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rwp-file3\users\MSamra\Documents\PWP Files\CEC\IRP\2018\IRP Report\CEC Submittal\"/>
    </mc:Choice>
  </mc:AlternateContent>
  <bookViews>
    <workbookView xWindow="0" yWindow="0" windowWidth="28800" windowHeight="12300" tabRatio="574" activeTab="1"/>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 r:id="rId12"/>
    <externalReference r:id="rId13"/>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5">RPT!$A$1:$U$33</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B24" i="10" l="1"/>
  <c r="F17" i="9" l="1"/>
  <c r="E17" i="9" l="1"/>
  <c r="O27" i="18" l="1"/>
  <c r="N27" i="18"/>
  <c r="I27" i="18"/>
  <c r="L27" i="18"/>
  <c r="K27" i="18"/>
  <c r="J27" i="18"/>
  <c r="G27" i="18"/>
  <c r="F27" i="18"/>
  <c r="E27" i="18"/>
  <c r="D27" i="18"/>
  <c r="F133" i="9"/>
  <c r="G133" i="9"/>
  <c r="H133" i="9"/>
  <c r="I133" i="9"/>
  <c r="J133" i="9"/>
  <c r="K133" i="9"/>
  <c r="L133" i="9"/>
  <c r="M133" i="9"/>
  <c r="N133" i="9"/>
  <c r="E133" i="9"/>
  <c r="F14" i="9"/>
  <c r="E14" i="9"/>
  <c r="H14" i="9"/>
  <c r="I14" i="9"/>
  <c r="J14" i="9"/>
  <c r="K14" i="9"/>
  <c r="L14" i="9"/>
  <c r="M14" i="9"/>
  <c r="N14" i="9"/>
  <c r="O14" i="9"/>
  <c r="P14" i="9"/>
  <c r="Q14" i="9"/>
  <c r="R14" i="9"/>
  <c r="G14" i="9"/>
  <c r="R127" i="10"/>
  <c r="H127" i="10"/>
  <c r="I127" i="10"/>
  <c r="J127" i="10"/>
  <c r="K127" i="10"/>
  <c r="L127" i="10"/>
  <c r="M127" i="10"/>
  <c r="N127" i="10"/>
  <c r="O127" i="10"/>
  <c r="P127" i="10"/>
  <c r="Q127" i="10"/>
  <c r="G127" i="10"/>
  <c r="B25" i="10"/>
  <c r="B26" i="10"/>
  <c r="B27" i="10"/>
  <c r="B28" i="10"/>
  <c r="B23" i="10"/>
  <c r="B14" i="10"/>
  <c r="B15" i="10"/>
  <c r="B16" i="10"/>
  <c r="B17" i="10"/>
  <c r="B13" i="10"/>
  <c r="B113" i="9"/>
  <c r="B114" i="9"/>
  <c r="B115" i="9"/>
  <c r="B116" i="9"/>
  <c r="B112" i="9"/>
  <c r="D68" i="9"/>
  <c r="D69" i="9"/>
  <c r="D70" i="9"/>
  <c r="D71" i="9"/>
  <c r="D72" i="9"/>
  <c r="D73" i="9"/>
  <c r="D74" i="9"/>
  <c r="D75" i="9"/>
  <c r="D76" i="9"/>
  <c r="D77" i="9"/>
  <c r="D67" i="9"/>
  <c r="B68" i="9"/>
  <c r="B69" i="9"/>
  <c r="B70" i="9"/>
  <c r="B71" i="9"/>
  <c r="B72" i="9"/>
  <c r="B73" i="9"/>
  <c r="B74" i="9"/>
  <c r="B75" i="9"/>
  <c r="B76" i="9"/>
  <c r="B77" i="9"/>
  <c r="B67" i="9"/>
  <c r="B38" i="9"/>
  <c r="B39" i="9"/>
  <c r="B40" i="9"/>
  <c r="B41" i="9"/>
  <c r="B42" i="9"/>
  <c r="B37" i="9"/>
  <c r="B28" i="9"/>
  <c r="B29" i="9"/>
  <c r="B30" i="9"/>
  <c r="B31" i="9"/>
  <c r="B27" i="9"/>
  <c r="H17" i="9"/>
  <c r="I17" i="9"/>
  <c r="J17" i="9"/>
  <c r="K17" i="9"/>
  <c r="L17" i="9"/>
  <c r="M17" i="9"/>
  <c r="N17" i="9"/>
  <c r="O17" i="9"/>
  <c r="P17" i="9"/>
  <c r="Q17" i="9"/>
  <c r="R17" i="9"/>
  <c r="G17" i="9"/>
  <c r="H19" i="2"/>
  <c r="I19" i="2"/>
  <c r="J19" i="2"/>
  <c r="K19" i="2"/>
  <c r="L19" i="2"/>
  <c r="M19" i="2"/>
  <c r="N19" i="2"/>
  <c r="O19" i="2"/>
  <c r="P19" i="2"/>
  <c r="Q19" i="2"/>
  <c r="R19" i="2"/>
  <c r="G19" i="2"/>
  <c r="H80" i="2"/>
  <c r="I80" i="2"/>
  <c r="J80" i="2"/>
  <c r="K80" i="2"/>
  <c r="L80" i="2"/>
  <c r="M80" i="2"/>
  <c r="N80" i="2"/>
  <c r="O80" i="2"/>
  <c r="P80" i="2"/>
  <c r="Q80" i="2"/>
  <c r="R80" i="2"/>
  <c r="G80" i="2"/>
  <c r="G145" i="9" l="1"/>
  <c r="G106" i="10" s="1"/>
  <c r="H145" i="9"/>
  <c r="H106" i="10" s="1"/>
  <c r="I145" i="9"/>
  <c r="I106" i="10" s="1"/>
  <c r="J145" i="9"/>
  <c r="J106" i="10" s="1"/>
  <c r="K145" i="9"/>
  <c r="K106" i="10" s="1"/>
  <c r="L145" i="9"/>
  <c r="L106" i="10" s="1"/>
  <c r="M145" i="9"/>
  <c r="M106" i="10" s="1"/>
  <c r="N145" i="9"/>
  <c r="N106" i="10" s="1"/>
  <c r="O145" i="9"/>
  <c r="O106" i="10" s="1"/>
  <c r="P145" i="9"/>
  <c r="P106" i="10" s="1"/>
  <c r="Q145" i="9"/>
  <c r="Q106" i="10" s="1"/>
  <c r="R145" i="9"/>
  <c r="R106" i="10" s="1"/>
  <c r="F145" i="9"/>
  <c r="F106" i="10" s="1"/>
  <c r="E145" i="9"/>
  <c r="E106" i="10" s="1"/>
  <c r="F99" i="10" l="1"/>
  <c r="F101" i="10" s="1"/>
  <c r="E99" i="10"/>
  <c r="E101" i="10" s="1"/>
  <c r="F81" i="10"/>
  <c r="E81" i="10"/>
  <c r="H126" i="9"/>
  <c r="I126" i="9"/>
  <c r="J126" i="9"/>
  <c r="K126" i="9"/>
  <c r="L126" i="9"/>
  <c r="M126" i="9"/>
  <c r="N126" i="9"/>
  <c r="O126" i="9"/>
  <c r="P126" i="9"/>
  <c r="Q126" i="9"/>
  <c r="R126" i="9"/>
  <c r="G126" i="9"/>
  <c r="D113" i="9"/>
  <c r="D114" i="9"/>
  <c r="D115" i="9"/>
  <c r="D116" i="9"/>
  <c r="D112" i="9"/>
  <c r="F79" i="9"/>
  <c r="E18" i="18" s="1"/>
  <c r="G79" i="9"/>
  <c r="H79" i="9"/>
  <c r="I79" i="9"/>
  <c r="J79" i="9"/>
  <c r="K79" i="9"/>
  <c r="L79" i="9"/>
  <c r="M79" i="9"/>
  <c r="N79" i="9"/>
  <c r="O79" i="9"/>
  <c r="P79" i="9"/>
  <c r="R18" i="18" s="1"/>
  <c r="Q79" i="9"/>
  <c r="S18" i="18" s="1"/>
  <c r="R79" i="9"/>
  <c r="E79" i="9"/>
  <c r="D18" i="18" s="1"/>
  <c r="F44" i="9"/>
  <c r="G44" i="9"/>
  <c r="H44" i="9"/>
  <c r="I44" i="9"/>
  <c r="J44" i="9"/>
  <c r="K44" i="9"/>
  <c r="L44" i="9"/>
  <c r="M44" i="9"/>
  <c r="N44" i="9"/>
  <c r="O44" i="9"/>
  <c r="P44" i="9"/>
  <c r="Q44" i="9"/>
  <c r="R44" i="9"/>
  <c r="E44" i="9"/>
  <c r="F101" i="2"/>
  <c r="E101" i="2"/>
  <c r="F80" i="2"/>
  <c r="E80" i="2"/>
  <c r="F44" i="2"/>
  <c r="G44" i="2"/>
  <c r="H44" i="2"/>
  <c r="I44" i="2"/>
  <c r="J44" i="2"/>
  <c r="K44" i="2"/>
  <c r="L44" i="2"/>
  <c r="M44" i="2"/>
  <c r="N44" i="2"/>
  <c r="O44" i="2"/>
  <c r="P44" i="2"/>
  <c r="Q44" i="2"/>
  <c r="R44" i="2"/>
  <c r="E44" i="2"/>
  <c r="D38" i="9"/>
  <c r="D39" i="9"/>
  <c r="D40" i="9"/>
  <c r="D41" i="9"/>
  <c r="D42" i="9"/>
  <c r="D37" i="9"/>
  <c r="D28" i="9"/>
  <c r="D29" i="9"/>
  <c r="D30" i="9"/>
  <c r="D31" i="9"/>
  <c r="D27" i="9"/>
  <c r="N18" i="18" l="1"/>
  <c r="E22" i="18"/>
  <c r="G18" i="18"/>
  <c r="L18" i="18"/>
  <c r="J18" i="18"/>
  <c r="I18" i="18"/>
  <c r="F18" i="18"/>
  <c r="P18" i="18"/>
  <c r="K18" i="18"/>
  <c r="T18" i="18"/>
  <c r="O18" i="18"/>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44" i="9" l="1"/>
  <c r="I144" i="9"/>
  <c r="J144" i="9"/>
  <c r="K144" i="9"/>
  <c r="L144" i="9"/>
  <c r="M144" i="9"/>
  <c r="N144" i="9"/>
  <c r="O144" i="9"/>
  <c r="P144" i="9"/>
  <c r="Q144" i="9"/>
  <c r="R144" i="9"/>
  <c r="F144" i="9"/>
  <c r="G144" i="9"/>
  <c r="E144"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G11" i="18"/>
  <c r="E11" i="18"/>
  <c r="F11" i="18"/>
  <c r="D11" i="18"/>
  <c r="T28" i="18"/>
  <c r="S28" i="18"/>
  <c r="R28" i="18"/>
  <c r="O28" i="18"/>
  <c r="P28" i="18"/>
  <c r="N28" i="18"/>
  <c r="J28" i="18"/>
  <c r="K28" i="18"/>
  <c r="L28" i="18"/>
  <c r="L22" i="18" s="1"/>
  <c r="I28" i="18"/>
  <c r="E28" i="18"/>
  <c r="F28" i="18"/>
  <c r="G28" i="18"/>
  <c r="D28" i="18"/>
  <c r="G22" i="18" l="1"/>
  <c r="K22" i="18"/>
  <c r="D30" i="18"/>
  <c r="F22" i="18"/>
  <c r="H25" i="18"/>
  <c r="M25" i="18" s="1"/>
  <c r="Q25" i="18" s="1"/>
  <c r="U25" i="18" s="1"/>
  <c r="G31" i="10"/>
  <c r="E31" i="10" l="1"/>
  <c r="E59" i="10"/>
  <c r="E147" i="9"/>
  <c r="E21" i="2"/>
  <c r="E125" i="2" s="1"/>
  <c r="E82" i="2"/>
  <c r="E126" i="2" s="1"/>
  <c r="E84" i="9" l="1"/>
  <c r="E61" i="10"/>
  <c r="D14" i="18"/>
  <c r="R14" i="18"/>
  <c r="E127" i="2"/>
  <c r="E129" i="2" s="1"/>
  <c r="I14" i="18"/>
  <c r="N14" i="18"/>
  <c r="D22" i="18"/>
  <c r="E109" i="10" l="1"/>
  <c r="E121" i="10" s="1"/>
  <c r="E143" i="9"/>
  <c r="E146" i="9" s="1"/>
  <c r="E148"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47" i="9"/>
  <c r="I101" i="10" l="1"/>
  <c r="O101" i="10"/>
  <c r="G101" i="10"/>
  <c r="G109" i="10" s="1"/>
  <c r="G121" i="10" s="1"/>
  <c r="M101" i="10"/>
  <c r="Q101" i="10"/>
  <c r="H101" i="10"/>
  <c r="J101" i="10"/>
  <c r="L101" i="10"/>
  <c r="N101" i="10"/>
  <c r="P101" i="10"/>
  <c r="R101" i="10"/>
  <c r="R108" i="9"/>
  <c r="Q108" i="9"/>
  <c r="P108" i="9"/>
  <c r="O108" i="9"/>
  <c r="N108" i="9"/>
  <c r="M108" i="9"/>
  <c r="L108" i="9"/>
  <c r="K108" i="9"/>
  <c r="J108" i="9"/>
  <c r="I108" i="9"/>
  <c r="H108" i="9"/>
  <c r="G108" i="9"/>
  <c r="G147" i="9"/>
  <c r="G128" i="9" l="1"/>
  <c r="I128" i="9"/>
  <c r="K128" i="9"/>
  <c r="K143" i="9" s="1"/>
  <c r="M128" i="9"/>
  <c r="G84" i="9"/>
  <c r="G143" i="9" s="1"/>
  <c r="O128" i="9"/>
  <c r="Q128" i="9"/>
  <c r="H128" i="9"/>
  <c r="J128" i="9"/>
  <c r="L128" i="9"/>
  <c r="N128" i="9"/>
  <c r="P128" i="9"/>
  <c r="R128" i="9"/>
  <c r="G101" i="2"/>
  <c r="H101" i="2"/>
  <c r="I101" i="2"/>
  <c r="J101" i="2"/>
  <c r="K101" i="2"/>
  <c r="L101" i="2"/>
  <c r="M101" i="2"/>
  <c r="N101" i="2"/>
  <c r="O101" i="2"/>
  <c r="P101" i="2"/>
  <c r="Q101" i="2"/>
  <c r="R101" i="2"/>
  <c r="G119" i="2"/>
  <c r="H119" i="2"/>
  <c r="I119" i="2"/>
  <c r="I121" i="2" s="1"/>
  <c r="I128" i="2" s="1"/>
  <c r="J119" i="2"/>
  <c r="J121" i="2" s="1"/>
  <c r="J128" i="2" s="1"/>
  <c r="K119" i="2"/>
  <c r="K121" i="2" s="1"/>
  <c r="K128" i="2" s="1"/>
  <c r="L119" i="2"/>
  <c r="L121" i="2" s="1"/>
  <c r="L128" i="2" s="1"/>
  <c r="M119" i="2"/>
  <c r="N119" i="2"/>
  <c r="O119" i="2"/>
  <c r="P119" i="2"/>
  <c r="Q119" i="2"/>
  <c r="Q121" i="2" s="1"/>
  <c r="Q128" i="2" s="1"/>
  <c r="R119" i="2"/>
  <c r="R121" i="2" s="1"/>
  <c r="R128" i="2" s="1"/>
  <c r="P121" i="2" l="1"/>
  <c r="P128" i="2" s="1"/>
  <c r="N121" i="2"/>
  <c r="N128" i="2" s="1"/>
  <c r="H121" i="2"/>
  <c r="H128" i="2" s="1"/>
  <c r="O121" i="2"/>
  <c r="O128" i="2" s="1"/>
  <c r="M121" i="2"/>
  <c r="M128" i="2" s="1"/>
  <c r="G146" i="9"/>
  <c r="G148" i="9" s="1"/>
  <c r="G121" i="2"/>
  <c r="G128" i="2" s="1"/>
  <c r="F21" i="2"/>
  <c r="F125" i="2" s="1"/>
  <c r="F82" i="2" l="1"/>
  <c r="F126" i="2" s="1"/>
  <c r="F127" i="2" s="1"/>
  <c r="F129"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R147" i="9"/>
  <c r="Q147" i="9"/>
  <c r="P147" i="9"/>
  <c r="O147" i="9"/>
  <c r="N147" i="9"/>
  <c r="M147" i="9"/>
  <c r="L147" i="9"/>
  <c r="K147" i="9"/>
  <c r="J147" i="9"/>
  <c r="I147" i="9"/>
  <c r="H147" i="9"/>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H17" i="18"/>
  <c r="D32" i="18"/>
  <c r="H84" i="9"/>
  <c r="H143" i="9" s="1"/>
  <c r="J84" i="9"/>
  <c r="J143" i="9" s="1"/>
  <c r="L84" i="9"/>
  <c r="L143" i="9" s="1"/>
  <c r="N84" i="9"/>
  <c r="N143" i="9" s="1"/>
  <c r="P84" i="9"/>
  <c r="P143" i="9" s="1"/>
  <c r="R84" i="9"/>
  <c r="R143" i="9" s="1"/>
  <c r="F84" i="9"/>
  <c r="F143" i="9" s="1"/>
  <c r="I84" i="9"/>
  <c r="I143" i="9" s="1"/>
  <c r="K84" i="9"/>
  <c r="M84" i="9"/>
  <c r="M143" i="9" s="1"/>
  <c r="O84" i="9"/>
  <c r="O143" i="9" s="1"/>
  <c r="Q84" i="9"/>
  <c r="Q143" i="9" s="1"/>
  <c r="J21" i="18" l="1"/>
  <c r="I21" i="18"/>
  <c r="P146" i="9"/>
  <c r="P148" i="9" s="1"/>
  <c r="Q146" i="9"/>
  <c r="Q148" i="9" s="1"/>
  <c r="N146" i="9"/>
  <c r="N148" i="9" s="1"/>
  <c r="O146" i="9"/>
  <c r="O148" i="9" s="1"/>
  <c r="L146" i="9"/>
  <c r="L148" i="9" s="1"/>
  <c r="M146" i="9"/>
  <c r="M148" i="9" s="1"/>
  <c r="J146" i="9"/>
  <c r="J148" i="9" s="1"/>
  <c r="K146" i="9"/>
  <c r="K148" i="9" s="1"/>
  <c r="H146" i="9"/>
  <c r="H148" i="9" s="1"/>
  <c r="I146" i="9"/>
  <c r="I148" i="9" s="1"/>
  <c r="R146" i="9"/>
  <c r="R148" i="9" s="1"/>
  <c r="H82" i="2"/>
  <c r="H126" i="2" s="1"/>
  <c r="I82" i="2"/>
  <c r="I126" i="2" s="1"/>
  <c r="J82" i="2"/>
  <c r="J126" i="2" s="1"/>
  <c r="K82" i="2"/>
  <c r="K126" i="2" s="1"/>
  <c r="L82" i="2"/>
  <c r="L126" i="2" s="1"/>
  <c r="M82" i="2"/>
  <c r="M126" i="2" s="1"/>
  <c r="N82" i="2"/>
  <c r="N126" i="2" s="1"/>
  <c r="O82" i="2"/>
  <c r="O126" i="2" s="1"/>
  <c r="P82" i="2"/>
  <c r="P126" i="2" s="1"/>
  <c r="Q82" i="2"/>
  <c r="Q126" i="2" s="1"/>
  <c r="R82" i="2"/>
  <c r="R126" i="2" s="1"/>
  <c r="G82" i="2"/>
  <c r="G126" i="2" s="1"/>
  <c r="J22" i="18" l="1"/>
  <c r="F146" i="9"/>
  <c r="F148" i="9" s="1"/>
  <c r="O18" i="2"/>
  <c r="O21" i="2" s="1"/>
  <c r="O125" i="2" s="1"/>
  <c r="O127" i="2" s="1"/>
  <c r="O129" i="2" s="1"/>
  <c r="P18" i="2"/>
  <c r="P21" i="2" s="1"/>
  <c r="P125" i="2" s="1"/>
  <c r="P127" i="2" s="1"/>
  <c r="P129" i="2" s="1"/>
  <c r="Q18" i="2"/>
  <c r="Q21" i="2" s="1"/>
  <c r="Q125" i="2" s="1"/>
  <c r="Q127" i="2" s="1"/>
  <c r="Q129" i="2" s="1"/>
  <c r="R18" i="2"/>
  <c r="R21" i="2" s="1"/>
  <c r="R125" i="2" s="1"/>
  <c r="R127" i="2" s="1"/>
  <c r="R129" i="2" s="1"/>
  <c r="H21" i="2"/>
  <c r="H125" i="2" s="1"/>
  <c r="H127" i="2" s="1"/>
  <c r="H129" i="2" s="1"/>
  <c r="I18" i="2"/>
  <c r="I21" i="2" s="1"/>
  <c r="I125" i="2" s="1"/>
  <c r="I127" i="2" s="1"/>
  <c r="I129" i="2" s="1"/>
  <c r="J18" i="2"/>
  <c r="J21" i="2" s="1"/>
  <c r="J125" i="2" s="1"/>
  <c r="J127" i="2" s="1"/>
  <c r="J129" i="2" s="1"/>
  <c r="K18" i="2"/>
  <c r="K21" i="2" s="1"/>
  <c r="K125" i="2" s="1"/>
  <c r="K127" i="2" s="1"/>
  <c r="K129" i="2" s="1"/>
  <c r="L18" i="2"/>
  <c r="L21" i="2" s="1"/>
  <c r="L125" i="2" s="1"/>
  <c r="L127" i="2" s="1"/>
  <c r="L129" i="2" s="1"/>
  <c r="M18" i="2"/>
  <c r="M21" i="2" s="1"/>
  <c r="M125" i="2" s="1"/>
  <c r="M127" i="2" s="1"/>
  <c r="M129" i="2" s="1"/>
  <c r="N18" i="2"/>
  <c r="N21" i="2" s="1"/>
  <c r="N125" i="2" s="1"/>
  <c r="N127" i="2" s="1"/>
  <c r="N129" i="2" s="1"/>
  <c r="G18" i="2"/>
  <c r="G21" i="2" s="1"/>
  <c r="G125" i="2" s="1"/>
  <c r="G127" i="2" s="1"/>
  <c r="G129" i="2" s="1"/>
  <c r="I22" i="18" l="1"/>
  <c r="M17" i="18" s="1"/>
  <c r="I30" i="18"/>
  <c r="I32" i="18" s="1"/>
  <c r="O21" i="18" l="1"/>
  <c r="O22" i="18" s="1"/>
  <c r="P21" i="18"/>
  <c r="P22" i="18" s="1"/>
  <c r="N21" i="18"/>
  <c r="N22" i="18" l="1"/>
  <c r="Q17" i="18" s="1"/>
  <c r="N30" i="18"/>
  <c r="N32" i="18" s="1"/>
  <c r="S21" i="18" l="1"/>
  <c r="S22" i="18" s="1"/>
  <c r="T21" i="18"/>
  <c r="T22" i="18" s="1"/>
  <c r="R21" i="18"/>
  <c r="R22" i="18" l="1"/>
  <c r="U17" i="18" s="1"/>
  <c r="R30" i="18"/>
  <c r="R32" i="18" s="1"/>
</calcChain>
</file>

<file path=xl/sharedStrings.xml><?xml version="1.0" encoding="utf-8"?>
<sst xmlns="http://schemas.openxmlformats.org/spreadsheetml/2006/main" count="985" uniqueCount="442">
  <si>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</si>
  <si>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</si>
  <si>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</si>
  <si>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</si>
  <si>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</si>
  <si>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</si>
  <si>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</si>
  <si>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</si>
  <si>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</si>
  <si>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</si>
  <si>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</si>
  <si>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</si>
  <si>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</si>
  <si>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</si>
  <si>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</si>
  <si>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</si>
  <si>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</si>
  <si>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</si>
  <si>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</si>
  <si>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</si>
  <si>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</si>
  <si>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</si>
  <si>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</si>
  <si>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</si>
  <si>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</si>
  <si>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</si>
  <si>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</si>
  <si>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</si>
  <si>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</si>
  <si>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</si>
  <si>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</si>
  <si>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</si>
  <si>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</si>
  <si>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</si>
  <si>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</si>
  <si>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</si>
  <si>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</si>
  <si>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</si>
  <si>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</si>
  <si>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</si>
  <si>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</si>
  <si>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</si>
  <si>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</si>
  <si>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</si>
  <si>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</si>
  <si>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</si>
  <si>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</si>
  <si>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</si>
  <si>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</si>
  <si>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</si>
  <si>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</si>
  <si>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</si>
  <si>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</si>
  <si>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</si>
  <si>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</si>
  <si>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</si>
  <si>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</si>
  <si>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</si>
  <si>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</si>
  <si>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</si>
  <si>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</si>
  <si>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</si>
  <si>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</si>
  <si>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</si>
  <si>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</si>
  <si>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</si>
  <si>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</si>
  <si>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</si>
  <si>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</si>
  <si>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</si>
  <si>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</si>
  <si>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</si>
  <si>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</si>
  <si>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</si>
  <si>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</si>
  <si>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</si>
  <si>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</si>
  <si>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</si>
  <si>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</si>
  <si>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</si>
  <si>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</si>
  <si>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</si>
  <si>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</si>
  <si>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</si>
  <si>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</si>
  <si>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</si>
  <si>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</si>
  <si>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</si>
  <si>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</si>
  <si>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</si>
  <si>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</si>
  <si>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</si>
  <si>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</si>
  <si>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</si>
  <si>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</si>
  <si>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</si>
  <si>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</si>
  <si>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</si>
  <si>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</si>
  <si>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</si>
  <si>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</si>
  <si>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</si>
  <si>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</si>
  <si>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</si>
  <si>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</si>
  <si>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</si>
  <si>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</si>
  <si>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</si>
  <si>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</si>
  <si>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</si>
  <si>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</si>
  <si>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</si>
  <si>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</si>
  <si>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</si>
  <si>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</si>
  <si>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</si>
  <si>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</si>
  <si>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</si>
  <si>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</si>
  <si>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</si>
  <si>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</si>
  <si>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</si>
  <si>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</si>
  <si>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</si>
  <si>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</si>
  <si>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</si>
  <si>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</si>
  <si>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</si>
  <si>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</si>
  <si>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Beginning balances</t>
  </si>
  <si>
    <t>Start of 2017</t>
  </si>
  <si>
    <t>2017</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</si>
  <si>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</si>
  <si>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</si>
  <si>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</si>
  <si>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</si>
  <si>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</si>
  <si>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</si>
  <si>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</si>
  <si>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</si>
  <si>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</si>
  <si>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</si>
  <si>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</si>
  <si>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</si>
  <si>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</si>
  <si>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</si>
  <si>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</si>
  <si>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</si>
  <si>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</si>
  <si>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</si>
  <si>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</si>
  <si>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</si>
  <si>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</si>
  <si>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</si>
  <si>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</si>
  <si>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</si>
  <si>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</si>
  <si>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</si>
  <si>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</si>
  <si>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</si>
  <si>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</si>
  <si>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</si>
  <si>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</si>
  <si>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</si>
  <si>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</si>
  <si>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</si>
  <si>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</si>
  <si>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</si>
  <si>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</si>
  <si>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</si>
  <si>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</si>
  <si>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</si>
  <si>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</si>
  <si>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</si>
  <si>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</si>
  <si>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</si>
  <si>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</si>
  <si>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</si>
  <si>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</si>
  <si>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</si>
  <si>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</si>
  <si>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</si>
  <si>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</si>
  <si>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</si>
  <si>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</si>
  <si>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</si>
  <si>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</si>
  <si>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</si>
  <si>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</si>
  <si>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</si>
  <si>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</si>
  <si>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</si>
  <si>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</si>
  <si>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</si>
  <si>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</si>
  <si>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</si>
  <si>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</si>
  <si>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</si>
  <si>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</si>
  <si>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</si>
  <si>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</si>
  <si>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</si>
  <si>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</si>
  <si>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</si>
  <si>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</si>
  <si>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</si>
  <si>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</si>
  <si>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</si>
  <si>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</si>
  <si>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</si>
  <si>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</si>
  <si>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</si>
  <si>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</si>
  <si>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</si>
  <si>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</si>
  <si>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</si>
  <si>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</si>
  <si>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</si>
  <si>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</si>
  <si>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</si>
  <si>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</si>
  <si>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</si>
  <si>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</si>
  <si>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</si>
  <si>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</si>
  <si>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</si>
  <si>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</si>
  <si>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</si>
  <si>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</si>
  <si>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</si>
  <si>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</si>
  <si>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</si>
  <si>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</si>
  <si>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</si>
  <si>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</si>
  <si>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</si>
  <si>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</si>
  <si>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</si>
  <si>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</si>
  <si>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</si>
  <si>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</si>
  <si>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</si>
  <si>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</si>
  <si>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</si>
  <si>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</si>
  <si>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</si>
  <si>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</si>
  <si>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</si>
  <si>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</si>
  <si>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</si>
  <si>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</si>
  <si>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</si>
  <si>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</si>
  <si>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</si>
  <si>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</si>
  <si>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</si>
  <si>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</si>
  <si>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</si>
  <si>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</si>
  <si>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</si>
  <si>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</si>
  <si>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</si>
  <si>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</si>
  <si>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</si>
  <si>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</si>
  <si>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</si>
  <si>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</si>
  <si>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</si>
  <si>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</si>
  <si>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</si>
  <si>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</si>
  <si>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</si>
  <si>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</si>
  <si>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</si>
  <si>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</si>
  <si>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</si>
  <si>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</si>
  <si>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</si>
  <si>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</si>
  <si>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7A</t>
  </si>
  <si>
    <t>Undelivered RPS energy</t>
  </si>
  <si>
    <t>13z</t>
  </si>
  <si>
    <t>19a</t>
  </si>
  <si>
    <t>Total delivered energy (19-19a+20)</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</si>
  <si>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</si>
  <si>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</si>
  <si>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</si>
  <si>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</si>
  <si>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</si>
  <si>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</si>
  <si>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</si>
  <si>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</si>
  <si>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</si>
  <si>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</si>
  <si>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</si>
  <si>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</si>
  <si>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</si>
  <si>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</si>
  <si>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</si>
  <si>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</si>
  <si>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</si>
  <si>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</si>
  <si>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</si>
  <si>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</si>
  <si>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</si>
  <si>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</si>
  <si>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</si>
  <si>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</si>
  <si>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</si>
  <si>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</si>
  <si>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</si>
  <si>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</si>
  <si>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</si>
  <si>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</si>
  <si>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</si>
  <si>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</si>
  <si>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</si>
  <si>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</si>
  <si>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</si>
  <si>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</si>
  <si>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</si>
  <si>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</si>
  <si>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</si>
  <si>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</si>
  <si>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</si>
  <si>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</si>
  <si>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</si>
  <si>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</si>
  <si>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</si>
  <si>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</si>
  <si>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</si>
  <si>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</si>
  <si>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</si>
  <si>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</si>
  <si>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</si>
  <si>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</si>
  <si>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</si>
  <si>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</si>
  <si>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</si>
  <si>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</si>
  <si>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</si>
  <si>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</si>
  <si>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</si>
  <si>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</si>
  <si>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</si>
  <si>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</si>
  <si>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</si>
  <si>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</si>
  <si>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</si>
  <si>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</si>
  <si>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</si>
  <si>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</si>
  <si>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</si>
  <si>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</si>
  <si>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</si>
  <si>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</si>
  <si>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</si>
  <si>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</si>
  <si>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</si>
  <si>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</si>
  <si>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</si>
  <si>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Short term and spot market sales (only report sales of energy from resources already included in the EBT):</t>
  </si>
  <si>
    <t>Glenarm 1</t>
  </si>
  <si>
    <t>Glenarm 2</t>
  </si>
  <si>
    <t>Glenarm 3</t>
  </si>
  <si>
    <t>Glenarm 4</t>
  </si>
  <si>
    <r>
      <t xml:space="preserve">Scenario Name: </t>
    </r>
    <r>
      <rPr>
        <b/>
        <sz val="12"/>
        <color rgb="FFFF0000"/>
        <rFont val="Calibri"/>
        <family val="2"/>
        <scheme val="minor"/>
      </rPr>
      <t xml:space="preserve">SB 100+ Social Cost of Carbon </t>
    </r>
  </si>
  <si>
    <t>Intermountain Coal</t>
  </si>
  <si>
    <t>Magnolia</t>
  </si>
  <si>
    <t>Magnolia 2</t>
  </si>
  <si>
    <t>Palo Verde</t>
  </si>
  <si>
    <t>Hoover</t>
  </si>
  <si>
    <t>Summer Solar of Lancaster</t>
  </si>
  <si>
    <t>Columbia 2 Solar</t>
  </si>
  <si>
    <t>High Wind</t>
  </si>
  <si>
    <t>Puente Hills</t>
  </si>
  <si>
    <t>Milford Wind Corridor</t>
  </si>
  <si>
    <t>Heber Geothermal</t>
  </si>
  <si>
    <t>Heber Geothermal 2</t>
  </si>
  <si>
    <t>Chiquita Canyon Landfill</t>
  </si>
  <si>
    <t>Antelope Big Sky Ranch Solar Facility</t>
  </si>
  <si>
    <t>Windsor Reservoir Solar Project</t>
  </si>
  <si>
    <t>Kingbird Solar</t>
  </si>
  <si>
    <t>12u</t>
  </si>
  <si>
    <t>12v</t>
  </si>
  <si>
    <t>12w</t>
  </si>
  <si>
    <t>12x</t>
  </si>
  <si>
    <t>12y</t>
  </si>
  <si>
    <t>Generic Solar 1</t>
  </si>
  <si>
    <t>Generic Solar 2</t>
  </si>
  <si>
    <t>Generic Solar 3</t>
  </si>
  <si>
    <t>Generic Solar 4</t>
  </si>
  <si>
    <t>Generic Solar 5</t>
  </si>
  <si>
    <r>
      <t xml:space="preserve">Scenario Name:  </t>
    </r>
    <r>
      <rPr>
        <b/>
        <sz val="12"/>
        <color rgb="FFFF0000"/>
        <rFont val="Calibri"/>
        <family val="2"/>
        <scheme val="minor"/>
      </rPr>
      <t xml:space="preserve">SB 100+ Social Cost of Carbon </t>
    </r>
  </si>
  <si>
    <t xml:space="preserve">Net energy for load </t>
  </si>
  <si>
    <r>
      <t xml:space="preserve">NET ENERGY FOR  LOAD CALCULATIONS </t>
    </r>
    <r>
      <rPr>
        <b/>
        <u/>
        <sz val="14"/>
        <color rgb="FFFF0000"/>
        <rFont val="Calibri"/>
        <family val="2"/>
        <scheme val="minor"/>
      </rPr>
      <t>(MWh)</t>
    </r>
  </si>
  <si>
    <r>
      <t xml:space="preserve">Total net energy for load (accounting for AAEE impacts) (5+6) </t>
    </r>
    <r>
      <rPr>
        <b/>
        <sz val="12"/>
        <color rgb="FFFF0000"/>
        <rFont val="Calibri"/>
        <family val="2"/>
        <scheme val="minor"/>
      </rPr>
      <t>(PWP formula--&gt;(line 2+3-5)</t>
    </r>
  </si>
  <si>
    <t>13u</t>
  </si>
  <si>
    <t>13v</t>
  </si>
  <si>
    <t>13w</t>
  </si>
  <si>
    <t>13x</t>
  </si>
  <si>
    <t>13y</t>
  </si>
  <si>
    <r>
      <t xml:space="preserve">Net spot market/short-term purchases: </t>
    </r>
    <r>
      <rPr>
        <b/>
        <sz val="12"/>
        <color rgb="FFFF0000"/>
        <rFont val="Calibri"/>
        <family val="2"/>
        <scheme val="minor"/>
      </rPr>
      <t>(PWP Note: Spot Market Purchases DO NOT have a GHG emissions obligation. Should not be included in GHG total)</t>
    </r>
  </si>
  <si>
    <r>
      <t xml:space="preserve">Total GHG emissions to meet net energy for load (3+6+7) </t>
    </r>
    <r>
      <rPr>
        <b/>
        <sz val="12"/>
        <color rgb="FFFF0000"/>
        <rFont val="Calibri"/>
        <family val="2"/>
        <scheme val="minor"/>
      </rPr>
      <t>(PWP Note: Spot Market Purchases DO NOT have a GHG emissions obligation. Should not be included in GHG total)</t>
    </r>
  </si>
  <si>
    <r>
      <t xml:space="preserve">GHG emissions increase due to LD PEV electricity loads </t>
    </r>
    <r>
      <rPr>
        <b/>
        <sz val="12"/>
        <color rgb="FFFF0000"/>
        <rFont val="Calibri"/>
        <family val="2"/>
        <scheme val="minor"/>
      </rPr>
      <t>(PWP Note- This is the MWh from PEV loads*market emissions intensity)</t>
    </r>
  </si>
  <si>
    <t>PCC 1 Purchase</t>
  </si>
  <si>
    <t>Mix</t>
  </si>
  <si>
    <t>PCC 2 Purchase</t>
  </si>
  <si>
    <r>
      <t xml:space="preserve">   Amount of energy applied to procurement obligation </t>
    </r>
    <r>
      <rPr>
        <sz val="12"/>
        <color rgb="FFFF0000"/>
        <rFont val="Calibri"/>
        <family val="2"/>
        <scheme val="minor"/>
      </rPr>
      <t>(amount includes banked)</t>
    </r>
  </si>
  <si>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 xml:space="preserve">(18-17) </t>
    </r>
    <r>
      <rPr>
        <b/>
        <sz val="12"/>
        <color rgb="FFFF0000"/>
        <rFont val="Calibri"/>
        <family val="2"/>
        <scheme val="minor"/>
      </rPr>
      <t>(PWP Note: we are not actually short, please see line 21, we are actually in excess)</t>
    </r>
  </si>
  <si>
    <t>Pasadena Water and Power</t>
  </si>
  <si>
    <t>150 South Los Robles Ave. Suite 200</t>
  </si>
  <si>
    <t>Pasadena</t>
  </si>
  <si>
    <t xml:space="preserve">Surplus/Shortfall (21-22) </t>
  </si>
  <si>
    <t>PCC 3</t>
  </si>
  <si>
    <t>Ren Zhang</t>
  </si>
  <si>
    <t>Mandip Samra</t>
  </si>
  <si>
    <t>Power Resource Planning Manager</t>
  </si>
  <si>
    <t>msamra@cityofpasadena.net</t>
  </si>
  <si>
    <t>626-744-7493</t>
  </si>
  <si>
    <t>Power Resource Planner</t>
  </si>
  <si>
    <t>rzhang@cityofpasadena.net</t>
  </si>
  <si>
    <t>626-744-7904</t>
  </si>
  <si>
    <r>
      <t xml:space="preserve">Forecast Total Peak-Hour 1-in-2 Demand </t>
    </r>
    <r>
      <rPr>
        <b/>
        <sz val="12"/>
        <color rgb="FFFF0000"/>
        <rFont val="Calibri"/>
        <family val="2"/>
        <scheme val="minor"/>
      </rPr>
      <t>(PWP Note: includes Light Duty PEV Consumption)</t>
    </r>
  </si>
  <si>
    <r>
      <t xml:space="preserve">Other loads </t>
    </r>
    <r>
      <rPr>
        <b/>
        <sz val="12"/>
        <color rgb="FFFF0000"/>
        <rFont val="Calibri"/>
        <family val="2"/>
        <scheme val="minor"/>
      </rPr>
      <t>(PWP NOTE: additions/substractions due to load growth or loss, based on planning department data)</t>
    </r>
  </si>
  <si>
    <r>
      <t>Retail sales to end-use customers</t>
    </r>
    <r>
      <rPr>
        <b/>
        <sz val="12"/>
        <color rgb="FFFF0000"/>
        <rFont val="Calibri"/>
        <family val="2"/>
        <scheme val="minor"/>
      </rPr>
      <t xml:space="preserve"> (includes AAEE)</t>
    </r>
  </si>
  <si>
    <r>
      <t>Retail sales to end-use customers (accounting for AAEE impacts)</t>
    </r>
    <r>
      <rPr>
        <sz val="12"/>
        <rFont val="Calibri"/>
        <family val="2"/>
        <scheme val="minor"/>
      </rPr>
      <t xml:space="preserve"> </t>
    </r>
    <r>
      <rPr>
        <b/>
        <sz val="12"/>
        <color rgb="FFFF0000"/>
        <rFont val="Calibri"/>
        <family val="2"/>
        <scheme val="minor"/>
      </rPr>
      <t>PWP Note: PWP retail sales forecast includes AAEE, see Line 1</t>
    </r>
  </si>
  <si>
    <t>Note:</t>
  </si>
  <si>
    <t>For 2017 and 2018, the local Glenarm Units are combined as "Glenarm Units"</t>
  </si>
  <si>
    <t>For 2017 and 2018, Magnolia is combined as "Magnolia"</t>
  </si>
  <si>
    <t>PWP Note: all data post actual 2017 data, is an estimate only. 2018 is a PWP estimate based on what is trending, whereas 2019 and on is from the Production cost Model. 2017 data is an estimate based on the CEC RPS Reporting for 2017.</t>
  </si>
  <si>
    <t>PWP Note: all data post actual 2017 data, is an estimate only. 2018 is a PWP estimate based on what is trending, whereas 2019 and on is from the Production cost Model. 2017 data matches tis consistent with the CEC Power Content Label.</t>
  </si>
  <si>
    <r>
      <t xml:space="preserve">Soft target (%) </t>
    </r>
    <r>
      <rPr>
        <b/>
        <sz val="12"/>
        <color rgb="FFFF0000"/>
        <rFont val="Calibri"/>
        <family val="2"/>
        <scheme val="minor"/>
      </rPr>
      <t>(PWP Note- SB 100 Compliance) PWP does have a voluntary goal of 40%, which is not included in this filing.</t>
    </r>
  </si>
  <si>
    <r>
      <t xml:space="preserve">Note: </t>
    </r>
    <r>
      <rPr>
        <b/>
        <i/>
        <sz val="12"/>
        <color rgb="FFFF0000"/>
        <rFont val="Calibri"/>
        <family val="2"/>
        <scheme val="minor"/>
      </rPr>
      <t>All data in this table is presented as modeled in the Production Cost Model. May not be identical to nameplate capacity. This is the contracted capacity or the modeled capacity for each resource. 2017 and 2018 data is not available via Capacity. Please refer to the EBT, GEAT and RPT tables for more data regarding 2017 and 2018.</t>
    </r>
  </si>
  <si>
    <r>
      <t xml:space="preserve">[list resource by name] </t>
    </r>
    <r>
      <rPr>
        <b/>
        <sz val="12"/>
        <color rgb="FFFF0000"/>
        <rFont val="Calibri"/>
        <family val="2"/>
        <scheme val="minor"/>
      </rPr>
      <t>PWP Note: The capacity listed is as modeled in the Production Cost Model- AURORA XMP (may not match Nameplate Capacity)</t>
    </r>
  </si>
  <si>
    <r>
      <t xml:space="preserve">[list contracts by name] </t>
    </r>
    <r>
      <rPr>
        <b/>
        <sz val="12"/>
        <color rgb="FFFF0000"/>
        <rFont val="Calibri"/>
        <family val="2"/>
        <scheme val="minor"/>
      </rPr>
      <t>PWP Note: The capacity listed is as modeled in the Production Cost Model- AURORA XMP (may not match Nameplate Capacity)</t>
    </r>
  </si>
  <si>
    <r>
      <t xml:space="preserve">[list resource by name or description] </t>
    </r>
    <r>
      <rPr>
        <b/>
        <sz val="12"/>
        <color rgb="FFFF0000"/>
        <rFont val="Calibri"/>
        <family val="2"/>
        <scheme val="minor"/>
      </rPr>
      <t>PWP Note: The capacity listed is as modeled in the Production Cost Model- AURORA XMP (may not match Nameplate Capacity)</t>
    </r>
  </si>
  <si>
    <t>Intermountain CC (Combined Cycle)</t>
  </si>
  <si>
    <t>Glenarm CC (Combined Cycle)</t>
  </si>
  <si>
    <r>
      <t xml:space="preserve"> SB 100+ Social Cost of Carbon  
</t>
    </r>
    <r>
      <rPr>
        <i/>
        <sz val="10"/>
        <rFont val="Calibri"/>
        <family val="2"/>
        <scheme val="minor"/>
      </rPr>
      <t>(This scenario complies with SB 100 and incorporates a social cost of carbon as a dispatch penalty on the incremental portion of PWP's fossil fuel resources).</t>
    </r>
  </si>
  <si>
    <t xml:space="preserve">PWP Note: all data post actual 2017 data, is an estimate only. 2018 is a PWP estimate based on what is trending, whereas 2019 and on is from the Production cost Model. 2017 data matches the Mandatory Reporting Rule Submission for CARB. </t>
  </si>
  <si>
    <t>The data in these tables is an estimate only. It is subject to change, based on reconciliation of data, settlement issues and changes in modeling tools or constraints. The data is based on the best available data today (12/20/18).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</si>
</sst>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 numFmtId="208" formatCode="0.000"/>
  </numFmts>
  <fonts count="184">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8"/>
      <color theme="1"/>
      <name val="Arial"/>
      <family val="2"/>
    </font>
    <font>
      <sz val="12"/>
      <color rgb="FFFF0000"/>
      <name val="Calibri"/>
      <family val="2"/>
      <scheme val="minor"/>
    </font>
    <font>
      <i/>
      <sz val="12"/>
      <name val="Calibri"/>
      <family val="2"/>
      <scheme val="minor"/>
    </font>
    <font>
      <b/>
      <u/>
      <sz val="14"/>
      <color rgb="FFFF0000"/>
      <name val="Calibri"/>
      <family val="2"/>
      <scheme val="minor"/>
    </font>
    <font>
      <strike/>
      <sz val="12"/>
      <name val="Calibri"/>
      <family val="2"/>
      <scheme val="minor"/>
    </font>
    <font>
      <b/>
      <i/>
      <sz val="12"/>
      <color rgb="FFFF0000"/>
      <name val="Calibri"/>
      <family val="2"/>
      <scheme val="minor"/>
    </font>
    <font>
      <b/>
      <i/>
      <sz val="10"/>
      <color rgb="FFFF0000"/>
      <name val="Calibri"/>
      <family val="2"/>
      <scheme val="minor"/>
    </font>
    <font>
      <sz val="12"/>
      <color rgb="FFFF0000"/>
      <name val="Times New Roman"/>
      <family val="1"/>
    </font>
    <font>
      <i/>
      <sz val="10"/>
      <name val="Calibri"/>
      <family val="2"/>
      <scheme val="minor"/>
    </font>
  </fonts>
  <fills count="115">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0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59">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38" fontId="16" fillId="110" borderId="7"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1"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2" xfId="0" applyFont="1" applyFill="1" applyBorder="1" applyAlignment="1">
      <alignment horizontal="left" vertical="center" wrapText="1" indent="1"/>
    </xf>
    <xf numFmtId="0" fontId="5" fillId="0" borderId="53"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5" xfId="0" quotePrefix="1" applyFont="1" applyFill="1" applyBorder="1" applyAlignment="1">
      <alignment horizontal="left" vertical="center" wrapText="1" indent="1"/>
    </xf>
    <xf numFmtId="0" fontId="11" fillId="0" borderId="56" xfId="0" applyFont="1" applyFill="1" applyBorder="1" applyAlignment="1">
      <alignment horizontal="left" vertical="center" wrapText="1" indent="1"/>
    </xf>
    <xf numFmtId="38" fontId="12" fillId="0" borderId="54"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6" xfId="0" applyNumberFormat="1" applyFont="1" applyFill="1" applyBorder="1" applyAlignment="1">
      <alignment horizontal="right"/>
    </xf>
    <xf numFmtId="0" fontId="12" fillId="0" borderId="54" xfId="0" applyFont="1" applyBorder="1" applyAlignment="1">
      <alignment horizontal="left" vertical="center" wrapText="1" indent="1"/>
    </xf>
    <xf numFmtId="38" fontId="16" fillId="6" borderId="54" xfId="0" applyNumberFormat="1" applyFont="1" applyFill="1" applyBorder="1" applyAlignment="1">
      <alignment horizontal="right"/>
    </xf>
    <xf numFmtId="0" fontId="16" fillId="6" borderId="54" xfId="0" applyFont="1" applyFill="1" applyBorder="1" applyAlignment="1">
      <alignment horizontal="left" vertical="center" wrapText="1" indent="1"/>
    </xf>
    <xf numFmtId="0" fontId="11" fillId="0" borderId="54" xfId="0" applyFont="1" applyBorder="1" applyAlignment="1">
      <alignment horizontal="left" vertical="center" wrapText="1" indent="1"/>
    </xf>
    <xf numFmtId="0" fontId="3" fillId="0" borderId="55" xfId="0" applyFont="1" applyBorder="1" applyAlignment="1">
      <alignment horizontal="left" vertical="center" wrapText="1" indent="1"/>
    </xf>
    <xf numFmtId="38" fontId="16" fillId="0" borderId="54" xfId="0" applyNumberFormat="1" applyFont="1" applyFill="1" applyBorder="1" applyAlignment="1">
      <alignment horizontal="right"/>
    </xf>
    <xf numFmtId="0" fontId="16" fillId="0" borderId="54"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4"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3" fillId="0" borderId="54" xfId="0" applyFont="1" applyBorder="1" applyAlignment="1">
      <alignment vertical="center"/>
    </xf>
    <xf numFmtId="0" fontId="12" fillId="0" borderId="56"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57" xfId="0" applyFont="1" applyBorder="1" applyAlignment="1">
      <alignment horizontal="left" vertical="center" wrapText="1" indent="1"/>
    </xf>
    <xf numFmtId="0" fontId="11" fillId="6" borderId="56" xfId="0" applyFont="1" applyFill="1" applyBorder="1" applyAlignment="1">
      <alignment horizontal="left" vertical="center" wrapText="1" indent="1"/>
    </xf>
    <xf numFmtId="0" fontId="12" fillId="0" borderId="58"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59" xfId="0" applyFont="1" applyFill="1" applyBorder="1" applyAlignment="1">
      <alignment vertical="center"/>
    </xf>
    <xf numFmtId="38" fontId="16" fillId="3" borderId="0" xfId="0" applyNumberFormat="1" applyFont="1" applyFill="1" applyBorder="1" applyAlignment="1">
      <alignment horizontal="right"/>
    </xf>
    <xf numFmtId="0" fontId="16" fillId="3" borderId="60" xfId="0" applyFont="1" applyFill="1" applyBorder="1" applyAlignment="1">
      <alignment vertical="center"/>
    </xf>
    <xf numFmtId="0" fontId="11" fillId="0" borderId="61" xfId="0" applyFont="1" applyBorder="1" applyAlignment="1">
      <alignment horizontal="left" vertical="center" wrapText="1" indent="1"/>
    </xf>
    <xf numFmtId="0" fontId="11" fillId="0" borderId="62"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6"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3" xfId="0" applyFont="1" applyBorder="1" applyAlignment="1">
      <alignment horizontal="left" vertical="center" wrapText="1" indent="1"/>
    </xf>
    <xf numFmtId="38" fontId="11" fillId="6" borderId="54" xfId="0" applyNumberFormat="1" applyFont="1" applyFill="1" applyBorder="1" applyAlignment="1">
      <alignment horizontal="left" vertical="center" wrapText="1" indent="1"/>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4" xfId="0" applyFont="1" applyBorder="1" applyAlignment="1">
      <alignment horizontal="right" vertical="center" wrapText="1" indent="1"/>
    </xf>
    <xf numFmtId="0" fontId="11" fillId="0" borderId="54" xfId="0" applyFont="1" applyFill="1" applyBorder="1" applyAlignment="1">
      <alignment horizontal="right" vertical="center" wrapText="1" indent="1"/>
    </xf>
    <xf numFmtId="38" fontId="12" fillId="113" borderId="54" xfId="0" applyNumberFormat="1" applyFont="1" applyFill="1" applyBorder="1" applyAlignment="1">
      <alignment horizontal="right"/>
    </xf>
    <xf numFmtId="1" fontId="175" fillId="0" borderId="54" xfId="0" applyNumberFormat="1" applyFont="1" applyBorder="1"/>
    <xf numFmtId="0" fontId="3" fillId="0" borderId="56" xfId="0" applyFont="1" applyBorder="1" applyAlignment="1">
      <alignment horizontal="left" vertical="center" wrapText="1" indent="1"/>
    </xf>
    <xf numFmtId="0" fontId="11" fillId="0" borderId="56" xfId="0" applyFont="1" applyBorder="1" applyAlignment="1" applyProtection="1">
      <alignment horizontal="left" vertical="center" wrapText="1" indent="1"/>
      <protection locked="0"/>
    </xf>
    <xf numFmtId="0" fontId="11" fillId="0" borderId="56" xfId="0" applyFont="1" applyBorder="1" applyAlignment="1">
      <alignment horizontal="left" vertical="center" wrapText="1" indent="1"/>
    </xf>
    <xf numFmtId="0" fontId="5" fillId="0" borderId="56" xfId="0" applyFont="1" applyBorder="1" applyAlignment="1">
      <alignment horizontal="left" vertical="center" wrapText="1" indent="1"/>
    </xf>
    <xf numFmtId="3" fontId="16" fillId="0" borderId="64" xfId="0" applyNumberFormat="1" applyFont="1" applyFill="1" applyBorder="1" applyAlignment="1">
      <alignment horizontal="right"/>
    </xf>
    <xf numFmtId="0" fontId="177" fillId="0" borderId="0" xfId="0" applyFont="1" applyBorder="1" applyAlignment="1">
      <alignment horizontal="left" vertical="center" wrapText="1" indent="1"/>
    </xf>
    <xf numFmtId="207" fontId="16" fillId="0" borderId="7" xfId="0" applyNumberFormat="1" applyFont="1" applyFill="1" applyBorder="1" applyAlignment="1">
      <alignment horizontal="right"/>
    </xf>
    <xf numFmtId="207" fontId="16" fillId="0" borderId="1" xfId="0" applyNumberFormat="1" applyFont="1" applyFill="1" applyBorder="1" applyAlignment="1">
      <alignment horizontal="right"/>
    </xf>
    <xf numFmtId="207" fontId="16" fillId="0" borderId="1" xfId="0" applyNumberFormat="1" applyFont="1" applyBorder="1" applyAlignment="1">
      <alignment vertical="center"/>
    </xf>
    <xf numFmtId="40" fontId="12"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0" fontId="3" fillId="0" borderId="65" xfId="0" applyFont="1" applyBorder="1" applyAlignment="1">
      <alignment horizontal="left" vertical="center" wrapText="1" indent="1"/>
    </xf>
    <xf numFmtId="0" fontId="11" fillId="0" borderId="55" xfId="0" applyFont="1" applyFill="1" applyBorder="1" applyAlignment="1">
      <alignment horizontal="left" vertical="center" wrapText="1" indent="1"/>
    </xf>
    <xf numFmtId="0" fontId="11" fillId="6" borderId="65" xfId="0" applyFont="1" applyFill="1" applyBorder="1" applyAlignment="1">
      <alignment horizontal="left" vertical="center" wrapText="1" indent="1"/>
    </xf>
    <xf numFmtId="38" fontId="16" fillId="0" borderId="65" xfId="0" applyNumberFormat="1" applyFont="1" applyFill="1" applyBorder="1" applyAlignment="1">
      <alignment horizontal="right"/>
    </xf>
    <xf numFmtId="0" fontId="16" fillId="0" borderId="65" xfId="0" applyFont="1" applyBorder="1" applyAlignment="1">
      <alignment vertical="center"/>
    </xf>
    <xf numFmtId="0" fontId="16" fillId="0" borderId="64" xfId="0" applyFont="1" applyBorder="1" applyAlignment="1">
      <alignment vertical="center"/>
    </xf>
    <xf numFmtId="3" fontId="16" fillId="0" borderId="54" xfId="0" applyNumberFormat="1" applyFont="1" applyFill="1" applyBorder="1" applyAlignment="1">
      <alignment horizontal="right"/>
    </xf>
    <xf numFmtId="3" fontId="16" fillId="0" borderId="3" xfId="0" applyNumberFormat="1" applyFont="1" applyFill="1" applyBorder="1" applyAlignment="1">
      <alignment horizontal="right"/>
    </xf>
    <xf numFmtId="3" fontId="16" fillId="0" borderId="54" xfId="0" applyNumberFormat="1" applyFont="1" applyBorder="1" applyAlignment="1">
      <alignment vertical="center"/>
    </xf>
    <xf numFmtId="3" fontId="16" fillId="0" borderId="11" xfId="0" applyNumberFormat="1" applyFont="1" applyFill="1" applyBorder="1" applyAlignment="1">
      <alignment horizontal="right"/>
    </xf>
    <xf numFmtId="3" fontId="16" fillId="0" borderId="13" xfId="0" applyNumberFormat="1" applyFont="1" applyFill="1" applyBorder="1" applyAlignment="1">
      <alignment horizontal="right"/>
    </xf>
    <xf numFmtId="3" fontId="16" fillId="0" borderId="11" xfId="0" applyNumberFormat="1" applyFont="1" applyBorder="1" applyAlignment="1">
      <alignment vertical="center"/>
    </xf>
    <xf numFmtId="0" fontId="18" fillId="114" borderId="1" xfId="1" applyFont="1" applyFill="1" applyBorder="1" applyAlignment="1">
      <alignment horizontal="left" vertical="center" wrapText="1" indent="1"/>
    </xf>
    <xf numFmtId="0" fontId="179" fillId="0" borderId="0" xfId="0" applyFont="1" applyBorder="1" applyAlignment="1">
      <alignment horizontal="left" vertical="center" wrapText="1" indent="1"/>
    </xf>
    <xf numFmtId="167" fontId="16" fillId="0" borderId="54" xfId="4397" applyNumberFormat="1" applyFont="1" applyFill="1" applyBorder="1" applyAlignment="1">
      <alignment horizontal="right"/>
    </xf>
    <xf numFmtId="167" fontId="16" fillId="0" borderId="54" xfId="4397" applyNumberFormat="1" applyFont="1" applyBorder="1" applyAlignment="1">
      <alignment vertical="center"/>
    </xf>
    <xf numFmtId="167" fontId="16" fillId="0" borderId="11" xfId="4397" applyNumberFormat="1" applyFont="1" applyFill="1" applyBorder="1" applyAlignment="1">
      <alignment horizontal="right"/>
    </xf>
    <xf numFmtId="167" fontId="16" fillId="0" borderId="11" xfId="4397" applyNumberFormat="1" applyFont="1" applyBorder="1" applyAlignment="1">
      <alignment vertical="center"/>
    </xf>
    <xf numFmtId="167" fontId="16" fillId="0" borderId="10" xfId="4397" applyNumberFormat="1" applyFont="1" applyFill="1" applyBorder="1" applyAlignment="1">
      <alignment horizontal="right"/>
    </xf>
    <xf numFmtId="38" fontId="15" fillId="0" borderId="54" xfId="0" applyNumberFormat="1" applyFont="1" applyFill="1" applyBorder="1" applyAlignment="1">
      <alignment horizontal="right"/>
    </xf>
    <xf numFmtId="165" fontId="15" fillId="0" borderId="54" xfId="0" applyNumberFormat="1" applyFont="1" applyFill="1" applyBorder="1" applyAlignment="1">
      <alignment horizontal="right"/>
    </xf>
    <xf numFmtId="165" fontId="15" fillId="0" borderId="10" xfId="0" applyNumberFormat="1" applyFont="1" applyFill="1" applyBorder="1" applyAlignment="1">
      <alignment horizontal="right"/>
    </xf>
    <xf numFmtId="38" fontId="11" fillId="0" borderId="10" xfId="0" applyNumberFormat="1" applyFont="1" applyBorder="1" applyAlignment="1">
      <alignment vertical="center"/>
    </xf>
    <xf numFmtId="38" fontId="11" fillId="0" borderId="10" xfId="0" applyNumberFormat="1" applyFont="1" applyBorder="1" applyAlignment="1">
      <alignment horizontal="left" vertical="center" wrapText="1" indent="1"/>
    </xf>
    <xf numFmtId="165" fontId="3" fillId="0" borderId="0" xfId="0" applyNumberFormat="1" applyFont="1" applyAlignment="1">
      <alignment horizontal="left" vertical="center" wrapText="1" indent="1"/>
    </xf>
    <xf numFmtId="0" fontId="12" fillId="0" borderId="65" xfId="0" quotePrefix="1" applyFont="1" applyFill="1" applyBorder="1" applyAlignment="1">
      <alignment horizontal="left" vertical="center" wrapText="1" indent="1"/>
    </xf>
    <xf numFmtId="0" fontId="12" fillId="0" borderId="13" xfId="0" applyFont="1" applyFill="1" applyBorder="1" applyAlignment="1">
      <alignment horizontal="left" vertical="center" indent="1"/>
    </xf>
    <xf numFmtId="0" fontId="12" fillId="0" borderId="56" xfId="0" quotePrefix="1" applyFont="1" applyFill="1" applyBorder="1" applyAlignment="1">
      <alignment horizontal="left" vertical="center" wrapText="1" indent="1"/>
    </xf>
    <xf numFmtId="0" fontId="12" fillId="0" borderId="5" xfId="0" applyFont="1" applyBorder="1" applyAlignment="1">
      <alignment horizontal="center" vertical="center"/>
    </xf>
    <xf numFmtId="0" fontId="12" fillId="110" borderId="3" xfId="0" applyFont="1" applyFill="1"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1" fontId="11" fillId="6" borderId="12" xfId="0" applyNumberFormat="1" applyFont="1" applyFill="1" applyBorder="1" applyAlignment="1">
      <alignment horizontal="center" vertical="center" wrapText="1"/>
    </xf>
    <xf numFmtId="1" fontId="11" fillId="6" borderId="5"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5" xfId="0" applyNumberFormat="1" applyFont="1" applyFill="1" applyBorder="1" applyAlignment="1">
      <alignment horizontal="center"/>
    </xf>
    <xf numFmtId="0" fontId="8" fillId="0" borderId="1" xfId="2" applyFill="1" applyBorder="1" applyAlignment="1" applyProtection="1">
      <alignment horizontal="left" vertical="center" wrapText="1" indent="1"/>
    </xf>
    <xf numFmtId="0" fontId="180" fillId="0" borderId="0" xfId="0" applyFont="1" applyBorder="1" applyAlignment="1">
      <alignment horizontal="left" vertical="center" wrapText="1" indent="1"/>
    </xf>
    <xf numFmtId="0" fontId="181" fillId="0" borderId="0" xfId="1" applyFont="1" applyFill="1" applyBorder="1" applyAlignment="1">
      <alignment horizontal="left" vertical="center" wrapText="1"/>
    </xf>
    <xf numFmtId="0" fontId="181" fillId="0" borderId="0" xfId="1" applyFont="1" applyFill="1" applyBorder="1" applyAlignment="1">
      <alignment horizontal="left" vertical="center" wrapText="1" indent="1"/>
    </xf>
    <xf numFmtId="0" fontId="182" fillId="0" borderId="13" xfId="0" applyFont="1" applyBorder="1" applyAlignment="1">
      <alignment horizontal="left" vertical="center" wrapText="1" indent="1"/>
    </xf>
    <xf numFmtId="165" fontId="15" fillId="0" borderId="11" xfId="0" applyNumberFormat="1" applyFont="1" applyFill="1" applyBorder="1" applyAlignment="1">
      <alignment horizontal="right"/>
    </xf>
    <xf numFmtId="0" fontId="11" fillId="0" borderId="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16" fillId="0" borderId="7" xfId="0" applyFont="1" applyFill="1" applyBorder="1" applyAlignment="1">
      <alignment vertical="center"/>
    </xf>
    <xf numFmtId="0" fontId="3" fillId="0" borderId="7" xfId="0" applyFont="1" applyFill="1" applyBorder="1" applyAlignment="1">
      <alignment horizontal="left" vertical="center" wrapText="1" indent="1"/>
    </xf>
    <xf numFmtId="3" fontId="16" fillId="0" borderId="54" xfId="0" applyNumberFormat="1" applyFont="1" applyFill="1" applyBorder="1" applyAlignment="1">
      <alignment vertical="center"/>
    </xf>
    <xf numFmtId="208" fontId="18" fillId="5" borderId="0" xfId="0" applyNumberFormat="1" applyFont="1" applyFill="1" applyBorder="1" applyAlignment="1">
      <alignment horizontal="left" vertical="center" wrapText="1" indent="1"/>
    </xf>
    <xf numFmtId="1" fontId="11" fillId="5" borderId="0" xfId="0" applyNumberFormat="1" applyFont="1" applyFill="1" applyBorder="1" applyAlignment="1">
      <alignment horizontal="left" vertical="center" wrapText="1" indent="1"/>
    </xf>
    <xf numFmtId="38" fontId="11" fillId="6" borderId="54" xfId="0" applyNumberFormat="1" applyFont="1" applyFill="1" applyBorder="1" applyAlignment="1">
      <alignment horizontal="right"/>
    </xf>
    <xf numFmtId="38" fontId="11" fillId="6" borderId="3" xfId="0" applyNumberFormat="1" applyFont="1" applyFill="1" applyBorder="1" applyAlignment="1">
      <alignment horizontal="center" vertical="center" wrapText="1"/>
    </xf>
    <xf numFmtId="0" fontId="11" fillId="6" borderId="55" xfId="0" applyFont="1" applyFill="1" applyBorder="1" applyAlignment="1">
      <alignment horizontal="center" vertical="center" wrapText="1"/>
    </xf>
    <xf numFmtId="0" fontId="11" fillId="6" borderId="56" xfId="0" applyFont="1" applyFill="1" applyBorder="1" applyAlignment="1">
      <alignment horizontal="center" vertical="center" wrapText="1"/>
    </xf>
    <xf numFmtId="38" fontId="11" fillId="0" borderId="54" xfId="0" applyNumberFormat="1" applyFont="1" applyFill="1" applyBorder="1" applyAlignment="1">
      <alignment horizontal="left" vertical="center" wrapText="1" indent="1"/>
    </xf>
    <xf numFmtId="0" fontId="0" fillId="0" borderId="0" xfId="0" applyBorder="1" applyAlignment="1">
      <alignment horizontal="center" vertical="center"/>
    </xf>
    <xf numFmtId="3" fontId="16" fillId="3" borderId="0" xfId="0" applyNumberFormat="1" applyFont="1" applyFill="1" applyBorder="1" applyAlignment="1">
      <alignment horizontal="right"/>
    </xf>
    <xf numFmtId="3" fontId="16" fillId="6" borderId="54" xfId="0" applyNumberFormat="1" applyFont="1" applyFill="1" applyBorder="1" applyAlignment="1">
      <alignment horizontal="right"/>
    </xf>
    <xf numFmtId="49" fontId="12" fillId="2" borderId="54" xfId="0" applyNumberFormat="1" applyFont="1" applyFill="1" applyBorder="1" applyAlignment="1">
      <alignment horizontal="center" vertical="center"/>
    </xf>
    <xf numFmtId="38" fontId="16" fillId="110" borderId="54" xfId="0" applyNumberFormat="1" applyFont="1" applyFill="1" applyBorder="1" applyAlignment="1">
      <alignment horizontal="right"/>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oneCellAnchor>
    <xdr:from>
      <xdr:col>1</xdr:col>
      <xdr:colOff>257175</xdr:colOff>
      <xdr:row>52</xdr:row>
      <xdr:rowOff>0</xdr:rowOff>
    </xdr:from>
    <xdr:ext cx="5553075" cy="1219373"/>
    <xdr:sp macro="" textlink="">
      <xdr:nvSpPr>
        <xdr:cNvPr id="2" name="TextBox 1"/>
        <xdr:cNvSpPr txBox="1"/>
      </xdr:nvSpPr>
      <xdr:spPr>
        <a:xfrm>
          <a:off x="942975" y="10601325"/>
          <a:ext cx="5553075" cy="12193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a:t>PWP Note: PWP's</a:t>
          </a:r>
          <a:r>
            <a:rPr lang="en-US" sz="2400" b="1" baseline="0"/>
            <a:t> </a:t>
          </a:r>
          <a:r>
            <a:rPr lang="en-US" sz="2400" b="1"/>
            <a:t>CEC Certified RPS resources do NOT have an emissions obligation</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235374</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WP%20-%20Standardized_Reporting_Tables_POU_IRP%2012-13-2018%20No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Samra/Documents/PWP%20Files/CEC/IRP/2018/Northwest%20Econ/Final%20Report/Final%20Data%20for%20Reports/PWP%20%20-%20Standardized_Reporting_Tables_POU_IRP_101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BC - Admin Info"/>
      <sheetName val="BC - CRAT"/>
      <sheetName val="BC - EBT"/>
      <sheetName val="BC - GEAT"/>
      <sheetName val="BC - RPT"/>
      <sheetName val="Admin Info (2)"/>
      <sheetName val="SCC_SB100 - CRAT For Capac Need"/>
      <sheetName val="SCC_SB100 - CRAT"/>
      <sheetName val="SCC-SB100 - EBT"/>
      <sheetName val=" SCC_SB100 - GEAT"/>
      <sheetName val="SCC_SB100-RP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BC - Admin Info"/>
      <sheetName val="BC - CRAT"/>
      <sheetName val="BC - EBT"/>
      <sheetName val="BC - GEAT"/>
      <sheetName val="BC - RPT"/>
      <sheetName val="Admin Info (2)"/>
      <sheetName val="SCC_SB100 - CRAT"/>
      <sheetName val="SCC-SB100 - EBT"/>
      <sheetName val=" SCC_SB100 - GEAT"/>
      <sheetName val="SCC_SB100-RP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msamra@cityofpasadena.net"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msamra@cityofpasadena.net" TargetMode="External"/><Relationship Id="rId12" Type="http://schemas.openxmlformats.org/officeDocument/2006/relationships/hyperlink" Target="mailto:rzhang@cityofpasadena.net"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msamra@cityofpasadena.net" TargetMode="External"/><Relationship Id="rId11" Type="http://schemas.openxmlformats.org/officeDocument/2006/relationships/hyperlink" Target="mailto:rzhang@cityofpasadena.net" TargetMode="External"/><Relationship Id="rId5" Type="http://schemas.openxmlformats.org/officeDocument/2006/relationships/hyperlink" Target="mailto:msamra@cityofpasadena.net" TargetMode="External"/><Relationship Id="rId10" Type="http://schemas.openxmlformats.org/officeDocument/2006/relationships/hyperlink" Target="mailto:rzhang@cityofpasadena.net" TargetMode="External"/><Relationship Id="rId4" Type="http://schemas.openxmlformats.org/officeDocument/2006/relationships/printerSettings" Target="../printerSettings/printerSettings5.bin"/><Relationship Id="rId9" Type="http://schemas.openxmlformats.org/officeDocument/2006/relationships/hyperlink" Target="mailto:rzhang@cityofpasadena.net"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election activeCell="A14" sqref="A14"/>
    </sheetView>
  </sheetViews>
  <sheetFormatPr defaultRowHeight="15"/>
  <cols>
    <col min="1" max="1" width="98" style="277" customWidth="1"/>
    <col min="2" max="2" width="14.625" style="277" customWidth="1"/>
    <col min="3" max="4" width="9" style="277"/>
    <col min="5" max="5" width="11.625" style="277" customWidth="1"/>
    <col min="6" max="6" width="9" style="277"/>
    <col min="7" max="7" width="14.125" style="277" bestFit="1" customWidth="1"/>
    <col min="8" max="8" width="15.375" style="277" bestFit="1" customWidth="1"/>
    <col min="9" max="256" width="9" style="277"/>
    <col min="257" max="257" width="93.75" style="277" bestFit="1" customWidth="1"/>
    <col min="258" max="512" width="9" style="277"/>
    <col min="513" max="513" width="93.75" style="277" bestFit="1" customWidth="1"/>
    <col min="514" max="768" width="9" style="277"/>
    <col min="769" max="769" width="93.75" style="277" bestFit="1" customWidth="1"/>
    <col min="770" max="1024" width="9" style="277"/>
    <col min="1025" max="1025" width="93.75" style="277" bestFit="1" customWidth="1"/>
    <col min="1026" max="1280" width="9" style="277"/>
    <col min="1281" max="1281" width="93.75" style="277" bestFit="1" customWidth="1"/>
    <col min="1282" max="1536" width="9" style="277"/>
    <col min="1537" max="1537" width="93.75" style="277" bestFit="1" customWidth="1"/>
    <col min="1538" max="1792" width="9" style="277"/>
    <col min="1793" max="1793" width="93.75" style="277" bestFit="1" customWidth="1"/>
    <col min="1794" max="2048" width="9" style="277"/>
    <col min="2049" max="2049" width="93.75" style="277" bestFit="1" customWidth="1"/>
    <col min="2050" max="2304" width="9" style="277"/>
    <col min="2305" max="2305" width="93.75" style="277" bestFit="1" customWidth="1"/>
    <col min="2306" max="2560" width="9" style="277"/>
    <col min="2561" max="2561" width="93.75" style="277" bestFit="1" customWidth="1"/>
    <col min="2562" max="2816" width="9" style="277"/>
    <col min="2817" max="2817" width="93.75" style="277" bestFit="1" customWidth="1"/>
    <col min="2818" max="3072" width="9" style="277"/>
    <col min="3073" max="3073" width="93.75" style="277" bestFit="1" customWidth="1"/>
    <col min="3074" max="3328" width="9" style="277"/>
    <col min="3329" max="3329" width="93.75" style="277" bestFit="1" customWidth="1"/>
    <col min="3330" max="3584" width="9" style="277"/>
    <col min="3585" max="3585" width="93.75" style="277" bestFit="1" customWidth="1"/>
    <col min="3586" max="3840" width="9" style="277"/>
    <col min="3841" max="3841" width="93.75" style="277" bestFit="1" customWidth="1"/>
    <col min="3842" max="4096" width="9" style="277"/>
    <col min="4097" max="4097" width="93.75" style="277" bestFit="1" customWidth="1"/>
    <col min="4098" max="4352" width="9" style="277"/>
    <col min="4353" max="4353" width="93.75" style="277" bestFit="1" customWidth="1"/>
    <col min="4354" max="4608" width="9" style="277"/>
    <col min="4609" max="4609" width="93.75" style="277" bestFit="1" customWidth="1"/>
    <col min="4610" max="4864" width="9" style="277"/>
    <col min="4865" max="4865" width="93.75" style="277" bestFit="1" customWidth="1"/>
    <col min="4866" max="5120" width="9" style="277"/>
    <col min="5121" max="5121" width="93.75" style="277" bestFit="1" customWidth="1"/>
    <col min="5122" max="5376" width="9" style="277"/>
    <col min="5377" max="5377" width="93.75" style="277" bestFit="1" customWidth="1"/>
    <col min="5378" max="5632" width="9" style="277"/>
    <col min="5633" max="5633" width="93.75" style="277" bestFit="1" customWidth="1"/>
    <col min="5634" max="5888" width="9" style="277"/>
    <col min="5889" max="5889" width="93.75" style="277" bestFit="1" customWidth="1"/>
    <col min="5890" max="6144" width="9" style="277"/>
    <col min="6145" max="6145" width="93.75" style="277" bestFit="1" customWidth="1"/>
    <col min="6146" max="6400" width="9" style="277"/>
    <col min="6401" max="6401" width="93.75" style="277" bestFit="1" customWidth="1"/>
    <col min="6402" max="6656" width="9" style="277"/>
    <col min="6657" max="6657" width="93.75" style="277" bestFit="1" customWidth="1"/>
    <col min="6658" max="6912" width="9" style="277"/>
    <col min="6913" max="6913" width="93.75" style="277" bestFit="1" customWidth="1"/>
    <col min="6914" max="7168" width="9" style="277"/>
    <col min="7169" max="7169" width="93.75" style="277" bestFit="1" customWidth="1"/>
    <col min="7170" max="7424" width="9" style="277"/>
    <col min="7425" max="7425" width="93.75" style="277" bestFit="1" customWidth="1"/>
    <col min="7426" max="7680" width="9" style="277"/>
    <col min="7681" max="7681" width="93.75" style="277" bestFit="1" customWidth="1"/>
    <col min="7682" max="7936" width="9" style="277"/>
    <col min="7937" max="7937" width="93.75" style="277" bestFit="1" customWidth="1"/>
    <col min="7938" max="8192" width="9" style="277"/>
    <col min="8193" max="8193" width="93.75" style="277" bestFit="1" customWidth="1"/>
    <col min="8194" max="8448" width="9" style="277"/>
    <col min="8449" max="8449" width="93.75" style="277" bestFit="1" customWidth="1"/>
    <col min="8450" max="8704" width="9" style="277"/>
    <col min="8705" max="8705" width="93.75" style="277" bestFit="1" customWidth="1"/>
    <col min="8706" max="8960" width="9" style="277"/>
    <col min="8961" max="8961" width="93.75" style="277" bestFit="1" customWidth="1"/>
    <col min="8962" max="9216" width="9" style="277"/>
    <col min="9217" max="9217" width="93.75" style="277" bestFit="1" customWidth="1"/>
    <col min="9218" max="9472" width="9" style="277"/>
    <col min="9473" max="9473" width="93.75" style="277" bestFit="1" customWidth="1"/>
    <col min="9474" max="9728" width="9" style="277"/>
    <col min="9729" max="9729" width="93.75" style="277" bestFit="1" customWidth="1"/>
    <col min="9730" max="9984" width="9" style="277"/>
    <col min="9985" max="9985" width="93.75" style="277" bestFit="1" customWidth="1"/>
    <col min="9986" max="10240" width="9" style="277"/>
    <col min="10241" max="10241" width="93.75" style="277" bestFit="1" customWidth="1"/>
    <col min="10242" max="10496" width="9" style="277"/>
    <col min="10497" max="10497" width="93.75" style="277" bestFit="1" customWidth="1"/>
    <col min="10498" max="10752" width="9" style="277"/>
    <col min="10753" max="10753" width="93.75" style="277" bestFit="1" customWidth="1"/>
    <col min="10754" max="11008" width="9" style="277"/>
    <col min="11009" max="11009" width="93.75" style="277" bestFit="1" customWidth="1"/>
    <col min="11010" max="11264" width="9" style="277"/>
    <col min="11265" max="11265" width="93.75" style="277" bestFit="1" customWidth="1"/>
    <col min="11266" max="11520" width="9" style="277"/>
    <col min="11521" max="11521" width="93.75" style="277" bestFit="1" customWidth="1"/>
    <col min="11522" max="11776" width="9" style="277"/>
    <col min="11777" max="11777" width="93.75" style="277" bestFit="1" customWidth="1"/>
    <col min="11778" max="12032" width="9" style="277"/>
    <col min="12033" max="12033" width="93.75" style="277" bestFit="1" customWidth="1"/>
    <col min="12034" max="12288" width="9" style="277"/>
    <col min="12289" max="12289" width="93.75" style="277" bestFit="1" customWidth="1"/>
    <col min="12290" max="12544" width="9" style="277"/>
    <col min="12545" max="12545" width="93.75" style="277" bestFit="1" customWidth="1"/>
    <col min="12546" max="12800" width="9" style="277"/>
    <col min="12801" max="12801" width="93.75" style="277" bestFit="1" customWidth="1"/>
    <col min="12802" max="13056" width="9" style="277"/>
    <col min="13057" max="13057" width="93.75" style="277" bestFit="1" customWidth="1"/>
    <col min="13058" max="13312" width="9" style="277"/>
    <col min="13313" max="13313" width="93.75" style="277" bestFit="1" customWidth="1"/>
    <col min="13314" max="13568" width="9" style="277"/>
    <col min="13569" max="13569" width="93.75" style="277" bestFit="1" customWidth="1"/>
    <col min="13570" max="13824" width="9" style="277"/>
    <col min="13825" max="13825" width="93.75" style="277" bestFit="1" customWidth="1"/>
    <col min="13826" max="14080" width="9" style="277"/>
    <col min="14081" max="14081" width="93.75" style="277" bestFit="1" customWidth="1"/>
    <col min="14082" max="14336" width="9" style="277"/>
    <col min="14337" max="14337" width="93.75" style="277" bestFit="1" customWidth="1"/>
    <col min="14338" max="14592" width="9" style="277"/>
    <col min="14593" max="14593" width="93.75" style="277" bestFit="1" customWidth="1"/>
    <col min="14594" max="14848" width="9" style="277"/>
    <col min="14849" max="14849" width="93.75" style="277" bestFit="1" customWidth="1"/>
    <col min="14850" max="15104" width="9" style="277"/>
    <col min="15105" max="15105" width="93.75" style="277" bestFit="1" customWidth="1"/>
    <col min="15106" max="15360" width="9" style="277"/>
    <col min="15361" max="15361" width="93.75" style="277" bestFit="1" customWidth="1"/>
    <col min="15362" max="15616" width="9" style="277"/>
    <col min="15617" max="15617" width="93.75" style="277" bestFit="1" customWidth="1"/>
    <col min="15618" max="15872" width="9" style="277"/>
    <col min="15873" max="15873" width="93.75" style="277" bestFit="1" customWidth="1"/>
    <col min="15874" max="16128" width="9" style="277"/>
    <col min="16129" max="16129" width="93.75" style="277" bestFit="1" customWidth="1"/>
    <col min="16130" max="16384" width="9" style="277"/>
  </cols>
  <sheetData>
    <row r="1" spans="1:1" ht="87" customHeight="1">
      <c r="A1" s="276" t="s">
        <v>306</v>
      </c>
    </row>
    <row r="2" spans="1:1" ht="29.25" customHeight="1">
      <c r="A2" s="278"/>
    </row>
    <row r="3" spans="1:1" ht="10.5" customHeight="1"/>
    <row r="4" spans="1:1" ht="11.25" customHeight="1"/>
    <row r="8" spans="1:1">
      <c r="A8" s="279"/>
    </row>
    <row r="11" spans="1:1" ht="30.75" customHeight="1"/>
    <row r="12" spans="1:1" ht="19.5" customHeight="1">
      <c r="A12" s="302" t="s">
        <v>150</v>
      </c>
    </row>
    <row r="13" spans="1:1" ht="58.5" customHeight="1">
      <c r="A13" s="280" t="s">
        <v>249</v>
      </c>
    </row>
    <row r="14" spans="1:1" ht="45.75">
      <c r="A14" s="281" t="s">
        <v>170</v>
      </c>
    </row>
    <row r="15" spans="1:1" ht="51" customHeight="1">
      <c r="A15" s="280" t="s">
        <v>250</v>
      </c>
    </row>
    <row r="16" spans="1:1" ht="65.25" customHeight="1">
      <c r="A16" s="281" t="s">
        <v>257</v>
      </c>
    </row>
    <row r="17" spans="1:1" ht="45" customHeight="1">
      <c r="A17" s="281" t="s">
        <v>251</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tabSelected="1" view="pageBreakPreview" zoomScaleNormal="100" zoomScaleSheetLayoutView="100" workbookViewId="0">
      <pane xSplit="1" ySplit="8" topLeftCell="B9" activePane="bottomRight" state="frozen"/>
      <selection pane="topRight" activeCell="B1" sqref="B1"/>
      <selection pane="bottomLeft" activeCell="A8" sqref="A8"/>
      <selection pane="bottomRight" activeCell="A15" sqref="A15"/>
    </sheetView>
  </sheetViews>
  <sheetFormatPr defaultColWidth="9" defaultRowHeight="12.75"/>
  <cols>
    <col min="1" max="1" width="30.75" style="15" customWidth="1"/>
    <col min="2" max="2" width="30.5" style="15" customWidth="1"/>
    <col min="3" max="6" width="27.75" style="15" customWidth="1"/>
    <col min="7" max="16384" width="9" style="15"/>
  </cols>
  <sheetData>
    <row r="1" spans="1:6" ht="15.75">
      <c r="A1" s="128" t="s">
        <v>22</v>
      </c>
      <c r="B1" s="129"/>
      <c r="C1" s="129"/>
      <c r="D1" s="129"/>
      <c r="E1" s="129"/>
      <c r="F1" s="129"/>
    </row>
    <row r="2" spans="1:6" ht="15.75">
      <c r="A2" s="128" t="s">
        <v>23</v>
      </c>
      <c r="B2" s="130"/>
      <c r="C2" s="129"/>
      <c r="D2" s="129"/>
      <c r="E2" s="129"/>
      <c r="F2" s="129"/>
    </row>
    <row r="3" spans="1:6" ht="15.75">
      <c r="A3" s="131" t="s">
        <v>252</v>
      </c>
      <c r="B3" s="130"/>
      <c r="C3" s="129"/>
      <c r="D3" s="129"/>
      <c r="E3" s="129"/>
      <c r="F3" s="129"/>
    </row>
    <row r="4" spans="1:6" ht="15.75">
      <c r="A4" s="132" t="s">
        <v>151</v>
      </c>
      <c r="B4" s="130"/>
      <c r="C4" s="129"/>
      <c r="D4" s="129"/>
      <c r="E4" s="129"/>
      <c r="F4" s="129"/>
    </row>
    <row r="5" spans="1:6">
      <c r="A5" s="296" t="s">
        <v>174</v>
      </c>
      <c r="B5" s="130"/>
      <c r="C5" s="129"/>
      <c r="D5" s="129"/>
      <c r="E5" s="129"/>
      <c r="F5" s="129"/>
    </row>
    <row r="6" spans="1:6">
      <c r="A6" s="133"/>
      <c r="B6" s="130"/>
      <c r="C6" s="129"/>
      <c r="D6" s="129"/>
      <c r="E6" s="129"/>
      <c r="F6" s="129"/>
    </row>
    <row r="7" spans="1:6">
      <c r="A7" s="130" t="s">
        <v>152</v>
      </c>
      <c r="B7" s="134" t="s">
        <v>410</v>
      </c>
      <c r="C7" s="129"/>
      <c r="D7" s="129"/>
      <c r="E7" s="129"/>
      <c r="F7" s="129"/>
    </row>
    <row r="8" spans="1:6">
      <c r="A8" s="130" t="s">
        <v>13</v>
      </c>
      <c r="B8" s="145" t="s">
        <v>416</v>
      </c>
      <c r="C8" s="129"/>
      <c r="D8" s="129"/>
      <c r="E8" s="129"/>
      <c r="F8" s="129"/>
    </row>
    <row r="9" spans="1:6" ht="74.25" customHeight="1">
      <c r="A9" s="146" t="s">
        <v>167</v>
      </c>
      <c r="B9" s="397" t="s">
        <v>439</v>
      </c>
      <c r="C9" s="129"/>
      <c r="D9" s="129"/>
      <c r="E9" s="129"/>
      <c r="F9" s="129"/>
    </row>
    <row r="10" spans="1:6" ht="27.75" customHeight="1">
      <c r="A10" s="439" t="s">
        <v>427</v>
      </c>
      <c r="B10" s="438" t="s">
        <v>441</v>
      </c>
      <c r="C10" s="438"/>
      <c r="D10" s="438"/>
      <c r="E10" s="438"/>
      <c r="F10" s="438"/>
    </row>
    <row r="11" spans="1:6">
      <c r="A11" s="135"/>
      <c r="B11" s="135"/>
      <c r="C11" s="129"/>
      <c r="D11" s="129"/>
      <c r="E11" s="129"/>
      <c r="F11" s="129"/>
    </row>
    <row r="12" spans="1:6" s="19" customFormat="1">
      <c r="A12" s="130" t="s">
        <v>254</v>
      </c>
      <c r="B12" s="136" t="s">
        <v>166</v>
      </c>
      <c r="C12" s="137" t="s">
        <v>47</v>
      </c>
      <c r="D12" s="137" t="s">
        <v>48</v>
      </c>
      <c r="E12" s="137" t="s">
        <v>49</v>
      </c>
      <c r="F12" s="138" t="s">
        <v>12</v>
      </c>
    </row>
    <row r="13" spans="1:6">
      <c r="A13" s="133" t="s">
        <v>5</v>
      </c>
      <c r="B13" s="134" t="s">
        <v>415</v>
      </c>
      <c r="C13" s="134" t="s">
        <v>415</v>
      </c>
      <c r="D13" s="134" t="s">
        <v>415</v>
      </c>
      <c r="E13" s="134" t="s">
        <v>415</v>
      </c>
      <c r="F13" s="134"/>
    </row>
    <row r="14" spans="1:6">
      <c r="A14" s="133" t="s">
        <v>4</v>
      </c>
      <c r="B14" s="134" t="s">
        <v>420</v>
      </c>
      <c r="C14" s="134" t="s">
        <v>420</v>
      </c>
      <c r="D14" s="134" t="s">
        <v>420</v>
      </c>
      <c r="E14" s="134" t="s">
        <v>420</v>
      </c>
      <c r="F14" s="134"/>
    </row>
    <row r="15" spans="1:6">
      <c r="A15" s="133" t="s">
        <v>19</v>
      </c>
      <c r="B15" s="436" t="s">
        <v>421</v>
      </c>
      <c r="C15" s="436" t="s">
        <v>421</v>
      </c>
      <c r="D15" s="436" t="s">
        <v>421</v>
      </c>
      <c r="E15" s="436" t="s">
        <v>421</v>
      </c>
      <c r="F15" s="139"/>
    </row>
    <row r="16" spans="1:6" ht="13.9" customHeight="1">
      <c r="A16" s="133" t="s">
        <v>6</v>
      </c>
      <c r="B16" s="134" t="s">
        <v>422</v>
      </c>
      <c r="C16" s="134" t="s">
        <v>422</v>
      </c>
      <c r="D16" s="134" t="s">
        <v>422</v>
      </c>
      <c r="E16" s="134" t="s">
        <v>422</v>
      </c>
      <c r="F16" s="134"/>
    </row>
    <row r="17" spans="1:6" ht="13.9" customHeight="1">
      <c r="A17" s="133" t="s">
        <v>7</v>
      </c>
      <c r="B17" s="134" t="s">
        <v>411</v>
      </c>
      <c r="C17" s="134" t="s">
        <v>411</v>
      </c>
      <c r="D17" s="134" t="s">
        <v>411</v>
      </c>
      <c r="E17" s="134" t="s">
        <v>411</v>
      </c>
      <c r="F17" s="134"/>
    </row>
    <row r="18" spans="1:6">
      <c r="A18" s="133" t="s">
        <v>8</v>
      </c>
      <c r="B18" s="134"/>
      <c r="C18" s="134"/>
      <c r="D18" s="134"/>
      <c r="E18" s="134"/>
      <c r="F18" s="134"/>
    </row>
    <row r="19" spans="1:6">
      <c r="A19" s="133" t="s">
        <v>9</v>
      </c>
      <c r="B19" s="134" t="s">
        <v>412</v>
      </c>
      <c r="C19" s="134" t="s">
        <v>412</v>
      </c>
      <c r="D19" s="134" t="s">
        <v>412</v>
      </c>
      <c r="E19" s="134" t="s">
        <v>412</v>
      </c>
      <c r="F19" s="134"/>
    </row>
    <row r="20" spans="1:6">
      <c r="A20" s="133" t="s">
        <v>10</v>
      </c>
      <c r="B20" s="134" t="s">
        <v>16</v>
      </c>
      <c r="C20" s="134" t="s">
        <v>16</v>
      </c>
      <c r="D20" s="134" t="s">
        <v>16</v>
      </c>
      <c r="E20" s="134" t="s">
        <v>16</v>
      </c>
      <c r="F20" s="134" t="s">
        <v>16</v>
      </c>
    </row>
    <row r="21" spans="1:6">
      <c r="A21" s="133" t="s">
        <v>11</v>
      </c>
      <c r="B21" s="134">
        <v>91101</v>
      </c>
      <c r="C21" s="134">
        <v>91101</v>
      </c>
      <c r="D21" s="134">
        <v>91101</v>
      </c>
      <c r="E21" s="134">
        <v>91101</v>
      </c>
      <c r="F21" s="134"/>
    </row>
    <row r="22" spans="1:6">
      <c r="A22" s="133" t="s">
        <v>14</v>
      </c>
      <c r="B22" s="140"/>
      <c r="C22" s="140"/>
      <c r="D22" s="140"/>
      <c r="E22" s="140"/>
      <c r="F22" s="140"/>
    </row>
    <row r="23" spans="1:6">
      <c r="A23" s="133" t="s">
        <v>168</v>
      </c>
      <c r="B23" s="140"/>
      <c r="C23" s="140"/>
      <c r="D23" s="140"/>
      <c r="E23" s="140"/>
      <c r="F23" s="140"/>
    </row>
    <row r="24" spans="1:6">
      <c r="A24" s="133"/>
      <c r="B24" s="141"/>
      <c r="C24" s="141"/>
      <c r="D24" s="141"/>
      <c r="E24" s="141"/>
      <c r="F24" s="141"/>
    </row>
    <row r="25" spans="1:6" ht="25.5">
      <c r="A25" s="130" t="s">
        <v>253</v>
      </c>
      <c r="B25" s="133"/>
      <c r="C25" s="133"/>
      <c r="D25" s="133"/>
      <c r="E25" s="133"/>
      <c r="F25" s="133"/>
    </row>
    <row r="26" spans="1:6">
      <c r="A26" s="133" t="s">
        <v>5</v>
      </c>
      <c r="B26" s="134" t="s">
        <v>416</v>
      </c>
      <c r="C26" s="134" t="s">
        <v>416</v>
      </c>
      <c r="D26" s="134" t="s">
        <v>416</v>
      </c>
      <c r="E26" s="134" t="s">
        <v>416</v>
      </c>
      <c r="F26" s="134"/>
    </row>
    <row r="27" spans="1:6">
      <c r="A27" s="133" t="s">
        <v>4</v>
      </c>
      <c r="B27" s="134" t="s">
        <v>417</v>
      </c>
      <c r="C27" s="134" t="s">
        <v>417</v>
      </c>
      <c r="D27" s="134" t="s">
        <v>417</v>
      </c>
      <c r="E27" s="134" t="s">
        <v>417</v>
      </c>
      <c r="F27" s="134"/>
    </row>
    <row r="28" spans="1:6">
      <c r="A28" s="133" t="s">
        <v>19</v>
      </c>
      <c r="B28" s="436" t="s">
        <v>418</v>
      </c>
      <c r="C28" s="436" t="s">
        <v>418</v>
      </c>
      <c r="D28" s="436" t="s">
        <v>418</v>
      </c>
      <c r="E28" s="436" t="s">
        <v>418</v>
      </c>
      <c r="F28" s="139"/>
    </row>
    <row r="29" spans="1:6">
      <c r="A29" s="133" t="s">
        <v>6</v>
      </c>
      <c r="B29" s="134" t="s">
        <v>419</v>
      </c>
      <c r="C29" s="134" t="s">
        <v>419</v>
      </c>
      <c r="D29" s="134" t="s">
        <v>419</v>
      </c>
      <c r="E29" s="134" t="s">
        <v>419</v>
      </c>
      <c r="F29" s="134"/>
    </row>
    <row r="30" spans="1:6" ht="13.9" customHeight="1">
      <c r="A30" s="133" t="s">
        <v>7</v>
      </c>
      <c r="B30" s="134" t="s">
        <v>411</v>
      </c>
      <c r="C30" s="134" t="s">
        <v>411</v>
      </c>
      <c r="D30" s="134" t="s">
        <v>411</v>
      </c>
      <c r="E30" s="134" t="s">
        <v>411</v>
      </c>
      <c r="F30" s="134"/>
    </row>
    <row r="31" spans="1:6">
      <c r="A31" s="133" t="s">
        <v>8</v>
      </c>
      <c r="B31" s="134"/>
      <c r="C31" s="134"/>
      <c r="D31" s="134"/>
      <c r="E31" s="134"/>
      <c r="F31" s="134"/>
    </row>
    <row r="32" spans="1:6">
      <c r="A32" s="133" t="s">
        <v>9</v>
      </c>
      <c r="B32" s="134" t="s">
        <v>412</v>
      </c>
      <c r="C32" s="134" t="s">
        <v>412</v>
      </c>
      <c r="D32" s="134" t="s">
        <v>412</v>
      </c>
      <c r="E32" s="134" t="s">
        <v>412</v>
      </c>
      <c r="F32" s="134"/>
    </row>
    <row r="33" spans="1:6">
      <c r="A33" s="133" t="s">
        <v>10</v>
      </c>
      <c r="B33" s="134" t="s">
        <v>16</v>
      </c>
      <c r="C33" s="134" t="s">
        <v>16</v>
      </c>
      <c r="D33" s="134" t="s">
        <v>16</v>
      </c>
      <c r="E33" s="134" t="s">
        <v>16</v>
      </c>
      <c r="F33" s="134"/>
    </row>
    <row r="34" spans="1:6">
      <c r="A34" s="133" t="s">
        <v>11</v>
      </c>
      <c r="B34" s="134">
        <v>91101</v>
      </c>
      <c r="C34" s="134">
        <v>91101</v>
      </c>
      <c r="D34" s="134">
        <v>91101</v>
      </c>
      <c r="E34" s="134">
        <v>91101</v>
      </c>
      <c r="F34" s="134"/>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mergeCells count="1">
    <mergeCell ref="B10:F10"/>
  </mergeCells>
  <hyperlinks>
    <hyperlink ref="B28" r:id="rId5"/>
    <hyperlink ref="C28" r:id="rId6"/>
    <hyperlink ref="D28" r:id="rId7"/>
    <hyperlink ref="E28" r:id="rId8"/>
    <hyperlink ref="B15" r:id="rId9"/>
    <hyperlink ref="C15" r:id="rId10"/>
    <hyperlink ref="D15" r:id="rId11"/>
    <hyperlink ref="E15" r:id="rId12"/>
  </hyperlinks>
  <pageMargins left="0.25" right="0.25" top="0.75" bottom="0.75" header="0.3" footer="0.3"/>
  <pageSetup scale="73"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29"/>
  <sheetViews>
    <sheetView showGridLines="0" view="pageBreakPreview" topLeftCell="A99" zoomScale="90" zoomScaleNormal="100" zoomScaleSheetLayoutView="90" workbookViewId="0">
      <selection activeCell="B40" sqref="B40"/>
    </sheetView>
  </sheetViews>
  <sheetFormatPr defaultColWidth="9" defaultRowHeight="15.75"/>
  <cols>
    <col min="1" max="1" width="9" style="1"/>
    <col min="2" max="2" width="64.75" style="10" customWidth="1"/>
    <col min="3" max="3" width="16.875" style="20" customWidth="1"/>
    <col min="4" max="4" width="15.125" style="20" customWidth="1"/>
    <col min="5" max="6" width="9.75" style="127"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1" t="s">
        <v>252</v>
      </c>
      <c r="C3" s="22"/>
      <c r="D3" s="17"/>
      <c r="E3" s="17"/>
      <c r="F3" s="17"/>
    </row>
    <row r="4" spans="1:18" s="3" customFormat="1">
      <c r="B4" s="26" t="s">
        <v>173</v>
      </c>
      <c r="C4" s="22"/>
      <c r="D4" s="16"/>
      <c r="E4" s="16"/>
      <c r="F4" s="16"/>
    </row>
    <row r="5" spans="1:18" s="3" customFormat="1">
      <c r="B5" s="296" t="s">
        <v>175</v>
      </c>
      <c r="C5" s="22"/>
      <c r="D5" s="16"/>
      <c r="E5" s="16"/>
      <c r="F5" s="16"/>
    </row>
    <row r="6" spans="1:18" s="3" customFormat="1">
      <c r="B6" s="147"/>
      <c r="C6" s="147"/>
      <c r="D6" s="16"/>
      <c r="E6" s="16"/>
      <c r="F6" s="16"/>
    </row>
    <row r="7" spans="1:18" s="3" customFormat="1" ht="15.75" customHeight="1">
      <c r="B7" s="27" t="s">
        <v>366</v>
      </c>
      <c r="C7" s="12"/>
      <c r="D7" s="12"/>
      <c r="E7" s="12"/>
      <c r="F7" s="12"/>
      <c r="G7" s="11"/>
      <c r="I7" s="8"/>
      <c r="J7" s="6"/>
      <c r="K7" s="6"/>
      <c r="L7" s="6"/>
      <c r="M7" s="6"/>
      <c r="N7" s="6"/>
      <c r="O7" s="6"/>
    </row>
    <row r="8" spans="1:18" s="3" customFormat="1" ht="78.75">
      <c r="B8" s="379" t="s">
        <v>433</v>
      </c>
      <c r="C8" s="13"/>
      <c r="D8" s="21"/>
      <c r="E8" s="21"/>
      <c r="F8" s="21"/>
      <c r="G8" s="53"/>
      <c r="H8" s="54" t="s">
        <v>3</v>
      </c>
      <c r="I8" s="251"/>
      <c r="J8" s="252"/>
      <c r="K8" s="55"/>
      <c r="L8" s="55"/>
      <c r="M8" s="61"/>
      <c r="N8" s="61"/>
      <c r="O8" s="56"/>
      <c r="P8" s="57"/>
      <c r="Q8" s="57"/>
      <c r="R8" s="57"/>
    </row>
    <row r="9" spans="1:18" s="3" customFormat="1">
      <c r="B9" s="13"/>
      <c r="C9" s="13"/>
      <c r="D9" s="21"/>
      <c r="E9" s="21"/>
      <c r="F9" s="126" t="s">
        <v>45</v>
      </c>
      <c r="H9" s="60" t="s">
        <v>26</v>
      </c>
      <c r="I9" s="59"/>
      <c r="K9" s="61"/>
      <c r="L9" s="61"/>
      <c r="M9" s="61"/>
      <c r="N9" s="61"/>
      <c r="O9" s="56"/>
      <c r="P9" s="57"/>
      <c r="Q9" s="57"/>
      <c r="R9" s="57"/>
    </row>
    <row r="10" spans="1:18" s="7" customFormat="1" ht="18.75">
      <c r="B10" s="303" t="s">
        <v>46</v>
      </c>
      <c r="C10" s="23"/>
      <c r="D10" s="23"/>
      <c r="E10" s="62">
        <v>2017</v>
      </c>
      <c r="F10" s="62">
        <v>2018</v>
      </c>
      <c r="G10" s="62">
        <v>2019</v>
      </c>
      <c r="H10" s="62" t="s">
        <v>2</v>
      </c>
      <c r="I10" s="62" t="s">
        <v>17</v>
      </c>
      <c r="J10" s="62" t="s">
        <v>18</v>
      </c>
      <c r="K10" s="62" t="s">
        <v>20</v>
      </c>
      <c r="L10" s="62" t="s">
        <v>21</v>
      </c>
      <c r="M10" s="62" t="s">
        <v>24</v>
      </c>
      <c r="N10" s="62" t="s">
        <v>25</v>
      </c>
      <c r="O10" s="62" t="s">
        <v>27</v>
      </c>
      <c r="P10" s="62" t="s">
        <v>28</v>
      </c>
      <c r="Q10" s="62" t="s">
        <v>29</v>
      </c>
      <c r="R10" s="62" t="s">
        <v>30</v>
      </c>
    </row>
    <row r="11" spans="1:18" ht="31.5">
      <c r="A11" s="22">
        <v>1</v>
      </c>
      <c r="B11" s="21" t="s">
        <v>423</v>
      </c>
      <c r="C11" s="21"/>
      <c r="D11" s="63"/>
      <c r="E11" s="175">
        <v>315</v>
      </c>
      <c r="F11" s="175">
        <v>302</v>
      </c>
      <c r="G11" s="373">
        <v>296.75297767778898</v>
      </c>
      <c r="H11" s="373">
        <v>299.00654667442711</v>
      </c>
      <c r="I11" s="373">
        <v>300.34284605323364</v>
      </c>
      <c r="J11" s="373">
        <v>302.66700198073698</v>
      </c>
      <c r="K11" s="373">
        <v>303.97640083703868</v>
      </c>
      <c r="L11" s="373">
        <v>311.26835138610045</v>
      </c>
      <c r="M11" s="373">
        <v>312.5897814921131</v>
      </c>
      <c r="N11" s="373">
        <v>313.89712499681815</v>
      </c>
      <c r="O11" s="373">
        <v>315.38830775296691</v>
      </c>
      <c r="P11" s="373">
        <v>316.86696004338808</v>
      </c>
      <c r="Q11" s="373">
        <v>318.33182999603042</v>
      </c>
      <c r="R11" s="373">
        <v>319.7818293186217</v>
      </c>
    </row>
    <row r="12" spans="1:18">
      <c r="A12" s="22">
        <v>2</v>
      </c>
      <c r="B12" s="21" t="s">
        <v>31</v>
      </c>
      <c r="C12" s="21"/>
      <c r="D12" s="63"/>
      <c r="E12" s="175"/>
      <c r="F12" s="175"/>
      <c r="G12" s="108"/>
      <c r="H12" s="109"/>
      <c r="I12" s="109"/>
      <c r="J12" s="109"/>
      <c r="K12" s="109"/>
      <c r="L12" s="109"/>
      <c r="M12" s="109"/>
      <c r="N12" s="109"/>
      <c r="O12" s="110"/>
      <c r="P12" s="110"/>
      <c r="Q12" s="110"/>
      <c r="R12" s="110"/>
    </row>
    <row r="13" spans="1:18">
      <c r="A13" s="22" t="s">
        <v>101</v>
      </c>
      <c r="B13" s="21" t="s">
        <v>32</v>
      </c>
      <c r="C13" s="21"/>
      <c r="D13" s="63"/>
      <c r="E13" s="175"/>
      <c r="F13" s="175"/>
      <c r="G13" s="108"/>
      <c r="H13" s="109"/>
      <c r="I13" s="109"/>
      <c r="J13" s="109"/>
      <c r="K13" s="109"/>
      <c r="L13" s="109"/>
      <c r="M13" s="109"/>
      <c r="N13" s="109"/>
      <c r="O13" s="110"/>
      <c r="P13" s="110"/>
      <c r="Q13" s="110"/>
      <c r="R13" s="110"/>
    </row>
    <row r="14" spans="1:18">
      <c r="A14" s="22">
        <v>3</v>
      </c>
      <c r="B14" s="21" t="s">
        <v>255</v>
      </c>
      <c r="C14" s="21"/>
      <c r="D14" s="63"/>
      <c r="E14" s="175"/>
      <c r="F14" s="175"/>
      <c r="G14" s="108"/>
      <c r="H14" s="109"/>
      <c r="I14" s="109"/>
      <c r="J14" s="109"/>
      <c r="K14" s="109"/>
      <c r="L14" s="109"/>
      <c r="M14" s="109"/>
      <c r="N14" s="109"/>
      <c r="O14" s="110"/>
      <c r="P14" s="110"/>
      <c r="Q14" s="110"/>
      <c r="R14" s="110"/>
    </row>
    <row r="15" spans="1:18">
      <c r="A15" s="22">
        <v>4</v>
      </c>
      <c r="B15" s="21" t="s">
        <v>256</v>
      </c>
      <c r="C15" s="21"/>
      <c r="D15" s="63"/>
      <c r="E15" s="175"/>
      <c r="F15" s="175"/>
      <c r="G15" s="380">
        <v>0.55880408398478476</v>
      </c>
      <c r="H15" s="381">
        <v>0.69360770679839845</v>
      </c>
      <c r="I15" s="381">
        <v>0.84013511942812413</v>
      </c>
      <c r="J15" s="381">
        <v>0.99642654496372274</v>
      </c>
      <c r="K15" s="381">
        <v>1.160906572638428</v>
      </c>
      <c r="L15" s="381">
        <v>1.3319544547355775</v>
      </c>
      <c r="M15" s="381">
        <v>1.5576017493193417</v>
      </c>
      <c r="N15" s="381">
        <v>1.6887019297913342</v>
      </c>
      <c r="O15" s="382">
        <v>1.8722930489530867</v>
      </c>
      <c r="P15" s="382">
        <v>2.0583076707299259</v>
      </c>
      <c r="Q15" s="382">
        <v>2.246208400497181</v>
      </c>
      <c r="R15" s="382">
        <v>2.4356412470133364</v>
      </c>
    </row>
    <row r="16" spans="1:18">
      <c r="A16" s="22">
        <v>5</v>
      </c>
      <c r="B16" s="21" t="s">
        <v>36</v>
      </c>
      <c r="C16" s="21"/>
      <c r="D16" s="63"/>
      <c r="E16" s="369"/>
      <c r="F16" s="369"/>
      <c r="G16" s="108">
        <v>1.5410958904109588</v>
      </c>
      <c r="H16" s="109">
        <v>1.5410958904109588</v>
      </c>
      <c r="I16" s="109">
        <v>1.5410958904109588</v>
      </c>
      <c r="J16" s="109">
        <v>1.5410958904109588</v>
      </c>
      <c r="K16" s="109">
        <v>1.5410958904109588</v>
      </c>
      <c r="L16" s="109">
        <v>1.5410958904109588</v>
      </c>
      <c r="M16" s="109">
        <v>1.5410958904109588</v>
      </c>
      <c r="N16" s="109">
        <v>1.5410958904109588</v>
      </c>
      <c r="O16" s="110">
        <v>1.5410958904109588</v>
      </c>
      <c r="P16" s="110">
        <v>1.5410958904109588</v>
      </c>
      <c r="Q16" s="110">
        <v>1.5410958904109588</v>
      </c>
      <c r="R16" s="110">
        <v>1.5410958904109588</v>
      </c>
    </row>
    <row r="17" spans="1:18">
      <c r="A17" s="22">
        <v>6</v>
      </c>
      <c r="B17" s="21" t="s">
        <v>37</v>
      </c>
      <c r="C17" s="21"/>
      <c r="D17" s="63"/>
      <c r="E17" s="175"/>
      <c r="F17" s="175"/>
      <c r="G17" s="108"/>
      <c r="H17" s="109"/>
      <c r="I17" s="109"/>
      <c r="J17" s="109"/>
      <c r="K17" s="109"/>
      <c r="L17" s="109"/>
      <c r="M17" s="109"/>
      <c r="N17" s="109"/>
      <c r="O17" s="110"/>
      <c r="P17" s="110"/>
      <c r="Q17" s="110"/>
      <c r="R17" s="110"/>
    </row>
    <row r="18" spans="1:18">
      <c r="A18" s="22">
        <v>7</v>
      </c>
      <c r="B18" s="27" t="s">
        <v>353</v>
      </c>
      <c r="C18" s="24"/>
      <c r="D18" s="66"/>
      <c r="E18" s="368"/>
      <c r="F18" s="368"/>
      <c r="G18" s="383">
        <f>G11-G16-G17</f>
        <v>295.21188178737799</v>
      </c>
      <c r="H18" s="383">
        <f>H11-H16-H17</f>
        <v>297.46545078401613</v>
      </c>
      <c r="I18" s="383">
        <f t="shared" ref="I18:N18" si="0">I11-I16-I17</f>
        <v>298.80175016282266</v>
      </c>
      <c r="J18" s="383">
        <f t="shared" si="0"/>
        <v>301.125906090326</v>
      </c>
      <c r="K18" s="383">
        <f t="shared" si="0"/>
        <v>302.4353049466277</v>
      </c>
      <c r="L18" s="383">
        <f t="shared" si="0"/>
        <v>309.72725549568946</v>
      </c>
      <c r="M18" s="383">
        <f t="shared" si="0"/>
        <v>311.04868560170212</v>
      </c>
      <c r="N18" s="383">
        <f t="shared" si="0"/>
        <v>312.35602910640716</v>
      </c>
      <c r="O18" s="383">
        <f t="shared" ref="O18" si="1">O11-O16-O17</f>
        <v>313.84721186255592</v>
      </c>
      <c r="P18" s="383">
        <f t="shared" ref="P18" si="2">P11-P16-P17</f>
        <v>315.32586415297709</v>
      </c>
      <c r="Q18" s="383">
        <f t="shared" ref="Q18" si="3">Q11-Q16-Q17</f>
        <v>316.79073410561944</v>
      </c>
      <c r="R18" s="383">
        <f t="shared" ref="R18" si="4">R11-R16-R17</f>
        <v>318.24073342821072</v>
      </c>
    </row>
    <row r="19" spans="1:18">
      <c r="A19" s="22">
        <v>8</v>
      </c>
      <c r="B19" s="21" t="s">
        <v>33</v>
      </c>
      <c r="C19" s="21"/>
      <c r="D19" s="63"/>
      <c r="E19" s="175"/>
      <c r="F19" s="175"/>
      <c r="G19" s="108">
        <f>G18*0.15</f>
        <v>44.281782268106696</v>
      </c>
      <c r="H19" s="108">
        <f t="shared" ref="H19:R19" si="5">H18*0.15</f>
        <v>44.619817617602415</v>
      </c>
      <c r="I19" s="108">
        <f t="shared" si="5"/>
        <v>44.820262524423399</v>
      </c>
      <c r="J19" s="108">
        <f t="shared" si="5"/>
        <v>45.168885913548898</v>
      </c>
      <c r="K19" s="108">
        <f t="shared" si="5"/>
        <v>45.365295741994153</v>
      </c>
      <c r="L19" s="108">
        <f t="shared" si="5"/>
        <v>46.459088324353417</v>
      </c>
      <c r="M19" s="108">
        <f t="shared" si="5"/>
        <v>46.657302840255319</v>
      </c>
      <c r="N19" s="108">
        <f t="shared" si="5"/>
        <v>46.853404365961076</v>
      </c>
      <c r="O19" s="108">
        <f t="shared" si="5"/>
        <v>47.077081779383384</v>
      </c>
      <c r="P19" s="108">
        <f t="shared" si="5"/>
        <v>47.298879622946565</v>
      </c>
      <c r="Q19" s="108">
        <f t="shared" si="5"/>
        <v>47.518610115842911</v>
      </c>
      <c r="R19" s="108">
        <f t="shared" si="5"/>
        <v>47.736110014231606</v>
      </c>
    </row>
    <row r="20" spans="1:18">
      <c r="A20" s="22">
        <v>9</v>
      </c>
      <c r="B20" s="21" t="s">
        <v>0</v>
      </c>
      <c r="C20" s="21"/>
      <c r="D20" s="63"/>
      <c r="E20" s="176"/>
      <c r="F20" s="176"/>
      <c r="G20" s="111"/>
      <c r="H20" s="112"/>
      <c r="I20" s="112"/>
      <c r="J20" s="112"/>
      <c r="K20" s="112"/>
      <c r="L20" s="112"/>
      <c r="M20" s="112"/>
      <c r="N20" s="112"/>
      <c r="O20" s="110"/>
      <c r="P20" s="110"/>
      <c r="Q20" s="110"/>
      <c r="R20" s="110"/>
    </row>
    <row r="21" spans="1:18">
      <c r="A21" s="22">
        <v>10</v>
      </c>
      <c r="B21" s="27" t="s">
        <v>156</v>
      </c>
      <c r="C21" s="25"/>
      <c r="D21" s="66"/>
      <c r="E21" s="68">
        <f>E18+E19+E20</f>
        <v>0</v>
      </c>
      <c r="F21" s="68">
        <f>F18+F19+F20</f>
        <v>0</v>
      </c>
      <c r="G21" s="68">
        <f>G18+G19+G20</f>
        <v>339.49366405548471</v>
      </c>
      <c r="H21" s="68">
        <f t="shared" ref="H21:R21" si="6">H18+H19+H20</f>
        <v>342.08526840161852</v>
      </c>
      <c r="I21" s="68">
        <f t="shared" si="6"/>
        <v>343.62201268724607</v>
      </c>
      <c r="J21" s="68">
        <f t="shared" si="6"/>
        <v>346.29479200387487</v>
      </c>
      <c r="K21" s="68">
        <f t="shared" si="6"/>
        <v>347.80060068862184</v>
      </c>
      <c r="L21" s="68">
        <f t="shared" si="6"/>
        <v>356.18634382004291</v>
      </c>
      <c r="M21" s="68">
        <f t="shared" si="6"/>
        <v>357.70598844195746</v>
      </c>
      <c r="N21" s="68">
        <f t="shared" si="6"/>
        <v>359.20943347236823</v>
      </c>
      <c r="O21" s="68">
        <f t="shared" si="6"/>
        <v>360.9242936419393</v>
      </c>
      <c r="P21" s="68">
        <f t="shared" si="6"/>
        <v>362.62474377592366</v>
      </c>
      <c r="Q21" s="68">
        <f t="shared" si="6"/>
        <v>364.30934422146237</v>
      </c>
      <c r="R21" s="68">
        <f t="shared" si="6"/>
        <v>365.97684344244232</v>
      </c>
    </row>
    <row r="22" spans="1:18">
      <c r="A22" s="28"/>
      <c r="B22" s="29"/>
      <c r="C22" s="31"/>
      <c r="D22" s="69"/>
      <c r="E22" s="69"/>
      <c r="F22" s="69"/>
      <c r="G22" s="70"/>
      <c r="H22" s="70"/>
      <c r="I22" s="70"/>
      <c r="J22" s="70"/>
      <c r="K22" s="70"/>
      <c r="L22" s="70"/>
      <c r="M22" s="70"/>
      <c r="N22" s="70"/>
      <c r="O22" s="71"/>
      <c r="P22" s="71"/>
      <c r="Q22" s="71"/>
      <c r="R22" s="72"/>
    </row>
    <row r="23" spans="1:18" ht="15.75" customHeight="1">
      <c r="B23" s="303" t="s">
        <v>98</v>
      </c>
      <c r="C23" s="30"/>
      <c r="D23" s="73"/>
      <c r="E23" s="73"/>
      <c r="F23" s="73"/>
      <c r="G23" s="74"/>
      <c r="H23" s="74"/>
      <c r="I23" s="74"/>
      <c r="J23" s="74"/>
      <c r="K23" s="74"/>
      <c r="L23" s="74"/>
      <c r="M23" s="74"/>
      <c r="N23" s="74"/>
      <c r="O23" s="74"/>
      <c r="P23" s="74"/>
      <c r="Q23" s="74"/>
      <c r="R23" s="74"/>
    </row>
    <row r="24" spans="1:18">
      <c r="A24" s="93"/>
      <c r="B24" s="27" t="s">
        <v>259</v>
      </c>
      <c r="C24" s="32"/>
      <c r="D24" s="355" t="s">
        <v>344</v>
      </c>
      <c r="E24" s="356"/>
      <c r="F24" s="356"/>
      <c r="G24" s="357"/>
      <c r="H24" s="76"/>
      <c r="I24" s="76"/>
      <c r="J24" s="76"/>
      <c r="K24" s="76"/>
      <c r="L24" s="76"/>
      <c r="M24" s="76"/>
      <c r="N24" s="76"/>
      <c r="O24" s="77"/>
      <c r="P24" s="77"/>
      <c r="Q24" s="77"/>
      <c r="R24" s="77"/>
    </row>
    <row r="25" spans="1:18" ht="47.25">
      <c r="A25" s="93"/>
      <c r="B25" s="34" t="s">
        <v>434</v>
      </c>
      <c r="C25" s="12"/>
      <c r="D25" s="78" t="s">
        <v>307</v>
      </c>
      <c r="E25" s="62">
        <v>2017</v>
      </c>
      <c r="F25" s="62">
        <v>2018</v>
      </c>
      <c r="G25" s="62">
        <v>2019</v>
      </c>
      <c r="H25" s="62" t="s">
        <v>2</v>
      </c>
      <c r="I25" s="62" t="s">
        <v>17</v>
      </c>
      <c r="J25" s="62" t="s">
        <v>18</v>
      </c>
      <c r="K25" s="62" t="s">
        <v>20</v>
      </c>
      <c r="L25" s="62" t="s">
        <v>21</v>
      </c>
      <c r="M25" s="62" t="s">
        <v>24</v>
      </c>
      <c r="N25" s="62" t="s">
        <v>25</v>
      </c>
      <c r="O25" s="62" t="s">
        <v>27</v>
      </c>
      <c r="P25" s="62" t="s">
        <v>28</v>
      </c>
      <c r="Q25" s="62" t="s">
        <v>29</v>
      </c>
      <c r="R25" s="62" t="s">
        <v>30</v>
      </c>
    </row>
    <row r="26" spans="1:18">
      <c r="A26" s="142" t="s">
        <v>50</v>
      </c>
      <c r="B26" s="14" t="s">
        <v>362</v>
      </c>
      <c r="C26" s="374"/>
      <c r="D26" s="375" t="s">
        <v>309</v>
      </c>
      <c r="E26" s="177"/>
      <c r="F26" s="177"/>
      <c r="G26" s="378">
        <v>21.74</v>
      </c>
      <c r="H26" s="378">
        <v>21.74</v>
      </c>
      <c r="I26" s="378">
        <v>21.74</v>
      </c>
      <c r="J26" s="378">
        <v>21.74</v>
      </c>
      <c r="K26" s="378">
        <v>21.74</v>
      </c>
      <c r="L26" s="378">
        <v>21.74</v>
      </c>
      <c r="M26" s="378">
        <v>21.74</v>
      </c>
      <c r="N26" s="378">
        <v>21.74</v>
      </c>
      <c r="O26" s="378">
        <v>21.74</v>
      </c>
      <c r="P26" s="378">
        <v>21.74</v>
      </c>
      <c r="Q26" s="378">
        <v>21.74</v>
      </c>
      <c r="R26" s="378">
        <v>21.74</v>
      </c>
    </row>
    <row r="27" spans="1:18" s="283" customFormat="1">
      <c r="A27" s="293" t="s">
        <v>51</v>
      </c>
      <c r="B27" s="14" t="s">
        <v>363</v>
      </c>
      <c r="C27" s="374"/>
      <c r="D27" s="376" t="s">
        <v>309</v>
      </c>
      <c r="E27" s="177"/>
      <c r="F27" s="177"/>
      <c r="G27" s="378">
        <v>21.96</v>
      </c>
      <c r="H27" s="378">
        <v>21.96</v>
      </c>
      <c r="I27" s="378">
        <v>21.96</v>
      </c>
      <c r="J27" s="378">
        <v>21.96</v>
      </c>
      <c r="K27" s="378">
        <v>21.96</v>
      </c>
      <c r="L27" s="378">
        <v>21.96</v>
      </c>
      <c r="M27" s="378">
        <v>21.96</v>
      </c>
      <c r="N27" s="378">
        <v>21.96</v>
      </c>
      <c r="O27" s="378">
        <v>21.96</v>
      </c>
      <c r="P27" s="378">
        <v>21.96</v>
      </c>
      <c r="Q27" s="378">
        <v>21.96</v>
      </c>
      <c r="R27" s="378">
        <v>21.96</v>
      </c>
    </row>
    <row r="28" spans="1:18" s="283" customFormat="1">
      <c r="A28" s="293" t="s">
        <v>52</v>
      </c>
      <c r="B28" s="14" t="s">
        <v>364</v>
      </c>
      <c r="C28" s="374"/>
      <c r="D28" s="376" t="s">
        <v>309</v>
      </c>
      <c r="E28" s="177"/>
      <c r="F28" s="177"/>
      <c r="G28" s="378">
        <v>44.16</v>
      </c>
      <c r="H28" s="378">
        <v>44.16</v>
      </c>
      <c r="I28" s="378">
        <v>44.16</v>
      </c>
      <c r="J28" s="378">
        <v>44.16</v>
      </c>
      <c r="K28" s="378">
        <v>44.16</v>
      </c>
      <c r="L28" s="378">
        <v>44.16</v>
      </c>
      <c r="M28" s="378">
        <v>44.16</v>
      </c>
      <c r="N28" s="378">
        <v>44.16</v>
      </c>
      <c r="O28" s="378">
        <v>44.16</v>
      </c>
      <c r="P28" s="378">
        <v>44.16</v>
      </c>
      <c r="Q28" s="378">
        <v>44.16</v>
      </c>
      <c r="R28" s="378">
        <v>44.16</v>
      </c>
    </row>
    <row r="29" spans="1:18" s="283" customFormat="1">
      <c r="A29" s="293" t="s">
        <v>53</v>
      </c>
      <c r="B29" s="14" t="s">
        <v>365</v>
      </c>
      <c r="C29" s="374"/>
      <c r="D29" s="376" t="s">
        <v>309</v>
      </c>
      <c r="E29" s="177"/>
      <c r="F29" s="177"/>
      <c r="G29" s="378">
        <v>41.78</v>
      </c>
      <c r="H29" s="378">
        <v>41.78</v>
      </c>
      <c r="I29" s="378">
        <v>41.78</v>
      </c>
      <c r="J29" s="378">
        <v>41.78</v>
      </c>
      <c r="K29" s="378">
        <v>41.78</v>
      </c>
      <c r="L29" s="378">
        <v>41.78</v>
      </c>
      <c r="M29" s="378">
        <v>41.78</v>
      </c>
      <c r="N29" s="378">
        <v>41.78</v>
      </c>
      <c r="O29" s="378">
        <v>41.78</v>
      </c>
      <c r="P29" s="378">
        <v>41.78</v>
      </c>
      <c r="Q29" s="378">
        <v>41.78</v>
      </c>
      <c r="R29" s="378">
        <v>41.78</v>
      </c>
    </row>
    <row r="30" spans="1:18">
      <c r="A30" s="293" t="s">
        <v>54</v>
      </c>
      <c r="B30" s="14" t="s">
        <v>438</v>
      </c>
      <c r="C30" s="377"/>
      <c r="D30" s="376" t="s">
        <v>309</v>
      </c>
      <c r="E30" s="177"/>
      <c r="F30" s="177"/>
      <c r="G30" s="378">
        <v>64.16</v>
      </c>
      <c r="H30" s="378">
        <v>64.16</v>
      </c>
      <c r="I30" s="378">
        <v>64.16</v>
      </c>
      <c r="J30" s="378">
        <v>64.16</v>
      </c>
      <c r="K30" s="378">
        <v>64.16</v>
      </c>
      <c r="L30" s="378">
        <v>64.16</v>
      </c>
      <c r="M30" s="378">
        <v>64.16</v>
      </c>
      <c r="N30" s="378">
        <v>64.16</v>
      </c>
      <c r="O30" s="378">
        <v>64.16</v>
      </c>
      <c r="P30" s="378">
        <v>64.16</v>
      </c>
      <c r="Q30" s="378">
        <v>64.16</v>
      </c>
      <c r="R30" s="378">
        <v>64.16</v>
      </c>
    </row>
    <row r="31" spans="1:18">
      <c r="A31" s="293" t="s">
        <v>55</v>
      </c>
      <c r="B31" s="14"/>
      <c r="C31" s="36"/>
      <c r="D31" s="79"/>
      <c r="E31" s="177"/>
      <c r="F31" s="177"/>
      <c r="G31" s="109"/>
      <c r="H31" s="109"/>
      <c r="I31" s="109"/>
      <c r="J31" s="109"/>
      <c r="K31" s="109"/>
      <c r="L31" s="109"/>
      <c r="M31" s="109"/>
      <c r="N31" s="109"/>
      <c r="O31" s="110"/>
      <c r="P31" s="110"/>
      <c r="Q31" s="110"/>
      <c r="R31" s="110"/>
    </row>
    <row r="32" spans="1:18">
      <c r="A32" s="293" t="s">
        <v>56</v>
      </c>
      <c r="B32" s="37"/>
      <c r="C32" s="39"/>
      <c r="D32" s="79"/>
      <c r="E32" s="185"/>
      <c r="F32" s="185"/>
      <c r="G32" s="114"/>
      <c r="H32" s="114"/>
      <c r="I32" s="114"/>
      <c r="J32" s="114"/>
      <c r="K32" s="114"/>
      <c r="L32" s="114"/>
      <c r="M32" s="114"/>
      <c r="N32" s="114"/>
      <c r="O32" s="115"/>
      <c r="P32" s="115"/>
      <c r="Q32" s="115"/>
      <c r="R32" s="115"/>
    </row>
    <row r="33" spans="1:18">
      <c r="A33" s="142"/>
      <c r="B33" s="41"/>
      <c r="C33" s="12"/>
      <c r="D33" s="21"/>
      <c r="E33" s="96"/>
      <c r="F33" s="97"/>
      <c r="G33" s="97"/>
      <c r="H33" s="97"/>
      <c r="I33" s="97"/>
      <c r="J33" s="97"/>
      <c r="K33" s="97"/>
      <c r="L33" s="97"/>
      <c r="M33" s="97"/>
      <c r="N33" s="97"/>
      <c r="O33" s="98"/>
      <c r="P33" s="98"/>
      <c r="Q33" s="98"/>
      <c r="R33" s="99"/>
    </row>
    <row r="34" spans="1:18">
      <c r="A34" s="142"/>
      <c r="B34" s="27" t="s">
        <v>260</v>
      </c>
      <c r="C34" s="33"/>
      <c r="D34" s="27"/>
      <c r="E34" s="104"/>
      <c r="F34" s="105"/>
      <c r="G34" s="105"/>
      <c r="H34" s="105"/>
      <c r="I34" s="105"/>
      <c r="J34" s="105"/>
      <c r="K34" s="105"/>
      <c r="L34" s="105"/>
      <c r="M34" s="105"/>
      <c r="N34" s="105"/>
      <c r="O34" s="102"/>
      <c r="P34" s="102"/>
      <c r="Q34" s="102"/>
      <c r="R34" s="103"/>
    </row>
    <row r="35" spans="1:18" ht="47.25">
      <c r="A35" s="142"/>
      <c r="B35" s="34" t="s">
        <v>435</v>
      </c>
      <c r="C35" s="12"/>
      <c r="D35" s="78" t="s">
        <v>307</v>
      </c>
      <c r="E35" s="290">
        <v>2017</v>
      </c>
      <c r="F35" s="290">
        <v>2018</v>
      </c>
      <c r="G35" s="290">
        <v>2019</v>
      </c>
      <c r="H35" s="290" t="s">
        <v>2</v>
      </c>
      <c r="I35" s="290" t="s">
        <v>17</v>
      </c>
      <c r="J35" s="290" t="s">
        <v>18</v>
      </c>
      <c r="K35" s="290" t="s">
        <v>20</v>
      </c>
      <c r="L35" s="290" t="s">
        <v>21</v>
      </c>
      <c r="M35" s="290" t="s">
        <v>24</v>
      </c>
      <c r="N35" s="290" t="s">
        <v>25</v>
      </c>
      <c r="O35" s="290" t="s">
        <v>27</v>
      </c>
      <c r="P35" s="290" t="s">
        <v>28</v>
      </c>
      <c r="Q35" s="290" t="s">
        <v>29</v>
      </c>
      <c r="R35" s="290" t="s">
        <v>30</v>
      </c>
    </row>
    <row r="36" spans="1:18">
      <c r="A36" s="293" t="s">
        <v>57</v>
      </c>
      <c r="B36" s="14" t="s">
        <v>367</v>
      </c>
      <c r="C36" s="327"/>
      <c r="D36" s="326" t="s">
        <v>311</v>
      </c>
      <c r="E36" s="178"/>
      <c r="F36" s="178"/>
      <c r="G36" s="384">
        <v>82.9</v>
      </c>
      <c r="H36" s="384">
        <v>82.9</v>
      </c>
      <c r="I36" s="384">
        <v>82.9</v>
      </c>
      <c r="J36" s="384">
        <v>82.9</v>
      </c>
      <c r="K36" s="384">
        <v>82.9</v>
      </c>
      <c r="L36" s="384">
        <v>82.9</v>
      </c>
      <c r="M36" s="384">
        <v>41</v>
      </c>
      <c r="N36" s="384"/>
      <c r="O36" s="384"/>
      <c r="P36" s="384"/>
      <c r="Q36" s="384"/>
      <c r="R36" s="384"/>
    </row>
    <row r="37" spans="1:18">
      <c r="A37" s="293" t="s">
        <v>58</v>
      </c>
      <c r="B37" s="14" t="s">
        <v>437</v>
      </c>
      <c r="C37" s="327"/>
      <c r="D37" s="326" t="s">
        <v>309</v>
      </c>
      <c r="E37" s="179"/>
      <c r="F37" s="179"/>
      <c r="G37" s="384"/>
      <c r="H37" s="384"/>
      <c r="I37" s="384"/>
      <c r="J37" s="384"/>
      <c r="K37" s="384"/>
      <c r="L37" s="384"/>
      <c r="M37" s="384">
        <v>7</v>
      </c>
      <c r="N37" s="384">
        <v>14</v>
      </c>
      <c r="O37" s="384">
        <v>7</v>
      </c>
      <c r="P37" s="384"/>
      <c r="Q37" s="384"/>
      <c r="R37" s="384"/>
    </row>
    <row r="38" spans="1:18">
      <c r="A38" s="293" t="s">
        <v>180</v>
      </c>
      <c r="B38" s="14" t="s">
        <v>368</v>
      </c>
      <c r="C38" s="327"/>
      <c r="D38" s="326" t="s">
        <v>309</v>
      </c>
      <c r="E38" s="177"/>
      <c r="F38" s="177"/>
      <c r="G38" s="384">
        <v>9.75</v>
      </c>
      <c r="H38" s="384">
        <v>9.75</v>
      </c>
      <c r="I38" s="384">
        <v>9.75</v>
      </c>
      <c r="J38" s="384">
        <v>9.75</v>
      </c>
      <c r="K38" s="384">
        <v>9.75</v>
      </c>
      <c r="L38" s="384">
        <v>9.75</v>
      </c>
      <c r="M38" s="384">
        <v>9.75</v>
      </c>
      <c r="N38" s="384">
        <v>9.75</v>
      </c>
      <c r="O38" s="384">
        <v>9.75</v>
      </c>
      <c r="P38" s="384">
        <v>9.75</v>
      </c>
      <c r="Q38" s="384">
        <v>9.75</v>
      </c>
      <c r="R38" s="384">
        <v>9.75</v>
      </c>
    </row>
    <row r="39" spans="1:18">
      <c r="A39" s="293" t="s">
        <v>181</v>
      </c>
      <c r="B39" s="14" t="s">
        <v>369</v>
      </c>
      <c r="C39" s="327"/>
      <c r="D39" s="326" t="s">
        <v>309</v>
      </c>
      <c r="E39" s="177"/>
      <c r="F39" s="177"/>
      <c r="G39" s="384">
        <v>3.9</v>
      </c>
      <c r="H39" s="384">
        <v>3.9</v>
      </c>
      <c r="I39" s="384">
        <v>3.9</v>
      </c>
      <c r="J39" s="384">
        <v>3.9</v>
      </c>
      <c r="K39" s="384">
        <v>3.9</v>
      </c>
      <c r="L39" s="384">
        <v>3.9</v>
      </c>
      <c r="M39" s="384">
        <v>3.9</v>
      </c>
      <c r="N39" s="384">
        <v>3.9</v>
      </c>
      <c r="O39" s="384">
        <v>3.9</v>
      </c>
      <c r="P39" s="384">
        <v>3.9</v>
      </c>
      <c r="Q39" s="384">
        <v>3.9</v>
      </c>
      <c r="R39" s="384">
        <v>3.9</v>
      </c>
    </row>
    <row r="40" spans="1:18">
      <c r="A40" s="293" t="s">
        <v>182</v>
      </c>
      <c r="B40" s="14" t="s">
        <v>370</v>
      </c>
      <c r="C40" s="327"/>
      <c r="D40" s="326" t="s">
        <v>313</v>
      </c>
      <c r="E40" s="177"/>
      <c r="F40" s="177"/>
      <c r="G40" s="384">
        <v>9.9</v>
      </c>
      <c r="H40" s="384">
        <v>9.9</v>
      </c>
      <c r="I40" s="384">
        <v>9.9</v>
      </c>
      <c r="J40" s="384">
        <v>9.9</v>
      </c>
      <c r="K40" s="384">
        <v>9.9</v>
      </c>
      <c r="L40" s="384">
        <v>9.9</v>
      </c>
      <c r="M40" s="384">
        <v>9.9</v>
      </c>
      <c r="N40" s="384">
        <v>9.9</v>
      </c>
      <c r="O40" s="384">
        <v>9.9</v>
      </c>
      <c r="P40" s="384">
        <v>9.9</v>
      </c>
      <c r="Q40" s="384">
        <v>9.9</v>
      </c>
      <c r="R40" s="384">
        <v>9.9</v>
      </c>
    </row>
    <row r="41" spans="1:18" s="283" customFormat="1" ht="31.5">
      <c r="A41" s="293" t="s">
        <v>183</v>
      </c>
      <c r="B41" s="14" t="s">
        <v>371</v>
      </c>
      <c r="C41" s="327"/>
      <c r="D41" s="326" t="s">
        <v>312</v>
      </c>
      <c r="E41" s="324"/>
      <c r="F41" s="324"/>
      <c r="G41" s="384">
        <v>20.2</v>
      </c>
      <c r="H41" s="384">
        <v>20.2</v>
      </c>
      <c r="I41" s="384">
        <v>20.2</v>
      </c>
      <c r="J41" s="384">
        <v>20.2</v>
      </c>
      <c r="K41" s="384">
        <v>20.2</v>
      </c>
      <c r="L41" s="384">
        <v>20.2</v>
      </c>
      <c r="M41" s="384">
        <v>20.2</v>
      </c>
      <c r="N41" s="384">
        <v>20.2</v>
      </c>
      <c r="O41" s="384">
        <v>20.2</v>
      </c>
      <c r="P41" s="384">
        <v>20.2</v>
      </c>
      <c r="Q41" s="384">
        <v>20.2</v>
      </c>
      <c r="R41" s="384">
        <v>20.2</v>
      </c>
    </row>
    <row r="42" spans="1:18" s="283" customFormat="1">
      <c r="A42" s="293" t="s">
        <v>184</v>
      </c>
      <c r="B42" s="14"/>
      <c r="C42" s="327"/>
      <c r="D42" s="326"/>
      <c r="E42" s="324"/>
      <c r="F42" s="324"/>
      <c r="G42" s="297"/>
      <c r="H42" s="297"/>
      <c r="I42" s="297"/>
      <c r="J42" s="297"/>
      <c r="K42" s="297"/>
      <c r="L42" s="297"/>
      <c r="M42" s="297"/>
      <c r="N42" s="297"/>
      <c r="O42" s="298"/>
      <c r="P42" s="298"/>
      <c r="Q42" s="298"/>
      <c r="R42" s="263"/>
    </row>
    <row r="43" spans="1:18">
      <c r="A43" s="142"/>
      <c r="B43" s="194"/>
      <c r="C43" s="195"/>
      <c r="D43" s="196"/>
      <c r="E43" s="196"/>
      <c r="F43" s="196"/>
      <c r="G43" s="197"/>
      <c r="H43" s="197"/>
      <c r="I43" s="197"/>
      <c r="J43" s="197"/>
      <c r="K43" s="197"/>
      <c r="L43" s="197"/>
      <c r="M43" s="197"/>
      <c r="N43" s="197"/>
      <c r="O43" s="198"/>
      <c r="P43" s="198"/>
      <c r="Q43" s="198"/>
      <c r="R43" s="199"/>
    </row>
    <row r="44" spans="1:18" ht="31.5">
      <c r="A44" s="142">
        <v>11</v>
      </c>
      <c r="B44" s="50" t="s">
        <v>157</v>
      </c>
      <c r="C44" s="162"/>
      <c r="D44" s="82"/>
      <c r="E44" s="365">
        <f>SUM(E26:E32,E36:E42)</f>
        <v>0</v>
      </c>
      <c r="F44" s="365">
        <f t="shared" ref="F44:R44" si="7">SUM(F26:F32,F36:F42)</f>
        <v>0</v>
      </c>
      <c r="G44" s="68">
        <f t="shared" si="7"/>
        <v>320.44999999999993</v>
      </c>
      <c r="H44" s="68">
        <f t="shared" si="7"/>
        <v>320.44999999999993</v>
      </c>
      <c r="I44" s="68">
        <f t="shared" si="7"/>
        <v>320.44999999999993</v>
      </c>
      <c r="J44" s="68">
        <f t="shared" si="7"/>
        <v>320.44999999999993</v>
      </c>
      <c r="K44" s="68">
        <f t="shared" si="7"/>
        <v>320.44999999999993</v>
      </c>
      <c r="L44" s="68">
        <f t="shared" si="7"/>
        <v>320.44999999999993</v>
      </c>
      <c r="M44" s="68">
        <f t="shared" si="7"/>
        <v>285.54999999999995</v>
      </c>
      <c r="N44" s="68">
        <f t="shared" si="7"/>
        <v>251.54999999999998</v>
      </c>
      <c r="O44" s="68">
        <f t="shared" si="7"/>
        <v>244.54999999999998</v>
      </c>
      <c r="P44" s="68">
        <f t="shared" si="7"/>
        <v>237.54999999999998</v>
      </c>
      <c r="Q44" s="68">
        <f t="shared" si="7"/>
        <v>237.54999999999998</v>
      </c>
      <c r="R44" s="68">
        <f t="shared" si="7"/>
        <v>237.54999999999998</v>
      </c>
    </row>
    <row r="45" spans="1:18">
      <c r="A45" s="93"/>
      <c r="B45" s="33"/>
      <c r="C45" s="33"/>
      <c r="D45" s="27"/>
      <c r="E45" s="96"/>
      <c r="F45" s="97"/>
      <c r="G45" s="97"/>
      <c r="H45" s="97"/>
      <c r="I45" s="97"/>
      <c r="J45" s="97"/>
      <c r="K45" s="97"/>
      <c r="L45" s="97"/>
      <c r="M45" s="97"/>
      <c r="N45" s="97"/>
      <c r="O45" s="98"/>
      <c r="P45" s="98"/>
      <c r="Q45" s="98"/>
      <c r="R45" s="99"/>
    </row>
    <row r="46" spans="1:18">
      <c r="A46" s="93"/>
      <c r="B46" s="27" t="s">
        <v>265</v>
      </c>
      <c r="C46" s="33"/>
      <c r="D46" s="21"/>
      <c r="E46" s="100"/>
      <c r="F46" s="101"/>
      <c r="G46" s="101"/>
      <c r="H46" s="101"/>
      <c r="I46" s="101"/>
      <c r="J46" s="101"/>
      <c r="K46" s="101"/>
      <c r="L46" s="101"/>
      <c r="M46" s="101"/>
      <c r="N46" s="101"/>
      <c r="O46" s="102"/>
      <c r="P46" s="102"/>
      <c r="Q46" s="102"/>
      <c r="R46" s="103"/>
    </row>
    <row r="47" spans="1:18">
      <c r="A47" s="93"/>
      <c r="B47" s="21" t="s">
        <v>34</v>
      </c>
      <c r="C47" s="12"/>
      <c r="D47" s="78" t="s">
        <v>307</v>
      </c>
      <c r="E47" s="290">
        <v>2017</v>
      </c>
      <c r="F47" s="290">
        <v>2018</v>
      </c>
      <c r="G47" s="290">
        <v>2019</v>
      </c>
      <c r="H47" s="290" t="s">
        <v>2</v>
      </c>
      <c r="I47" s="290" t="s">
        <v>17</v>
      </c>
      <c r="J47" s="290" t="s">
        <v>18</v>
      </c>
      <c r="K47" s="290" t="s">
        <v>20</v>
      </c>
      <c r="L47" s="290" t="s">
        <v>21</v>
      </c>
      <c r="M47" s="290" t="s">
        <v>24</v>
      </c>
      <c r="N47" s="290" t="s">
        <v>25</v>
      </c>
      <c r="O47" s="290" t="s">
        <v>27</v>
      </c>
      <c r="P47" s="290" t="s">
        <v>28</v>
      </c>
      <c r="Q47" s="290" t="s">
        <v>29</v>
      </c>
      <c r="R47" s="290" t="s">
        <v>30</v>
      </c>
    </row>
    <row r="48" spans="1:18">
      <c r="A48" s="142" t="s">
        <v>133</v>
      </c>
      <c r="B48" s="51"/>
      <c r="C48" s="36"/>
      <c r="D48" s="79"/>
      <c r="E48" s="178"/>
      <c r="F48" s="178"/>
      <c r="G48" s="391"/>
      <c r="H48" s="391"/>
      <c r="I48" s="391"/>
      <c r="J48" s="391"/>
      <c r="K48" s="391"/>
      <c r="L48" s="391"/>
      <c r="M48" s="391"/>
      <c r="N48" s="391"/>
      <c r="O48" s="393"/>
      <c r="P48" s="393"/>
      <c r="Q48" s="393"/>
      <c r="R48" s="393"/>
    </row>
    <row r="49" spans="1:18">
      <c r="A49" s="142" t="s">
        <v>134</v>
      </c>
      <c r="B49" s="51"/>
      <c r="C49" s="36"/>
      <c r="D49" s="79"/>
      <c r="E49" s="274"/>
      <c r="F49" s="274"/>
      <c r="G49" s="391"/>
      <c r="H49" s="391"/>
      <c r="I49" s="391"/>
      <c r="J49" s="391"/>
      <c r="K49" s="391"/>
      <c r="L49" s="391"/>
      <c r="M49" s="391"/>
      <c r="N49" s="391"/>
      <c r="O49" s="393"/>
      <c r="P49" s="393"/>
      <c r="Q49" s="393"/>
      <c r="R49" s="393"/>
    </row>
    <row r="50" spans="1:18">
      <c r="A50" s="142" t="s">
        <v>135</v>
      </c>
      <c r="B50" s="51"/>
      <c r="C50" s="36"/>
      <c r="D50" s="79"/>
      <c r="E50" s="274"/>
      <c r="F50" s="274"/>
      <c r="G50" s="391"/>
      <c r="H50" s="391"/>
      <c r="I50" s="391"/>
      <c r="J50" s="391"/>
      <c r="K50" s="391"/>
      <c r="L50" s="391"/>
      <c r="M50" s="391"/>
      <c r="N50" s="391"/>
      <c r="O50" s="393"/>
      <c r="P50" s="393"/>
      <c r="Q50" s="393"/>
      <c r="R50" s="393"/>
    </row>
    <row r="51" spans="1:18">
      <c r="A51" s="142" t="s">
        <v>136</v>
      </c>
      <c r="B51" s="51"/>
      <c r="C51" s="36"/>
      <c r="D51" s="79"/>
      <c r="E51" s="274"/>
      <c r="F51" s="274"/>
      <c r="G51" s="391"/>
      <c r="H51" s="391"/>
      <c r="I51" s="391"/>
      <c r="J51" s="391"/>
      <c r="K51" s="391"/>
      <c r="L51" s="391"/>
      <c r="M51" s="391"/>
      <c r="N51" s="391"/>
      <c r="O51" s="393"/>
      <c r="P51" s="393"/>
      <c r="Q51" s="393"/>
      <c r="R51" s="393"/>
    </row>
    <row r="52" spans="1:18">
      <c r="A52" s="142" t="s">
        <v>137</v>
      </c>
      <c r="B52" s="51"/>
      <c r="C52" s="36"/>
      <c r="D52" s="79"/>
      <c r="E52" s="274"/>
      <c r="F52" s="274"/>
      <c r="G52" s="391"/>
      <c r="H52" s="391"/>
      <c r="I52" s="391"/>
      <c r="J52" s="391"/>
      <c r="K52" s="391"/>
      <c r="L52" s="391"/>
      <c r="M52" s="391"/>
      <c r="N52" s="391"/>
      <c r="O52" s="391"/>
      <c r="P52" s="391"/>
      <c r="Q52" s="391"/>
      <c r="R52" s="391"/>
    </row>
    <row r="53" spans="1:18">
      <c r="A53" s="142" t="s">
        <v>138</v>
      </c>
      <c r="B53" s="51"/>
      <c r="C53" s="36"/>
      <c r="D53" s="79"/>
      <c r="E53" s="274"/>
      <c r="F53" s="274"/>
      <c r="G53" s="391"/>
      <c r="H53" s="391"/>
      <c r="I53" s="391"/>
      <c r="J53" s="391"/>
      <c r="K53" s="391"/>
      <c r="L53" s="391"/>
      <c r="M53" s="391"/>
      <c r="N53" s="391"/>
      <c r="O53" s="391"/>
      <c r="P53" s="391"/>
      <c r="Q53" s="391"/>
      <c r="R53" s="391"/>
    </row>
    <row r="54" spans="1:18">
      <c r="A54" s="142" t="s">
        <v>139</v>
      </c>
      <c r="B54" s="14"/>
      <c r="C54" s="36"/>
      <c r="D54" s="79"/>
      <c r="E54" s="274"/>
      <c r="F54" s="274"/>
      <c r="G54" s="109"/>
      <c r="H54" s="109"/>
      <c r="I54" s="109"/>
      <c r="J54" s="109"/>
      <c r="K54" s="109"/>
      <c r="L54" s="109"/>
      <c r="M54" s="109"/>
      <c r="N54" s="119"/>
      <c r="O54" s="110"/>
      <c r="P54" s="110"/>
      <c r="Q54" s="110"/>
      <c r="R54" s="110"/>
    </row>
    <row r="55" spans="1:18">
      <c r="A55" s="142" t="s">
        <v>140</v>
      </c>
      <c r="B55" s="14"/>
      <c r="C55" s="36"/>
      <c r="D55" s="79"/>
      <c r="E55" s="275"/>
      <c r="F55" s="275"/>
      <c r="G55" s="114"/>
      <c r="H55" s="114"/>
      <c r="I55" s="114"/>
      <c r="J55" s="114"/>
      <c r="K55" s="114"/>
      <c r="L55" s="114"/>
      <c r="M55" s="114"/>
      <c r="N55" s="114"/>
      <c r="O55" s="115"/>
      <c r="P55" s="115"/>
      <c r="Q55" s="115"/>
      <c r="R55" s="115"/>
    </row>
    <row r="56" spans="1:18" s="283" customFormat="1">
      <c r="A56" s="293" t="s">
        <v>141</v>
      </c>
      <c r="B56" s="14"/>
      <c r="C56" s="36"/>
      <c r="D56" s="326"/>
      <c r="E56" s="325"/>
      <c r="F56" s="325"/>
      <c r="G56" s="328"/>
      <c r="H56" s="328"/>
      <c r="I56" s="328"/>
      <c r="J56" s="328"/>
      <c r="K56" s="328"/>
      <c r="L56" s="328"/>
      <c r="M56" s="328"/>
      <c r="N56" s="328"/>
      <c r="O56" s="329"/>
      <c r="P56" s="329"/>
      <c r="Q56" s="329"/>
      <c r="R56" s="329"/>
    </row>
    <row r="57" spans="1:18" s="283" customFormat="1">
      <c r="A57" s="293" t="s">
        <v>153</v>
      </c>
      <c r="B57" s="14"/>
      <c r="C57" s="36"/>
      <c r="D57" s="326"/>
      <c r="E57" s="325"/>
      <c r="F57" s="325"/>
      <c r="G57" s="328"/>
      <c r="H57" s="328"/>
      <c r="I57" s="328"/>
      <c r="J57" s="328"/>
      <c r="K57" s="328"/>
      <c r="L57" s="328"/>
      <c r="M57" s="328"/>
      <c r="N57" s="328"/>
      <c r="O57" s="329"/>
      <c r="P57" s="329"/>
      <c r="Q57" s="329"/>
      <c r="R57" s="329"/>
    </row>
    <row r="58" spans="1:18" s="283" customFormat="1">
      <c r="A58" s="293" t="s">
        <v>154</v>
      </c>
      <c r="B58" s="14"/>
      <c r="C58" s="36"/>
      <c r="D58" s="326"/>
      <c r="E58" s="325"/>
      <c r="F58" s="325"/>
      <c r="G58" s="328"/>
      <c r="H58" s="328"/>
      <c r="I58" s="328"/>
      <c r="J58" s="328"/>
      <c r="K58" s="328"/>
      <c r="L58" s="328"/>
      <c r="M58" s="328"/>
      <c r="N58" s="328"/>
      <c r="O58" s="329"/>
      <c r="P58" s="329"/>
      <c r="Q58" s="329"/>
      <c r="R58" s="329"/>
    </row>
    <row r="59" spans="1:18" s="283" customFormat="1">
      <c r="A59" s="293" t="s">
        <v>155</v>
      </c>
      <c r="B59" s="14"/>
      <c r="C59" s="36"/>
      <c r="D59" s="326"/>
      <c r="E59" s="325"/>
      <c r="F59" s="325"/>
      <c r="G59" s="328"/>
      <c r="H59" s="328"/>
      <c r="I59" s="328"/>
      <c r="J59" s="328"/>
      <c r="K59" s="328"/>
      <c r="L59" s="328"/>
      <c r="M59" s="328"/>
      <c r="N59" s="328"/>
      <c r="O59" s="329"/>
      <c r="P59" s="329"/>
      <c r="Q59" s="329"/>
      <c r="R59" s="329"/>
    </row>
    <row r="60" spans="1:18" s="283" customFormat="1">
      <c r="A60" s="293" t="s">
        <v>185</v>
      </c>
      <c r="B60" s="14"/>
      <c r="C60" s="36"/>
      <c r="D60" s="326"/>
      <c r="E60" s="325"/>
      <c r="F60" s="325"/>
      <c r="G60" s="328"/>
      <c r="H60" s="328"/>
      <c r="I60" s="328"/>
      <c r="J60" s="328"/>
      <c r="K60" s="328"/>
      <c r="L60" s="328"/>
      <c r="M60" s="328"/>
      <c r="N60" s="328"/>
      <c r="O60" s="329"/>
      <c r="P60" s="329"/>
      <c r="Q60" s="329"/>
      <c r="R60" s="329"/>
    </row>
    <row r="61" spans="1:18" s="283" customFormat="1">
      <c r="A61" s="293" t="s">
        <v>186</v>
      </c>
      <c r="B61" s="14"/>
      <c r="C61" s="36"/>
      <c r="D61" s="326"/>
      <c r="E61" s="325"/>
      <c r="F61" s="325"/>
      <c r="G61" s="328"/>
      <c r="H61" s="328"/>
      <c r="I61" s="328"/>
      <c r="J61" s="328"/>
      <c r="K61" s="328"/>
      <c r="L61" s="328"/>
      <c r="M61" s="328"/>
      <c r="N61" s="328"/>
      <c r="O61" s="329"/>
      <c r="P61" s="329"/>
      <c r="Q61" s="329"/>
      <c r="R61" s="329"/>
    </row>
    <row r="62" spans="1:18">
      <c r="A62" s="142"/>
      <c r="B62" s="12"/>
      <c r="C62" s="12"/>
      <c r="D62" s="21"/>
      <c r="E62" s="96"/>
      <c r="F62" s="97"/>
      <c r="G62" s="97"/>
      <c r="H62" s="97"/>
      <c r="I62" s="97"/>
      <c r="J62" s="97"/>
      <c r="K62" s="97"/>
      <c r="L62" s="97"/>
      <c r="M62" s="97"/>
      <c r="N62" s="97"/>
      <c r="O62" s="98"/>
      <c r="P62" s="98"/>
      <c r="Q62" s="98"/>
      <c r="R62" s="99"/>
    </row>
    <row r="63" spans="1:18" s="283" customFormat="1">
      <c r="A63" s="293"/>
      <c r="B63" s="286"/>
      <c r="C63" s="286"/>
      <c r="D63" s="287"/>
      <c r="E63" s="100"/>
      <c r="F63" s="101"/>
      <c r="G63" s="101"/>
      <c r="H63" s="101"/>
      <c r="I63" s="101"/>
      <c r="J63" s="101"/>
      <c r="K63" s="101"/>
      <c r="L63" s="101"/>
      <c r="M63" s="101"/>
      <c r="N63" s="101"/>
      <c r="O63" s="102"/>
      <c r="P63" s="102"/>
      <c r="Q63" s="102"/>
      <c r="R63" s="103"/>
    </row>
    <row r="64" spans="1:18" s="283" customFormat="1">
      <c r="A64" s="293"/>
      <c r="B64" s="286"/>
      <c r="C64" s="286"/>
      <c r="D64" s="287"/>
      <c r="E64" s="100"/>
      <c r="F64" s="101"/>
      <c r="G64" s="101"/>
      <c r="H64" s="101"/>
      <c r="I64" s="101"/>
      <c r="J64" s="101"/>
      <c r="K64" s="101"/>
      <c r="L64" s="101"/>
      <c r="M64" s="101"/>
      <c r="N64" s="101"/>
      <c r="O64" s="102"/>
      <c r="P64" s="102"/>
      <c r="Q64" s="102"/>
      <c r="R64" s="103"/>
    </row>
    <row r="65" spans="1:18">
      <c r="A65" s="142"/>
      <c r="B65" s="27" t="s">
        <v>266</v>
      </c>
      <c r="C65" s="12"/>
      <c r="D65" s="27"/>
      <c r="E65" s="100"/>
      <c r="F65" s="101"/>
      <c r="G65" s="101"/>
      <c r="H65" s="101"/>
      <c r="I65" s="101"/>
      <c r="J65" s="101"/>
      <c r="K65" s="101"/>
      <c r="L65" s="101"/>
      <c r="M65" s="101"/>
      <c r="N65" s="101"/>
      <c r="O65" s="102"/>
      <c r="P65" s="102"/>
      <c r="Q65" s="102"/>
      <c r="R65" s="103"/>
    </row>
    <row r="66" spans="1:18" ht="47.25">
      <c r="A66" s="142"/>
      <c r="B66" s="21" t="s">
        <v>435</v>
      </c>
      <c r="C66" s="12"/>
      <c r="D66" s="78" t="s">
        <v>307</v>
      </c>
      <c r="E66" s="290">
        <v>2017</v>
      </c>
      <c r="F66" s="290">
        <v>2018</v>
      </c>
      <c r="G66" s="290">
        <v>2019</v>
      </c>
      <c r="H66" s="290" t="s">
        <v>2</v>
      </c>
      <c r="I66" s="290" t="s">
        <v>17</v>
      </c>
      <c r="J66" s="290" t="s">
        <v>18</v>
      </c>
      <c r="K66" s="290" t="s">
        <v>20</v>
      </c>
      <c r="L66" s="290" t="s">
        <v>21</v>
      </c>
      <c r="M66" s="290" t="s">
        <v>24</v>
      </c>
      <c r="N66" s="290" t="s">
        <v>25</v>
      </c>
      <c r="O66" s="290" t="s">
        <v>27</v>
      </c>
      <c r="P66" s="290" t="s">
        <v>28</v>
      </c>
      <c r="Q66" s="290" t="s">
        <v>29</v>
      </c>
      <c r="R66" s="290" t="s">
        <v>30</v>
      </c>
    </row>
    <row r="67" spans="1:18">
      <c r="A67" s="293" t="s">
        <v>187</v>
      </c>
      <c r="B67" s="42" t="s">
        <v>372</v>
      </c>
      <c r="C67" s="327"/>
      <c r="D67" s="333" t="s">
        <v>321</v>
      </c>
      <c r="E67" s="182"/>
      <c r="F67" s="182"/>
      <c r="G67" s="391">
        <v>6.5</v>
      </c>
      <c r="H67" s="391">
        <v>6.5</v>
      </c>
      <c r="I67" s="391">
        <v>6.5</v>
      </c>
      <c r="J67" s="391">
        <v>6.5</v>
      </c>
      <c r="K67" s="391">
        <v>6.5</v>
      </c>
      <c r="L67" s="391">
        <v>6.5</v>
      </c>
      <c r="M67" s="391">
        <v>6.5</v>
      </c>
      <c r="N67" s="392">
        <v>6.5</v>
      </c>
      <c r="O67" s="393">
        <v>6.5</v>
      </c>
      <c r="P67" s="393">
        <v>6.5</v>
      </c>
      <c r="Q67" s="393">
        <v>6.5</v>
      </c>
      <c r="R67" s="393">
        <v>6.5</v>
      </c>
    </row>
    <row r="68" spans="1:18">
      <c r="A68" s="293" t="s">
        <v>188</v>
      </c>
      <c r="B68" s="42" t="s">
        <v>373</v>
      </c>
      <c r="C68" s="327"/>
      <c r="D68" s="333" t="s">
        <v>321</v>
      </c>
      <c r="E68" s="180"/>
      <c r="F68" s="180"/>
      <c r="G68" s="391">
        <v>2.57</v>
      </c>
      <c r="H68" s="391">
        <v>2.57</v>
      </c>
      <c r="I68" s="391">
        <v>2.57</v>
      </c>
      <c r="J68" s="391">
        <v>2.57</v>
      </c>
      <c r="K68" s="391">
        <v>2.57</v>
      </c>
      <c r="L68" s="391">
        <v>2.57</v>
      </c>
      <c r="M68" s="391">
        <v>2.57</v>
      </c>
      <c r="N68" s="392">
        <v>2.57</v>
      </c>
      <c r="O68" s="393">
        <v>2.57</v>
      </c>
      <c r="P68" s="393">
        <v>2.57</v>
      </c>
      <c r="Q68" s="393">
        <v>2.57</v>
      </c>
      <c r="R68" s="393">
        <v>2.57</v>
      </c>
    </row>
    <row r="69" spans="1:18" s="283" customFormat="1">
      <c r="A69" s="293" t="s">
        <v>189</v>
      </c>
      <c r="B69" s="42" t="s">
        <v>374</v>
      </c>
      <c r="C69" s="327"/>
      <c r="D69" s="333" t="s">
        <v>324</v>
      </c>
      <c r="E69" s="340"/>
      <c r="F69" s="340"/>
      <c r="G69" s="391">
        <v>2</v>
      </c>
      <c r="H69" s="391">
        <v>2</v>
      </c>
      <c r="I69" s="391">
        <v>2</v>
      </c>
      <c r="J69" s="391">
        <v>2</v>
      </c>
      <c r="K69" s="391">
        <v>2</v>
      </c>
      <c r="L69" s="391">
        <v>2</v>
      </c>
      <c r="M69" s="391">
        <v>0</v>
      </c>
      <c r="N69" s="392">
        <v>0</v>
      </c>
      <c r="O69" s="393">
        <v>0</v>
      </c>
      <c r="P69" s="393">
        <v>0</v>
      </c>
      <c r="Q69" s="393">
        <v>0</v>
      </c>
      <c r="R69" s="393">
        <v>0</v>
      </c>
    </row>
    <row r="70" spans="1:18" s="283" customFormat="1">
      <c r="A70" s="293" t="s">
        <v>190</v>
      </c>
      <c r="B70" s="42" t="s">
        <v>375</v>
      </c>
      <c r="C70" s="327"/>
      <c r="D70" s="333" t="s">
        <v>314</v>
      </c>
      <c r="E70" s="340"/>
      <c r="F70" s="340"/>
      <c r="G70" s="391">
        <v>12.36</v>
      </c>
      <c r="H70" s="391">
        <v>12.36</v>
      </c>
      <c r="I70" s="391">
        <v>12.36</v>
      </c>
      <c r="J70" s="391">
        <v>12.36</v>
      </c>
      <c r="K70" s="391">
        <v>12.36</v>
      </c>
      <c r="L70" s="391">
        <v>12.36</v>
      </c>
      <c r="M70" s="391">
        <v>12.36</v>
      </c>
      <c r="N70" s="392">
        <v>12.36</v>
      </c>
      <c r="O70" s="393">
        <v>12.36</v>
      </c>
      <c r="P70" s="393">
        <v>12.36</v>
      </c>
      <c r="Q70" s="393">
        <v>12.36</v>
      </c>
      <c r="R70" s="393">
        <v>12.36</v>
      </c>
    </row>
    <row r="71" spans="1:18">
      <c r="A71" s="293" t="s">
        <v>334</v>
      </c>
      <c r="B71" s="42" t="s">
        <v>376</v>
      </c>
      <c r="C71" s="327"/>
      <c r="D71" s="333" t="s">
        <v>324</v>
      </c>
      <c r="E71" s="180"/>
      <c r="F71" s="180"/>
      <c r="G71" s="391">
        <v>5</v>
      </c>
      <c r="H71" s="391">
        <v>5</v>
      </c>
      <c r="I71" s="391">
        <v>5</v>
      </c>
      <c r="J71" s="391">
        <v>5</v>
      </c>
      <c r="K71" s="391">
        <v>5</v>
      </c>
      <c r="L71" s="391">
        <v>5</v>
      </c>
      <c r="M71" s="391">
        <v>5</v>
      </c>
      <c r="N71" s="392">
        <v>5</v>
      </c>
      <c r="O71" s="393">
        <v>5</v>
      </c>
      <c r="P71" s="393">
        <v>5</v>
      </c>
      <c r="Q71" s="393">
        <v>4.3600000000000003</v>
      </c>
      <c r="R71" s="393">
        <v>0</v>
      </c>
    </row>
    <row r="72" spans="1:18">
      <c r="A72" s="293" t="s">
        <v>335</v>
      </c>
      <c r="B72" s="44" t="s">
        <v>377</v>
      </c>
      <c r="C72" s="385"/>
      <c r="D72" s="333" t="s">
        <v>323</v>
      </c>
      <c r="E72" s="181"/>
      <c r="F72" s="181"/>
      <c r="G72" s="394">
        <v>1.48</v>
      </c>
      <c r="H72" s="394">
        <v>1.48</v>
      </c>
      <c r="I72" s="394">
        <v>1.48</v>
      </c>
      <c r="J72" s="394">
        <v>1.48</v>
      </c>
      <c r="K72" s="394">
        <v>1.48</v>
      </c>
      <c r="L72" s="394">
        <v>1.48</v>
      </c>
      <c r="M72" s="394">
        <v>1.48</v>
      </c>
      <c r="N72" s="395">
        <v>1.48</v>
      </c>
      <c r="O72" s="396">
        <v>1.48</v>
      </c>
      <c r="P72" s="396">
        <v>1.48</v>
      </c>
      <c r="Q72" s="396">
        <v>1.48</v>
      </c>
      <c r="R72" s="396">
        <v>1.48</v>
      </c>
    </row>
    <row r="73" spans="1:18" s="283" customFormat="1">
      <c r="A73" s="293" t="s">
        <v>383</v>
      </c>
      <c r="B73" s="44" t="s">
        <v>378</v>
      </c>
      <c r="C73" s="385"/>
      <c r="D73" s="333" t="s">
        <v>323</v>
      </c>
      <c r="E73" s="387"/>
      <c r="F73" s="387"/>
      <c r="G73" s="394">
        <v>0.59</v>
      </c>
      <c r="H73" s="394">
        <v>0.59</v>
      </c>
      <c r="I73" s="394">
        <v>0.59</v>
      </c>
      <c r="J73" s="394">
        <v>0.59</v>
      </c>
      <c r="K73" s="394">
        <v>0.59</v>
      </c>
      <c r="L73" s="394">
        <v>0.59</v>
      </c>
      <c r="M73" s="394">
        <v>0.59</v>
      </c>
      <c r="N73" s="395">
        <v>0.59</v>
      </c>
      <c r="O73" s="396">
        <v>0.59</v>
      </c>
      <c r="P73" s="396">
        <v>0.59</v>
      </c>
      <c r="Q73" s="396">
        <v>0.59</v>
      </c>
      <c r="R73" s="396">
        <v>0.59</v>
      </c>
    </row>
    <row r="74" spans="1:18" s="283" customFormat="1">
      <c r="A74" s="293" t="s">
        <v>384</v>
      </c>
      <c r="B74" s="44" t="s">
        <v>379</v>
      </c>
      <c r="C74" s="385"/>
      <c r="D74" s="333" t="s">
        <v>314</v>
      </c>
      <c r="E74" s="387"/>
      <c r="F74" s="387"/>
      <c r="G74" s="394">
        <v>8.1999999999999993</v>
      </c>
      <c r="H74" s="394">
        <v>8.2100000000000009</v>
      </c>
      <c r="I74" s="394">
        <v>8.1999999999999993</v>
      </c>
      <c r="J74" s="394">
        <v>8.1999999999999993</v>
      </c>
      <c r="K74" s="394">
        <v>8.1999999999999993</v>
      </c>
      <c r="L74" s="394">
        <v>8.2100000000000009</v>
      </c>
      <c r="M74" s="394">
        <v>8.1999999999999993</v>
      </c>
      <c r="N74" s="395">
        <v>8.1999999999999993</v>
      </c>
      <c r="O74" s="396">
        <v>8.1999999999999993</v>
      </c>
      <c r="P74" s="396">
        <v>8.2100000000000009</v>
      </c>
      <c r="Q74" s="396">
        <v>8.1999999999999993</v>
      </c>
      <c r="R74" s="396">
        <v>7.31</v>
      </c>
    </row>
    <row r="75" spans="1:18" s="283" customFormat="1">
      <c r="A75" s="293" t="s">
        <v>385</v>
      </c>
      <c r="B75" s="44" t="s">
        <v>380</v>
      </c>
      <c r="C75" s="385"/>
      <c r="D75" s="333" t="s">
        <v>321</v>
      </c>
      <c r="E75" s="387"/>
      <c r="F75" s="387"/>
      <c r="G75" s="394">
        <v>6.5</v>
      </c>
      <c r="H75" s="394">
        <v>6.5</v>
      </c>
      <c r="I75" s="394">
        <v>6.5</v>
      </c>
      <c r="J75" s="394">
        <v>6.5</v>
      </c>
      <c r="K75" s="394">
        <v>6.5</v>
      </c>
      <c r="L75" s="394">
        <v>6.5</v>
      </c>
      <c r="M75" s="394">
        <v>6.5</v>
      </c>
      <c r="N75" s="395">
        <v>6.5</v>
      </c>
      <c r="O75" s="396">
        <v>6.5</v>
      </c>
      <c r="P75" s="396">
        <v>6.5</v>
      </c>
      <c r="Q75" s="396">
        <v>6.5</v>
      </c>
      <c r="R75" s="396">
        <v>6.5</v>
      </c>
    </row>
    <row r="76" spans="1:18" s="283" customFormat="1">
      <c r="A76" s="293" t="s">
        <v>386</v>
      </c>
      <c r="B76" s="44" t="s">
        <v>381</v>
      </c>
      <c r="C76" s="385"/>
      <c r="D76" s="333" t="s">
        <v>321</v>
      </c>
      <c r="E76" s="387"/>
      <c r="F76" s="387"/>
      <c r="G76" s="394">
        <v>0.56000000000000005</v>
      </c>
      <c r="H76" s="394">
        <v>0.56000000000000005</v>
      </c>
      <c r="I76" s="394">
        <v>0.56000000000000005</v>
      </c>
      <c r="J76" s="394">
        <v>0.56000000000000005</v>
      </c>
      <c r="K76" s="394">
        <v>0.56000000000000005</v>
      </c>
      <c r="L76" s="394">
        <v>0.56000000000000005</v>
      </c>
      <c r="M76" s="394">
        <v>0.56000000000000005</v>
      </c>
      <c r="N76" s="395">
        <v>0.56000000000000005</v>
      </c>
      <c r="O76" s="396">
        <v>0.56000000000000005</v>
      </c>
      <c r="P76" s="396">
        <v>0.56000000000000005</v>
      </c>
      <c r="Q76" s="396">
        <v>0.56000000000000005</v>
      </c>
      <c r="R76" s="396">
        <v>0.56000000000000005</v>
      </c>
    </row>
    <row r="77" spans="1:18" s="283" customFormat="1">
      <c r="A77" s="293" t="s">
        <v>387</v>
      </c>
      <c r="B77" s="44" t="s">
        <v>382</v>
      </c>
      <c r="C77" s="385"/>
      <c r="D77" s="333" t="s">
        <v>321</v>
      </c>
      <c r="E77" s="387"/>
      <c r="F77" s="387"/>
      <c r="G77" s="394">
        <v>20</v>
      </c>
      <c r="H77" s="394">
        <v>20</v>
      </c>
      <c r="I77" s="394">
        <v>20</v>
      </c>
      <c r="J77" s="394">
        <v>20</v>
      </c>
      <c r="K77" s="394">
        <v>20</v>
      </c>
      <c r="L77" s="394">
        <v>20</v>
      </c>
      <c r="M77" s="394">
        <v>20</v>
      </c>
      <c r="N77" s="395">
        <v>20</v>
      </c>
      <c r="O77" s="396">
        <v>20</v>
      </c>
      <c r="P77" s="396">
        <v>20</v>
      </c>
      <c r="Q77" s="396">
        <v>20</v>
      </c>
      <c r="R77" s="396">
        <v>20</v>
      </c>
    </row>
    <row r="78" spans="1:18" s="283" customFormat="1">
      <c r="A78" s="293"/>
      <c r="B78" s="44"/>
      <c r="C78" s="385"/>
      <c r="D78" s="386"/>
      <c r="E78" s="387"/>
      <c r="F78" s="387"/>
      <c r="G78" s="388"/>
      <c r="H78" s="388"/>
      <c r="I78" s="388"/>
      <c r="J78" s="388"/>
      <c r="K78" s="388"/>
      <c r="L78" s="388"/>
      <c r="M78" s="388"/>
      <c r="N78" s="388"/>
      <c r="O78" s="389"/>
      <c r="P78" s="389"/>
      <c r="Q78" s="389"/>
      <c r="R78" s="390"/>
    </row>
    <row r="79" spans="1:18">
      <c r="A79" s="142"/>
      <c r="B79" s="194"/>
      <c r="C79" s="195"/>
      <c r="D79" s="196"/>
      <c r="E79" s="196"/>
      <c r="F79" s="196"/>
      <c r="G79" s="197"/>
      <c r="H79" s="197"/>
      <c r="I79" s="197"/>
      <c r="J79" s="197"/>
      <c r="K79" s="197"/>
      <c r="L79" s="197"/>
      <c r="M79" s="197"/>
      <c r="N79" s="197"/>
      <c r="O79" s="198"/>
      <c r="P79" s="198"/>
      <c r="Q79" s="198"/>
      <c r="R79" s="199"/>
    </row>
    <row r="80" spans="1:18" ht="31.5">
      <c r="A80" s="142">
        <v>12</v>
      </c>
      <c r="B80" s="204" t="s">
        <v>345</v>
      </c>
      <c r="C80" s="205"/>
      <c r="D80" s="206"/>
      <c r="E80" s="366">
        <f>SUM(E48:E61,E67:E72)</f>
        <v>0</v>
      </c>
      <c r="F80" s="366">
        <f>SUM(F48:F61,F67:F72)</f>
        <v>0</v>
      </c>
      <c r="G80" s="207">
        <f>SUM(G48:G61,G67:G77)</f>
        <v>65.760000000000005</v>
      </c>
      <c r="H80" s="207">
        <f t="shared" ref="H80:R80" si="8">SUM(H48:H61,H67:H77)</f>
        <v>65.77000000000001</v>
      </c>
      <c r="I80" s="207">
        <f t="shared" si="8"/>
        <v>65.760000000000005</v>
      </c>
      <c r="J80" s="207">
        <f t="shared" si="8"/>
        <v>65.760000000000005</v>
      </c>
      <c r="K80" s="207">
        <f t="shared" si="8"/>
        <v>65.760000000000005</v>
      </c>
      <c r="L80" s="207">
        <f t="shared" si="8"/>
        <v>65.77000000000001</v>
      </c>
      <c r="M80" s="207">
        <f t="shared" si="8"/>
        <v>63.760000000000005</v>
      </c>
      <c r="N80" s="207">
        <f t="shared" si="8"/>
        <v>63.760000000000005</v>
      </c>
      <c r="O80" s="207">
        <f t="shared" si="8"/>
        <v>63.760000000000005</v>
      </c>
      <c r="P80" s="207">
        <f t="shared" si="8"/>
        <v>63.77</v>
      </c>
      <c r="Q80" s="207">
        <f t="shared" si="8"/>
        <v>63.120000000000005</v>
      </c>
      <c r="R80" s="207">
        <f t="shared" si="8"/>
        <v>57.870000000000005</v>
      </c>
    </row>
    <row r="81" spans="1:18" s="2" customFormat="1">
      <c r="A81" s="144"/>
      <c r="B81" s="173"/>
      <c r="C81" s="170"/>
      <c r="D81" s="169"/>
      <c r="E81" s="105"/>
      <c r="F81" s="105"/>
      <c r="G81" s="105"/>
      <c r="H81" s="105"/>
      <c r="I81" s="105"/>
      <c r="J81" s="105"/>
      <c r="K81" s="105"/>
      <c r="L81" s="105"/>
      <c r="M81" s="105"/>
      <c r="N81" s="105"/>
      <c r="O81" s="105"/>
      <c r="P81" s="105"/>
      <c r="Q81" s="105"/>
      <c r="R81" s="174"/>
    </row>
    <row r="82" spans="1:18" ht="15" customHeight="1">
      <c r="A82" s="142">
        <v>13</v>
      </c>
      <c r="B82" s="48" t="s">
        <v>158</v>
      </c>
      <c r="C82" s="49"/>
      <c r="D82" s="86"/>
      <c r="E82" s="295">
        <f t="shared" ref="E82:R82" si="9">E80+E44</f>
        <v>0</v>
      </c>
      <c r="F82" s="295">
        <f t="shared" si="9"/>
        <v>0</v>
      </c>
      <c r="G82" s="80">
        <f t="shared" si="9"/>
        <v>386.20999999999992</v>
      </c>
      <c r="H82" s="80">
        <f t="shared" si="9"/>
        <v>386.21999999999991</v>
      </c>
      <c r="I82" s="80">
        <f t="shared" si="9"/>
        <v>386.20999999999992</v>
      </c>
      <c r="J82" s="80">
        <f t="shared" si="9"/>
        <v>386.20999999999992</v>
      </c>
      <c r="K82" s="80">
        <f t="shared" si="9"/>
        <v>386.20999999999992</v>
      </c>
      <c r="L82" s="80">
        <f t="shared" si="9"/>
        <v>386.21999999999991</v>
      </c>
      <c r="M82" s="80">
        <f t="shared" si="9"/>
        <v>349.30999999999995</v>
      </c>
      <c r="N82" s="80">
        <f t="shared" si="9"/>
        <v>315.31</v>
      </c>
      <c r="O82" s="80">
        <f t="shared" si="9"/>
        <v>308.31</v>
      </c>
      <c r="P82" s="80">
        <f t="shared" si="9"/>
        <v>301.32</v>
      </c>
      <c r="Q82" s="80">
        <f t="shared" si="9"/>
        <v>300.66999999999996</v>
      </c>
      <c r="R82" s="80">
        <f t="shared" si="9"/>
        <v>295.41999999999996</v>
      </c>
    </row>
    <row r="83" spans="1:18" ht="15" customHeight="1">
      <c r="A83" s="142"/>
      <c r="B83" s="120"/>
      <c r="C83" s="121"/>
      <c r="D83" s="90"/>
      <c r="E83" s="90"/>
      <c r="F83" s="90"/>
      <c r="G83" s="76"/>
      <c r="H83" s="76"/>
      <c r="I83" s="76"/>
      <c r="J83" s="76"/>
      <c r="K83" s="76"/>
      <c r="L83" s="76"/>
      <c r="M83" s="76"/>
      <c r="N83" s="76"/>
      <c r="O83" s="76"/>
      <c r="P83" s="76"/>
      <c r="Q83" s="76"/>
      <c r="R83" s="76"/>
    </row>
    <row r="84" spans="1:18" s="46" customFormat="1" ht="15" customHeight="1">
      <c r="A84" s="143"/>
      <c r="B84" s="303" t="s">
        <v>38</v>
      </c>
      <c r="C84" s="43"/>
      <c r="D84" s="90"/>
      <c r="E84" s="90"/>
      <c r="F84" s="90"/>
      <c r="G84" s="91"/>
      <c r="H84" s="91"/>
      <c r="I84" s="91"/>
      <c r="J84" s="91"/>
      <c r="K84" s="91"/>
      <c r="L84" s="91"/>
      <c r="M84" s="91"/>
      <c r="N84" s="91"/>
      <c r="O84" s="77"/>
      <c r="P84" s="77"/>
      <c r="Q84" s="77"/>
      <c r="R84" s="77"/>
    </row>
    <row r="85" spans="1:18" ht="15" customHeight="1">
      <c r="A85" s="142"/>
      <c r="B85" s="27" t="s">
        <v>267</v>
      </c>
      <c r="C85" s="33"/>
      <c r="D85" s="90"/>
      <c r="E85" s="90"/>
      <c r="F85" s="90"/>
      <c r="G85" s="91"/>
      <c r="H85" s="91"/>
      <c r="I85" s="91"/>
      <c r="J85" s="91"/>
      <c r="K85" s="91"/>
      <c r="L85" s="91"/>
      <c r="M85" s="91"/>
      <c r="N85" s="91"/>
      <c r="O85" s="77"/>
      <c r="P85" s="77"/>
      <c r="Q85" s="77"/>
      <c r="R85" s="77"/>
    </row>
    <row r="86" spans="1:18">
      <c r="A86" s="142"/>
      <c r="B86" s="21" t="s">
        <v>39</v>
      </c>
      <c r="C86" s="32"/>
      <c r="D86" s="78" t="s">
        <v>307</v>
      </c>
      <c r="E86" s="290">
        <v>2017</v>
      </c>
      <c r="F86" s="290">
        <v>2018</v>
      </c>
      <c r="G86" s="62" t="s">
        <v>1</v>
      </c>
      <c r="H86" s="62" t="s">
        <v>2</v>
      </c>
      <c r="I86" s="62" t="s">
        <v>17</v>
      </c>
      <c r="J86" s="62" t="s">
        <v>18</v>
      </c>
      <c r="K86" s="62" t="s">
        <v>20</v>
      </c>
      <c r="L86" s="62" t="s">
        <v>21</v>
      </c>
      <c r="M86" s="62" t="s">
        <v>24</v>
      </c>
      <c r="N86" s="62" t="s">
        <v>25</v>
      </c>
      <c r="O86" s="62" t="s">
        <v>27</v>
      </c>
      <c r="P86" s="62" t="s">
        <v>28</v>
      </c>
      <c r="Q86" s="62" t="s">
        <v>29</v>
      </c>
      <c r="R86" s="62" t="s">
        <v>30</v>
      </c>
    </row>
    <row r="87" spans="1:18" s="2" customFormat="1">
      <c r="A87" s="144" t="s">
        <v>68</v>
      </c>
      <c r="B87" s="51"/>
      <c r="C87" s="36"/>
      <c r="D87" s="79"/>
      <c r="E87" s="178"/>
      <c r="F87" s="178"/>
      <c r="G87" s="391"/>
      <c r="H87" s="391"/>
      <c r="I87" s="391"/>
      <c r="J87" s="391"/>
      <c r="K87" s="391"/>
      <c r="L87" s="391"/>
      <c r="M87" s="391"/>
      <c r="N87" s="391"/>
      <c r="O87" s="393"/>
      <c r="P87" s="393"/>
      <c r="Q87" s="393"/>
      <c r="R87" s="393"/>
    </row>
    <row r="88" spans="1:18" s="2" customFormat="1">
      <c r="A88" s="144" t="s">
        <v>69</v>
      </c>
      <c r="B88" s="51"/>
      <c r="C88" s="36"/>
      <c r="D88" s="79"/>
      <c r="E88" s="274"/>
      <c r="F88" s="274"/>
      <c r="G88" s="391"/>
      <c r="H88" s="391"/>
      <c r="I88" s="391"/>
      <c r="J88" s="391"/>
      <c r="K88" s="391"/>
      <c r="L88" s="391"/>
      <c r="M88" s="391"/>
      <c r="N88" s="391"/>
      <c r="O88" s="393"/>
      <c r="P88" s="393"/>
      <c r="Q88" s="393"/>
      <c r="R88" s="393"/>
    </row>
    <row r="89" spans="1:18" s="2" customFormat="1">
      <c r="A89" s="144" t="s">
        <v>70</v>
      </c>
      <c r="B89" s="51"/>
      <c r="C89" s="36"/>
      <c r="D89" s="79"/>
      <c r="E89" s="274"/>
      <c r="F89" s="274"/>
      <c r="G89" s="391"/>
      <c r="H89" s="391"/>
      <c r="I89" s="391"/>
      <c r="J89" s="391"/>
      <c r="K89" s="391"/>
      <c r="L89" s="391"/>
      <c r="M89" s="391"/>
      <c r="N89" s="391"/>
      <c r="O89" s="393"/>
      <c r="P89" s="393"/>
      <c r="Q89" s="393"/>
      <c r="R89" s="393"/>
    </row>
    <row r="90" spans="1:18" s="2" customFormat="1">
      <c r="A90" s="144" t="s">
        <v>71</v>
      </c>
      <c r="B90" s="51"/>
      <c r="C90" s="36"/>
      <c r="D90" s="79"/>
      <c r="E90" s="274"/>
      <c r="F90" s="274"/>
      <c r="G90" s="391"/>
      <c r="H90" s="391"/>
      <c r="I90" s="391"/>
      <c r="J90" s="391"/>
      <c r="K90" s="391"/>
      <c r="L90" s="391"/>
      <c r="M90" s="391"/>
      <c r="N90" s="391"/>
      <c r="O90" s="393"/>
      <c r="P90" s="393"/>
      <c r="Q90" s="393"/>
      <c r="R90" s="393"/>
    </row>
    <row r="91" spans="1:18" s="2" customFormat="1">
      <c r="A91" s="142" t="s">
        <v>72</v>
      </c>
      <c r="B91" s="51"/>
      <c r="C91" s="36"/>
      <c r="D91" s="79"/>
      <c r="E91" s="274"/>
      <c r="F91" s="274"/>
      <c r="G91" s="391"/>
      <c r="H91" s="391"/>
      <c r="I91" s="391"/>
      <c r="J91" s="391"/>
      <c r="K91" s="391"/>
      <c r="L91" s="391"/>
      <c r="M91" s="391"/>
      <c r="N91" s="391"/>
      <c r="O91" s="391"/>
      <c r="P91" s="391"/>
      <c r="Q91" s="391"/>
      <c r="R91" s="391"/>
    </row>
    <row r="92" spans="1:18" s="2" customFormat="1">
      <c r="A92" s="294" t="s">
        <v>191</v>
      </c>
      <c r="B92" s="51"/>
      <c r="C92" s="45"/>
      <c r="D92" s="164"/>
      <c r="E92" s="364"/>
      <c r="F92" s="364"/>
      <c r="G92" s="114"/>
      <c r="H92" s="114"/>
      <c r="I92" s="114"/>
      <c r="J92" s="114"/>
      <c r="K92" s="114"/>
      <c r="L92" s="114"/>
      <c r="M92" s="114"/>
      <c r="N92" s="114"/>
      <c r="O92" s="115"/>
      <c r="P92" s="115"/>
      <c r="Q92" s="115"/>
      <c r="R92" s="115"/>
    </row>
    <row r="93" spans="1:18" s="2" customFormat="1">
      <c r="A93" s="294" t="s">
        <v>192</v>
      </c>
      <c r="B93" s="51"/>
      <c r="C93" s="45"/>
      <c r="D93" s="164"/>
      <c r="E93" s="364"/>
      <c r="F93" s="364"/>
      <c r="G93" s="114"/>
      <c r="H93" s="114"/>
      <c r="I93" s="114"/>
      <c r="J93" s="114"/>
      <c r="K93" s="114"/>
      <c r="L93" s="114"/>
      <c r="M93" s="114"/>
      <c r="N93" s="114"/>
      <c r="O93" s="115"/>
      <c r="P93" s="115"/>
      <c r="Q93" s="115"/>
      <c r="R93" s="115"/>
    </row>
    <row r="94" spans="1:18" s="2" customFormat="1">
      <c r="A94" s="294" t="s">
        <v>193</v>
      </c>
      <c r="B94" s="51"/>
      <c r="C94" s="45"/>
      <c r="D94" s="164"/>
      <c r="E94" s="364"/>
      <c r="F94" s="364"/>
      <c r="G94" s="114"/>
      <c r="H94" s="114"/>
      <c r="I94" s="114"/>
      <c r="J94" s="114"/>
      <c r="K94" s="114"/>
      <c r="L94" s="114"/>
      <c r="M94" s="114"/>
      <c r="N94" s="114"/>
      <c r="O94" s="115"/>
      <c r="P94" s="115"/>
      <c r="Q94" s="115"/>
      <c r="R94" s="115"/>
    </row>
    <row r="95" spans="1:18" s="2" customFormat="1">
      <c r="A95" s="294" t="s">
        <v>194</v>
      </c>
      <c r="B95" s="51"/>
      <c r="C95" s="45"/>
      <c r="D95" s="164"/>
      <c r="E95" s="364"/>
      <c r="F95" s="364"/>
      <c r="G95" s="114"/>
      <c r="H95" s="114"/>
      <c r="I95" s="114"/>
      <c r="J95" s="114"/>
      <c r="K95" s="114"/>
      <c r="L95" s="114"/>
      <c r="M95" s="114"/>
      <c r="N95" s="114"/>
      <c r="O95" s="115"/>
      <c r="P95" s="115"/>
      <c r="Q95" s="115"/>
      <c r="R95" s="115"/>
    </row>
    <row r="96" spans="1:18" s="2" customFormat="1">
      <c r="A96" s="294" t="s">
        <v>195</v>
      </c>
      <c r="B96" s="51"/>
      <c r="C96" s="45"/>
      <c r="D96" s="164"/>
      <c r="E96" s="364"/>
      <c r="F96" s="364"/>
      <c r="G96" s="114"/>
      <c r="H96" s="114"/>
      <c r="I96" s="114"/>
      <c r="J96" s="114"/>
      <c r="K96" s="114"/>
      <c r="L96" s="114"/>
      <c r="M96" s="114"/>
      <c r="N96" s="114"/>
      <c r="O96" s="115"/>
      <c r="P96" s="115"/>
      <c r="Q96" s="115"/>
      <c r="R96" s="115"/>
    </row>
    <row r="97" spans="1:18" s="2" customFormat="1">
      <c r="A97" s="294" t="s">
        <v>196</v>
      </c>
      <c r="B97" s="51"/>
      <c r="C97" s="45"/>
      <c r="D97" s="164"/>
      <c r="E97" s="364"/>
      <c r="F97" s="364"/>
      <c r="G97" s="114"/>
      <c r="H97" s="114"/>
      <c r="I97" s="114"/>
      <c r="J97" s="114"/>
      <c r="K97" s="114"/>
      <c r="L97" s="114"/>
      <c r="M97" s="114"/>
      <c r="N97" s="114"/>
      <c r="O97" s="115"/>
      <c r="P97" s="115"/>
      <c r="Q97" s="115"/>
      <c r="R97" s="115"/>
    </row>
    <row r="98" spans="1:18" s="2" customFormat="1">
      <c r="A98" s="294" t="s">
        <v>197</v>
      </c>
      <c r="B98" s="51"/>
      <c r="C98" s="45"/>
      <c r="D98" s="164"/>
      <c r="E98" s="364"/>
      <c r="F98" s="364"/>
      <c r="G98" s="114"/>
      <c r="H98" s="114"/>
      <c r="I98" s="114"/>
      <c r="J98" s="114"/>
      <c r="K98" s="114"/>
      <c r="L98" s="114"/>
      <c r="M98" s="114"/>
      <c r="N98" s="114"/>
      <c r="O98" s="115"/>
      <c r="P98" s="115"/>
      <c r="Q98" s="115"/>
      <c r="R98" s="115"/>
    </row>
    <row r="99" spans="1:18" s="2" customFormat="1">
      <c r="A99" s="294" t="s">
        <v>198</v>
      </c>
      <c r="B99" s="51"/>
      <c r="C99" s="45"/>
      <c r="D99" s="164"/>
      <c r="E99" s="364"/>
      <c r="F99" s="364"/>
      <c r="G99" s="114"/>
      <c r="H99" s="114"/>
      <c r="I99" s="114"/>
      <c r="J99" s="114"/>
      <c r="K99" s="114"/>
      <c r="L99" s="114"/>
      <c r="M99" s="114"/>
      <c r="N99" s="114"/>
      <c r="O99" s="115"/>
      <c r="P99" s="115"/>
      <c r="Q99" s="115"/>
      <c r="R99" s="115"/>
    </row>
    <row r="100" spans="1:18">
      <c r="A100" s="301" t="s">
        <v>199</v>
      </c>
      <c r="B100" s="14"/>
      <c r="C100" s="45"/>
      <c r="D100" s="164"/>
      <c r="E100" s="364"/>
      <c r="F100" s="364"/>
      <c r="G100" s="114"/>
      <c r="H100" s="114"/>
      <c r="I100" s="114"/>
      <c r="J100" s="114"/>
      <c r="K100" s="114"/>
      <c r="L100" s="114"/>
      <c r="M100" s="114"/>
      <c r="N100" s="114"/>
      <c r="O100" s="115"/>
      <c r="P100" s="115"/>
      <c r="Q100" s="115"/>
      <c r="R100" s="115"/>
    </row>
    <row r="101" spans="1:18" ht="31.5">
      <c r="A101" s="142">
        <v>14</v>
      </c>
      <c r="B101" s="50" t="s">
        <v>92</v>
      </c>
      <c r="C101" s="45"/>
      <c r="D101" s="163"/>
      <c r="E101" s="365">
        <f>SUM(E87:E100)</f>
        <v>0</v>
      </c>
      <c r="F101" s="365">
        <f>SUM(F87:F100)</f>
        <v>0</v>
      </c>
      <c r="G101" s="67">
        <f t="shared" ref="G101:R101" si="10">SUM(G87:G100)</f>
        <v>0</v>
      </c>
      <c r="H101" s="67">
        <f t="shared" si="10"/>
        <v>0</v>
      </c>
      <c r="I101" s="67">
        <f t="shared" si="10"/>
        <v>0</v>
      </c>
      <c r="J101" s="67">
        <f t="shared" si="10"/>
        <v>0</v>
      </c>
      <c r="K101" s="67">
        <f t="shared" si="10"/>
        <v>0</v>
      </c>
      <c r="L101" s="67">
        <f t="shared" si="10"/>
        <v>0</v>
      </c>
      <c r="M101" s="67">
        <f t="shared" si="10"/>
        <v>0</v>
      </c>
      <c r="N101" s="67">
        <f t="shared" si="10"/>
        <v>0</v>
      </c>
      <c r="O101" s="67">
        <f t="shared" si="10"/>
        <v>0</v>
      </c>
      <c r="P101" s="67">
        <f t="shared" si="10"/>
        <v>0</v>
      </c>
      <c r="Q101" s="67">
        <f t="shared" si="10"/>
        <v>0</v>
      </c>
      <c r="R101" s="67">
        <f t="shared" si="10"/>
        <v>0</v>
      </c>
    </row>
    <row r="102" spans="1:18">
      <c r="A102" s="142"/>
      <c r="B102" s="12"/>
      <c r="C102" s="32"/>
      <c r="D102" s="160"/>
      <c r="E102" s="250"/>
      <c r="F102" s="249"/>
      <c r="G102" s="166"/>
      <c r="H102" s="166"/>
      <c r="I102" s="166"/>
      <c r="J102" s="166"/>
      <c r="K102" s="166"/>
      <c r="L102" s="166"/>
      <c r="M102" s="166"/>
      <c r="N102" s="166"/>
      <c r="O102" s="167"/>
      <c r="P102" s="167"/>
      <c r="Q102" s="167"/>
      <c r="R102" s="168"/>
    </row>
    <row r="103" spans="1:18">
      <c r="A103" s="142"/>
      <c r="B103" s="27" t="s">
        <v>268</v>
      </c>
      <c r="C103" s="12"/>
      <c r="D103" s="21"/>
      <c r="E103" s="104"/>
      <c r="F103" s="105"/>
      <c r="G103" s="105"/>
      <c r="H103" s="105"/>
      <c r="I103" s="105"/>
      <c r="J103" s="105"/>
      <c r="K103" s="105"/>
      <c r="L103" s="105"/>
      <c r="M103" s="105"/>
      <c r="N103" s="105"/>
      <c r="O103" s="102"/>
      <c r="P103" s="102"/>
      <c r="Q103" s="102"/>
      <c r="R103" s="103"/>
    </row>
    <row r="104" spans="1:18" ht="47.25">
      <c r="A104" s="142"/>
      <c r="B104" s="21" t="s">
        <v>436</v>
      </c>
      <c r="D104" s="78" t="s">
        <v>307</v>
      </c>
      <c r="E104" s="290">
        <v>2017</v>
      </c>
      <c r="F104" s="290">
        <v>2018</v>
      </c>
      <c r="G104" s="290">
        <v>2019</v>
      </c>
      <c r="H104" s="290" t="s">
        <v>2</v>
      </c>
      <c r="I104" s="290" t="s">
        <v>17</v>
      </c>
      <c r="J104" s="290" t="s">
        <v>18</v>
      </c>
      <c r="K104" s="290" t="s">
        <v>20</v>
      </c>
      <c r="L104" s="290" t="s">
        <v>21</v>
      </c>
      <c r="M104" s="290" t="s">
        <v>24</v>
      </c>
      <c r="N104" s="290" t="s">
        <v>25</v>
      </c>
      <c r="O104" s="290" t="s">
        <v>27</v>
      </c>
      <c r="P104" s="290" t="s">
        <v>28</v>
      </c>
      <c r="Q104" s="290" t="s">
        <v>29</v>
      </c>
      <c r="R104" s="290" t="s">
        <v>30</v>
      </c>
    </row>
    <row r="105" spans="1:18">
      <c r="A105" s="294" t="s">
        <v>145</v>
      </c>
      <c r="B105" s="442" t="s">
        <v>388</v>
      </c>
      <c r="C105" s="445"/>
      <c r="D105" s="86" t="s">
        <v>321</v>
      </c>
      <c r="E105" s="363"/>
      <c r="F105" s="363"/>
      <c r="G105" s="391"/>
      <c r="H105" s="391"/>
      <c r="I105" s="391"/>
      <c r="J105" s="391"/>
      <c r="K105" s="391">
        <v>25</v>
      </c>
      <c r="L105" s="391">
        <v>25</v>
      </c>
      <c r="M105" s="391">
        <v>25</v>
      </c>
      <c r="N105" s="391">
        <v>25</v>
      </c>
      <c r="O105" s="446">
        <v>25</v>
      </c>
      <c r="P105" s="446">
        <v>25</v>
      </c>
      <c r="Q105" s="446">
        <v>25</v>
      </c>
      <c r="R105" s="446">
        <v>25</v>
      </c>
    </row>
    <row r="106" spans="1:18">
      <c r="A106" s="294" t="s">
        <v>146</v>
      </c>
      <c r="B106" s="442" t="s">
        <v>389</v>
      </c>
      <c r="C106" s="445"/>
      <c r="D106" s="86" t="s">
        <v>321</v>
      </c>
      <c r="E106" s="363"/>
      <c r="F106" s="363"/>
      <c r="G106" s="391"/>
      <c r="H106" s="391"/>
      <c r="I106" s="391"/>
      <c r="J106" s="391"/>
      <c r="K106" s="391">
        <v>25</v>
      </c>
      <c r="L106" s="391">
        <v>25</v>
      </c>
      <c r="M106" s="391">
        <v>25</v>
      </c>
      <c r="N106" s="391">
        <v>25</v>
      </c>
      <c r="O106" s="446">
        <v>25</v>
      </c>
      <c r="P106" s="446">
        <v>25</v>
      </c>
      <c r="Q106" s="446">
        <v>25</v>
      </c>
      <c r="R106" s="446">
        <v>25</v>
      </c>
    </row>
    <row r="107" spans="1:18">
      <c r="A107" s="294" t="s">
        <v>147</v>
      </c>
      <c r="B107" s="442" t="s">
        <v>390</v>
      </c>
      <c r="C107" s="445"/>
      <c r="D107" s="86" t="s">
        <v>321</v>
      </c>
      <c r="E107" s="363"/>
      <c r="F107" s="363"/>
      <c r="G107" s="391"/>
      <c r="H107" s="391"/>
      <c r="I107" s="391"/>
      <c r="J107" s="391"/>
      <c r="K107" s="391">
        <v>25</v>
      </c>
      <c r="L107" s="391">
        <v>25</v>
      </c>
      <c r="M107" s="391">
        <v>25</v>
      </c>
      <c r="N107" s="391">
        <v>25</v>
      </c>
      <c r="O107" s="446">
        <v>25</v>
      </c>
      <c r="P107" s="446">
        <v>25</v>
      </c>
      <c r="Q107" s="446">
        <v>25</v>
      </c>
      <c r="R107" s="446">
        <v>25</v>
      </c>
    </row>
    <row r="108" spans="1:18">
      <c r="A108" s="294" t="s">
        <v>148</v>
      </c>
      <c r="B108" s="442" t="s">
        <v>391</v>
      </c>
      <c r="C108" s="445"/>
      <c r="D108" s="86" t="s">
        <v>321</v>
      </c>
      <c r="E108" s="363"/>
      <c r="F108" s="363"/>
      <c r="G108" s="391"/>
      <c r="H108" s="391"/>
      <c r="I108" s="391"/>
      <c r="J108" s="391"/>
      <c r="K108" s="391"/>
      <c r="L108" s="391"/>
      <c r="M108" s="391"/>
      <c r="N108" s="391"/>
      <c r="O108" s="446">
        <v>25</v>
      </c>
      <c r="P108" s="446">
        <v>25</v>
      </c>
      <c r="Q108" s="446">
        <v>25</v>
      </c>
      <c r="R108" s="446">
        <v>25</v>
      </c>
    </row>
    <row r="109" spans="1:18" s="283" customFormat="1">
      <c r="A109" s="293" t="s">
        <v>149</v>
      </c>
      <c r="B109" s="442" t="s">
        <v>392</v>
      </c>
      <c r="C109" s="445"/>
      <c r="D109" s="86" t="s">
        <v>321</v>
      </c>
      <c r="E109" s="363"/>
      <c r="F109" s="363"/>
      <c r="G109" s="391"/>
      <c r="H109" s="391"/>
      <c r="I109" s="391"/>
      <c r="J109" s="391"/>
      <c r="K109" s="391"/>
      <c r="L109" s="391"/>
      <c r="M109" s="391"/>
      <c r="N109" s="391"/>
      <c r="O109" s="391"/>
      <c r="P109" s="391">
        <v>25</v>
      </c>
      <c r="Q109" s="391">
        <v>25</v>
      </c>
      <c r="R109" s="391">
        <v>25</v>
      </c>
    </row>
    <row r="110" spans="1:18" s="283" customFormat="1">
      <c r="A110" s="294" t="s">
        <v>200</v>
      </c>
      <c r="B110" s="51"/>
      <c r="C110" s="288"/>
      <c r="D110" s="326"/>
      <c r="E110" s="363"/>
      <c r="F110" s="363"/>
      <c r="G110" s="109"/>
      <c r="H110" s="109"/>
      <c r="I110" s="109"/>
      <c r="J110" s="109"/>
      <c r="K110" s="109"/>
      <c r="L110" s="109"/>
      <c r="M110" s="109"/>
      <c r="N110" s="109"/>
      <c r="O110" s="110"/>
      <c r="P110" s="110"/>
      <c r="Q110" s="110"/>
      <c r="R110" s="110"/>
    </row>
    <row r="111" spans="1:18" s="283" customFormat="1">
      <c r="A111" s="294" t="s">
        <v>201</v>
      </c>
      <c r="B111" s="51"/>
      <c r="C111" s="288"/>
      <c r="D111" s="326"/>
      <c r="E111" s="363"/>
      <c r="F111" s="363"/>
      <c r="G111" s="109"/>
      <c r="H111" s="109"/>
      <c r="I111" s="109"/>
      <c r="J111" s="109"/>
      <c r="K111" s="109"/>
      <c r="L111" s="109"/>
      <c r="M111" s="109"/>
      <c r="N111" s="109"/>
      <c r="O111" s="110"/>
      <c r="P111" s="110"/>
      <c r="Q111" s="110"/>
      <c r="R111" s="110"/>
    </row>
    <row r="112" spans="1:18" s="283" customFormat="1">
      <c r="A112" s="294" t="s">
        <v>202</v>
      </c>
      <c r="B112" s="51"/>
      <c r="C112" s="288"/>
      <c r="D112" s="326"/>
      <c r="E112" s="363"/>
      <c r="F112" s="363"/>
      <c r="G112" s="109"/>
      <c r="H112" s="109"/>
      <c r="I112" s="109"/>
      <c r="J112" s="109"/>
      <c r="K112" s="109"/>
      <c r="L112" s="109"/>
      <c r="M112" s="109"/>
      <c r="N112" s="109"/>
      <c r="O112" s="110"/>
      <c r="P112" s="110"/>
      <c r="Q112" s="110"/>
      <c r="R112" s="110"/>
    </row>
    <row r="113" spans="1:18" s="283" customFormat="1">
      <c r="A113" s="294" t="s">
        <v>203</v>
      </c>
      <c r="B113" s="51"/>
      <c r="C113" s="288"/>
      <c r="D113" s="326"/>
      <c r="E113" s="363"/>
      <c r="F113" s="363"/>
      <c r="G113" s="109"/>
      <c r="H113" s="109"/>
      <c r="I113" s="109"/>
      <c r="J113" s="109"/>
      <c r="K113" s="109"/>
      <c r="L113" s="109"/>
      <c r="M113" s="109"/>
      <c r="N113" s="109"/>
      <c r="O113" s="110"/>
      <c r="P113" s="110"/>
      <c r="Q113" s="110"/>
      <c r="R113" s="110"/>
    </row>
    <row r="114" spans="1:18" s="283" customFormat="1">
      <c r="A114" s="294" t="s">
        <v>204</v>
      </c>
      <c r="B114" s="51"/>
      <c r="C114" s="288"/>
      <c r="D114" s="326"/>
      <c r="E114" s="363"/>
      <c r="F114" s="363"/>
      <c r="G114" s="109"/>
      <c r="H114" s="109"/>
      <c r="I114" s="109"/>
      <c r="J114" s="109"/>
      <c r="K114" s="109"/>
      <c r="L114" s="109"/>
      <c r="M114" s="109"/>
      <c r="N114" s="109"/>
      <c r="O114" s="110"/>
      <c r="P114" s="110"/>
      <c r="Q114" s="110"/>
      <c r="R114" s="110"/>
    </row>
    <row r="115" spans="1:18" s="283" customFormat="1">
      <c r="A115" s="294" t="s">
        <v>205</v>
      </c>
      <c r="B115" s="51"/>
      <c r="C115" s="288"/>
      <c r="D115" s="326"/>
      <c r="E115" s="363"/>
      <c r="F115" s="363"/>
      <c r="G115" s="109"/>
      <c r="H115" s="109"/>
      <c r="I115" s="109"/>
      <c r="J115" s="109"/>
      <c r="K115" s="109"/>
      <c r="L115" s="109"/>
      <c r="M115" s="109"/>
      <c r="N115" s="109"/>
      <c r="O115" s="110"/>
      <c r="P115" s="110"/>
      <c r="Q115" s="110"/>
      <c r="R115" s="110"/>
    </row>
    <row r="116" spans="1:18" s="283" customFormat="1">
      <c r="A116" s="294" t="s">
        <v>206</v>
      </c>
      <c r="B116" s="51"/>
      <c r="C116" s="288"/>
      <c r="D116" s="326"/>
      <c r="E116" s="363"/>
      <c r="F116" s="363"/>
      <c r="G116" s="109"/>
      <c r="H116" s="109"/>
      <c r="I116" s="109"/>
      <c r="J116" s="109"/>
      <c r="K116" s="109"/>
      <c r="L116" s="109"/>
      <c r="M116" s="109"/>
      <c r="N116" s="109"/>
      <c r="O116" s="110"/>
      <c r="P116" s="110"/>
      <c r="Q116" s="110"/>
      <c r="R116" s="110"/>
    </row>
    <row r="117" spans="1:18" s="283" customFormat="1">
      <c r="A117" s="294" t="s">
        <v>207</v>
      </c>
      <c r="B117" s="51"/>
      <c r="C117" s="288"/>
      <c r="D117" s="326"/>
      <c r="E117" s="363"/>
      <c r="F117" s="363"/>
      <c r="G117" s="109"/>
      <c r="H117" s="109"/>
      <c r="I117" s="109"/>
      <c r="J117" s="109"/>
      <c r="K117" s="109"/>
      <c r="L117" s="109"/>
      <c r="M117" s="109"/>
      <c r="N117" s="109"/>
      <c r="O117" s="110"/>
      <c r="P117" s="110"/>
      <c r="Q117" s="110"/>
      <c r="R117" s="110"/>
    </row>
    <row r="118" spans="1:18" s="283" customFormat="1">
      <c r="A118" s="301" t="s">
        <v>208</v>
      </c>
      <c r="B118" s="51"/>
      <c r="C118" s="288"/>
      <c r="D118" s="326"/>
      <c r="E118" s="363"/>
      <c r="F118" s="363"/>
      <c r="G118" s="109"/>
      <c r="H118" s="109"/>
      <c r="I118" s="109"/>
      <c r="J118" s="109"/>
      <c r="K118" s="109"/>
      <c r="L118" s="109"/>
      <c r="M118" s="109"/>
      <c r="N118" s="109"/>
      <c r="O118" s="110"/>
      <c r="P118" s="110"/>
      <c r="Q118" s="110"/>
      <c r="R118" s="110"/>
    </row>
    <row r="119" spans="1:18">
      <c r="A119" s="142">
        <v>15</v>
      </c>
      <c r="B119" s="47" t="s">
        <v>93</v>
      </c>
      <c r="C119" s="45"/>
      <c r="D119" s="337"/>
      <c r="E119" s="361"/>
      <c r="F119" s="361"/>
      <c r="G119" s="67">
        <f t="shared" ref="G119:R119" si="11">SUM(G105:G118)</f>
        <v>0</v>
      </c>
      <c r="H119" s="67">
        <f t="shared" si="11"/>
        <v>0</v>
      </c>
      <c r="I119" s="67">
        <f t="shared" si="11"/>
        <v>0</v>
      </c>
      <c r="J119" s="67">
        <f t="shared" si="11"/>
        <v>0</v>
      </c>
      <c r="K119" s="67">
        <f t="shared" si="11"/>
        <v>75</v>
      </c>
      <c r="L119" s="67">
        <f t="shared" si="11"/>
        <v>75</v>
      </c>
      <c r="M119" s="67">
        <f t="shared" si="11"/>
        <v>75</v>
      </c>
      <c r="N119" s="67">
        <f t="shared" si="11"/>
        <v>75</v>
      </c>
      <c r="O119" s="67">
        <f t="shared" si="11"/>
        <v>100</v>
      </c>
      <c r="P119" s="67">
        <f t="shared" si="11"/>
        <v>125</v>
      </c>
      <c r="Q119" s="67">
        <f t="shared" si="11"/>
        <v>125</v>
      </c>
      <c r="R119" s="67">
        <f t="shared" si="11"/>
        <v>125</v>
      </c>
    </row>
    <row r="120" spans="1:18">
      <c r="A120" s="142"/>
      <c r="B120" s="173"/>
      <c r="C120" s="171"/>
      <c r="D120" s="172"/>
      <c r="E120" s="105"/>
      <c r="F120" s="105"/>
      <c r="G120" s="105"/>
      <c r="H120" s="105"/>
      <c r="I120" s="105"/>
      <c r="J120" s="105"/>
      <c r="K120" s="105"/>
      <c r="L120" s="105"/>
      <c r="M120" s="105"/>
      <c r="N120" s="105"/>
      <c r="O120" s="105"/>
      <c r="P120" s="105"/>
      <c r="Q120" s="105"/>
      <c r="R120" s="174"/>
    </row>
    <row r="121" spans="1:18" ht="15" customHeight="1">
      <c r="A121" s="142">
        <v>16</v>
      </c>
      <c r="B121" s="48" t="s">
        <v>159</v>
      </c>
      <c r="C121" s="49"/>
      <c r="D121" s="86"/>
      <c r="E121" s="295"/>
      <c r="F121" s="295"/>
      <c r="G121" s="80">
        <f t="shared" ref="G121:R121" si="12">G119+G101</f>
        <v>0</v>
      </c>
      <c r="H121" s="80">
        <f t="shared" si="12"/>
        <v>0</v>
      </c>
      <c r="I121" s="80">
        <f t="shared" si="12"/>
        <v>0</v>
      </c>
      <c r="J121" s="80">
        <f t="shared" si="12"/>
        <v>0</v>
      </c>
      <c r="K121" s="80">
        <f t="shared" si="12"/>
        <v>75</v>
      </c>
      <c r="L121" s="80">
        <f t="shared" si="12"/>
        <v>75</v>
      </c>
      <c r="M121" s="80">
        <f t="shared" si="12"/>
        <v>75</v>
      </c>
      <c r="N121" s="80">
        <f t="shared" si="12"/>
        <v>75</v>
      </c>
      <c r="O121" s="80">
        <f t="shared" si="12"/>
        <v>100</v>
      </c>
      <c r="P121" s="80">
        <f t="shared" si="12"/>
        <v>125</v>
      </c>
      <c r="Q121" s="80">
        <f t="shared" si="12"/>
        <v>125</v>
      </c>
      <c r="R121" s="80">
        <f t="shared" si="12"/>
        <v>125</v>
      </c>
    </row>
    <row r="122" spans="1:18">
      <c r="A122" s="142"/>
      <c r="B122" s="27"/>
      <c r="C122" s="12"/>
      <c r="D122" s="21"/>
      <c r="E122" s="21"/>
      <c r="F122" s="21"/>
      <c r="G122" s="76"/>
      <c r="H122" s="76"/>
      <c r="I122" s="76"/>
      <c r="J122" s="76"/>
      <c r="K122" s="76"/>
      <c r="L122" s="76"/>
      <c r="M122" s="76"/>
      <c r="N122" s="76"/>
      <c r="O122" s="76"/>
      <c r="P122" s="76"/>
      <c r="Q122" s="76"/>
      <c r="R122" s="76"/>
    </row>
    <row r="123" spans="1:18" ht="18.75">
      <c r="A123" s="142"/>
      <c r="B123" s="305" t="s">
        <v>43</v>
      </c>
      <c r="C123" s="12"/>
      <c r="D123" s="21"/>
      <c r="E123" s="21"/>
      <c r="F123" s="21"/>
      <c r="G123" s="76"/>
      <c r="H123" s="76"/>
      <c r="I123" s="76"/>
      <c r="J123" s="76"/>
      <c r="K123" s="76"/>
      <c r="L123" s="76"/>
      <c r="M123" s="76"/>
      <c r="N123" s="76"/>
      <c r="O123" s="76"/>
      <c r="P123" s="76"/>
      <c r="Q123" s="76"/>
      <c r="R123" s="76"/>
    </row>
    <row r="124" spans="1:18">
      <c r="A124" s="142"/>
      <c r="B124" s="1"/>
      <c r="C124" s="12"/>
      <c r="D124" s="21"/>
      <c r="E124" s="62" t="s">
        <v>131</v>
      </c>
      <c r="F124" s="62" t="s">
        <v>79</v>
      </c>
      <c r="G124" s="62" t="s">
        <v>1</v>
      </c>
      <c r="H124" s="62" t="s">
        <v>2</v>
      </c>
      <c r="I124" s="62" t="s">
        <v>17</v>
      </c>
      <c r="J124" s="62" t="s">
        <v>18</v>
      </c>
      <c r="K124" s="62" t="s">
        <v>20</v>
      </c>
      <c r="L124" s="62" t="s">
        <v>21</v>
      </c>
      <c r="M124" s="62" t="s">
        <v>24</v>
      </c>
      <c r="N124" s="62" t="s">
        <v>25</v>
      </c>
      <c r="O124" s="62" t="s">
        <v>27</v>
      </c>
      <c r="P124" s="62" t="s">
        <v>28</v>
      </c>
      <c r="Q124" s="62" t="s">
        <v>29</v>
      </c>
      <c r="R124" s="62" t="s">
        <v>30</v>
      </c>
    </row>
    <row r="125" spans="1:18">
      <c r="A125" s="142">
        <v>17</v>
      </c>
      <c r="B125" s="50" t="s">
        <v>165</v>
      </c>
      <c r="C125" s="38"/>
      <c r="D125" s="92"/>
      <c r="E125" s="295">
        <f t="shared" ref="E125:R125" si="13">E21</f>
        <v>0</v>
      </c>
      <c r="F125" s="295">
        <f t="shared" si="13"/>
        <v>0</v>
      </c>
      <c r="G125" s="80">
        <f t="shared" si="13"/>
        <v>339.49366405548471</v>
      </c>
      <c r="H125" s="80">
        <f t="shared" si="13"/>
        <v>342.08526840161852</v>
      </c>
      <c r="I125" s="80">
        <f t="shared" si="13"/>
        <v>343.62201268724607</v>
      </c>
      <c r="J125" s="80">
        <f t="shared" si="13"/>
        <v>346.29479200387487</v>
      </c>
      <c r="K125" s="80">
        <f t="shared" si="13"/>
        <v>347.80060068862184</v>
      </c>
      <c r="L125" s="80">
        <f t="shared" si="13"/>
        <v>356.18634382004291</v>
      </c>
      <c r="M125" s="80">
        <f t="shared" si="13"/>
        <v>357.70598844195746</v>
      </c>
      <c r="N125" s="80">
        <f t="shared" si="13"/>
        <v>359.20943347236823</v>
      </c>
      <c r="O125" s="80">
        <f t="shared" si="13"/>
        <v>360.9242936419393</v>
      </c>
      <c r="P125" s="80">
        <f t="shared" si="13"/>
        <v>362.62474377592366</v>
      </c>
      <c r="Q125" s="80">
        <f t="shared" si="13"/>
        <v>364.30934422146237</v>
      </c>
      <c r="R125" s="80">
        <f t="shared" si="13"/>
        <v>365.97684344244232</v>
      </c>
    </row>
    <row r="126" spans="1:18" ht="31.5">
      <c r="A126" s="142">
        <v>18</v>
      </c>
      <c r="B126" s="50" t="s">
        <v>161</v>
      </c>
      <c r="C126" s="38"/>
      <c r="D126" s="92"/>
      <c r="E126" s="295">
        <f t="shared" ref="E126:R126" si="14">E82</f>
        <v>0</v>
      </c>
      <c r="F126" s="295">
        <f t="shared" si="14"/>
        <v>0</v>
      </c>
      <c r="G126" s="80">
        <f t="shared" si="14"/>
        <v>386.20999999999992</v>
      </c>
      <c r="H126" s="80">
        <f t="shared" si="14"/>
        <v>386.21999999999991</v>
      </c>
      <c r="I126" s="80">
        <f t="shared" si="14"/>
        <v>386.20999999999992</v>
      </c>
      <c r="J126" s="80">
        <f t="shared" si="14"/>
        <v>386.20999999999992</v>
      </c>
      <c r="K126" s="80">
        <f t="shared" si="14"/>
        <v>386.20999999999992</v>
      </c>
      <c r="L126" s="80">
        <f t="shared" si="14"/>
        <v>386.21999999999991</v>
      </c>
      <c r="M126" s="80">
        <f t="shared" si="14"/>
        <v>349.30999999999995</v>
      </c>
      <c r="N126" s="80">
        <f t="shared" si="14"/>
        <v>315.31</v>
      </c>
      <c r="O126" s="80">
        <f t="shared" si="14"/>
        <v>308.31</v>
      </c>
      <c r="P126" s="80">
        <f t="shared" si="14"/>
        <v>301.32</v>
      </c>
      <c r="Q126" s="80">
        <f t="shared" si="14"/>
        <v>300.66999999999996</v>
      </c>
      <c r="R126" s="80">
        <f t="shared" si="14"/>
        <v>295.41999999999996</v>
      </c>
    </row>
    <row r="127" spans="1:18" ht="31.5">
      <c r="A127" s="142">
        <v>19</v>
      </c>
      <c r="B127" s="52" t="s">
        <v>409</v>
      </c>
      <c r="C127" s="38"/>
      <c r="D127" s="92"/>
      <c r="E127" s="295">
        <f>E126-E125</f>
        <v>0</v>
      </c>
      <c r="F127" s="295">
        <f>F126-F125</f>
        <v>0</v>
      </c>
      <c r="G127" s="80">
        <f t="shared" ref="G127:R127" si="15">G126-G125</f>
        <v>46.716335944515208</v>
      </c>
      <c r="H127" s="80">
        <f t="shared" si="15"/>
        <v>44.134731598381393</v>
      </c>
      <c r="I127" s="80">
        <f t="shared" si="15"/>
        <v>42.587987312753853</v>
      </c>
      <c r="J127" s="80">
        <f t="shared" si="15"/>
        <v>39.915207996125048</v>
      </c>
      <c r="K127" s="80">
        <f t="shared" si="15"/>
        <v>38.409399311378081</v>
      </c>
      <c r="L127" s="80">
        <f t="shared" si="15"/>
        <v>30.033656179957006</v>
      </c>
      <c r="M127" s="80">
        <f t="shared" si="15"/>
        <v>-8.3959884419575133</v>
      </c>
      <c r="N127" s="80">
        <f t="shared" si="15"/>
        <v>-43.89943347236823</v>
      </c>
      <c r="O127" s="80">
        <f t="shared" si="15"/>
        <v>-52.614293641939298</v>
      </c>
      <c r="P127" s="80">
        <f t="shared" si="15"/>
        <v>-61.304743775923669</v>
      </c>
      <c r="Q127" s="80">
        <f t="shared" si="15"/>
        <v>-63.639344221462409</v>
      </c>
      <c r="R127" s="80">
        <f t="shared" si="15"/>
        <v>-70.556843442442357</v>
      </c>
    </row>
    <row r="128" spans="1:18" ht="31.5">
      <c r="A128" s="142">
        <v>20</v>
      </c>
      <c r="B128" s="50" t="s">
        <v>160</v>
      </c>
      <c r="C128" s="38"/>
      <c r="D128" s="92"/>
      <c r="E128" s="295"/>
      <c r="F128" s="295"/>
      <c r="G128" s="80">
        <f t="shared" ref="G128:R128" si="16">G121</f>
        <v>0</v>
      </c>
      <c r="H128" s="80">
        <f t="shared" si="16"/>
        <v>0</v>
      </c>
      <c r="I128" s="80">
        <f t="shared" si="16"/>
        <v>0</v>
      </c>
      <c r="J128" s="80">
        <f t="shared" si="16"/>
        <v>0</v>
      </c>
      <c r="K128" s="80">
        <f t="shared" si="16"/>
        <v>75</v>
      </c>
      <c r="L128" s="80">
        <f t="shared" si="16"/>
        <v>75</v>
      </c>
      <c r="M128" s="80">
        <f t="shared" si="16"/>
        <v>75</v>
      </c>
      <c r="N128" s="80">
        <f t="shared" si="16"/>
        <v>75</v>
      </c>
      <c r="O128" s="80">
        <f t="shared" si="16"/>
        <v>100</v>
      </c>
      <c r="P128" s="80">
        <f t="shared" si="16"/>
        <v>125</v>
      </c>
      <c r="Q128" s="80">
        <f t="shared" si="16"/>
        <v>125</v>
      </c>
      <c r="R128" s="80">
        <f t="shared" si="16"/>
        <v>125</v>
      </c>
    </row>
    <row r="129" spans="1:18" s="2" customFormat="1" ht="35.25" customHeight="1">
      <c r="A129" s="142">
        <v>21</v>
      </c>
      <c r="B129" s="50" t="s">
        <v>273</v>
      </c>
      <c r="C129" s="38"/>
      <c r="D129" s="36"/>
      <c r="E129" s="295">
        <f>E128+E127</f>
        <v>0</v>
      </c>
      <c r="F129" s="295">
        <f>F128+F127</f>
        <v>0</v>
      </c>
      <c r="G129" s="80">
        <f t="shared" ref="G129:R129" si="17">G128+G127</f>
        <v>46.716335944515208</v>
      </c>
      <c r="H129" s="80">
        <f t="shared" si="17"/>
        <v>44.134731598381393</v>
      </c>
      <c r="I129" s="80">
        <f t="shared" si="17"/>
        <v>42.587987312753853</v>
      </c>
      <c r="J129" s="80">
        <f t="shared" si="17"/>
        <v>39.915207996125048</v>
      </c>
      <c r="K129" s="80">
        <f t="shared" si="17"/>
        <v>113.40939931137808</v>
      </c>
      <c r="L129" s="80">
        <f t="shared" si="17"/>
        <v>105.03365617995701</v>
      </c>
      <c r="M129" s="80">
        <f t="shared" si="17"/>
        <v>66.604011558042487</v>
      </c>
      <c r="N129" s="80">
        <f t="shared" si="17"/>
        <v>31.10056652763177</v>
      </c>
      <c r="O129" s="80">
        <f t="shared" si="17"/>
        <v>47.385706358060702</v>
      </c>
      <c r="P129" s="80">
        <f t="shared" si="17"/>
        <v>63.695256224076331</v>
      </c>
      <c r="Q129" s="80">
        <f t="shared" si="17"/>
        <v>61.360655778537591</v>
      </c>
      <c r="R129" s="80">
        <f t="shared" si="17"/>
        <v>54.443156557557643</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29" pageOrder="overThenDown" orientation="portrait" r:id="rId5"/>
  <headerFooter alignWithMargins="0"/>
  <drawing r:id="rId6"/>
  <extLst>
    <ext xmlns:x14="http://schemas.microsoft.com/office/spreadsheetml/2009/9/main" uri="{CCE6A557-97BC-4b89-ADB6-D9C93CAAB3DF}">
      <x14:dataValidations xmlns:xm="http://schemas.microsoft.com/office/excel/2006/main" count="9">
        <x14:dataValidation type="list" allowBlank="1" showInputMessage="1">
          <x14:formula1>
            <xm:f>Lists!$B$2:$B$10</xm:f>
          </x14:formula1>
          <xm:sqref>D42</xm:sqref>
        </x14:dataValidation>
        <x14:dataValidation type="list" allowBlank="1" showInputMessage="1">
          <x14:formula1>
            <xm:f>Lists!$C$2:$C$7</xm:f>
          </x14:formula1>
          <xm:sqref>D48:D61 D87:D91 D105:D109</xm:sqref>
        </x14:dataValidation>
        <x14:dataValidation type="list" allowBlank="1" showInputMessage="1">
          <x14:formula1>
            <xm:f>Lists!$D$2:$D$7</xm:f>
          </x14:formula1>
          <xm:sqref>D78</xm:sqref>
        </x14:dataValidation>
        <x14:dataValidation type="list" allowBlank="1" showInputMessage="1">
          <x14:formula1>
            <xm:f>Lists!$E$2:$E$10</xm:f>
          </x14:formula1>
          <xm:sqref>D92:D100</xm:sqref>
        </x14:dataValidation>
        <x14:dataValidation type="list" allowBlank="1" showInputMessage="1">
          <x14:formula1>
            <xm:f>Lists!$F$2:$F$7</xm:f>
          </x14:formula1>
          <xm:sqref>D110:D118</xm:sqref>
        </x14:dataValidation>
        <x14:dataValidation type="list" allowBlank="1">
          <x14:formula1>
            <xm:f>Lists!$A$2:$A$9</xm:f>
          </x14:formula1>
          <xm:sqref>D31:D32</xm:sqref>
        </x14:dataValidation>
        <x14:dataValidation type="list" allowBlank="1">
          <x14:formula1>
            <xm:f>'\\svrwp-file3\users\MSamra\Documents\PWP Files\CEC\IRP\2018\IRP Report\CEC Submittal\[PWP - Standardized_Reporting_Tables_POU_IRP 12-13-2018 Notes.xlsx]Lists'!#REF!</xm:f>
          </x14:formula1>
          <xm:sqref>D26:D30</xm:sqref>
        </x14:dataValidation>
        <x14:dataValidation type="list" allowBlank="1" showInputMessage="1">
          <x14:formula1>
            <xm:f>'\\svrwp-file3\users\MSamra\Documents\PWP Files\CEC\IRP\2018\IRP Report\CEC Submittal\[PWP - Standardized_Reporting_Tables_POU_IRP 12-13-2018 Notes.xlsx]Lists'!#REF!</xm:f>
          </x14:formula1>
          <xm:sqref>D36:D41</xm:sqref>
        </x14:dataValidation>
        <x14:dataValidation type="list" allowBlank="1" showInputMessage="1">
          <x14:formula1>
            <xm:f>'\\svrwp-file3\users\MSamra\Documents\PWP Files\CEC\IRP\2018\IRP Report\CEC Submittal\[PWP - Standardized_Reporting_Tables_POU_IRP 12-13-2018 Notes.xlsx]Lists'!#REF!</xm:f>
          </x14:formula1>
          <xm:sqref>D67:D77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9"/>
  <sheetViews>
    <sheetView showGridLines="0" view="pageBreakPreview" topLeftCell="B1" zoomScale="70" zoomScaleNormal="100" zoomScaleSheetLayoutView="70" workbookViewId="0">
      <selection activeCell="G23" sqref="G23"/>
    </sheetView>
  </sheetViews>
  <sheetFormatPr defaultColWidth="9" defaultRowHeight="15.75"/>
  <cols>
    <col min="1" max="1" width="9" style="151"/>
    <col min="2" max="2" width="80" style="35" customWidth="1"/>
    <col min="3" max="3" width="16.875" style="35" customWidth="1"/>
    <col min="4" max="4" width="15" style="35" customWidth="1"/>
    <col min="5" max="15" width="15.5" style="5" customWidth="1"/>
    <col min="16" max="18" width="15.5" style="1" customWidth="1"/>
    <col min="19" max="131" width="7.125" style="1" customWidth="1"/>
    <col min="132" max="16384" width="9" style="1"/>
  </cols>
  <sheetData>
    <row r="1" spans="1:18" s="2" customFormat="1">
      <c r="A1" s="148"/>
      <c r="B1" s="21" t="s">
        <v>22</v>
      </c>
      <c r="C1" s="21"/>
      <c r="D1" s="12"/>
      <c r="E1" s="4"/>
      <c r="F1" s="4"/>
      <c r="G1" s="4"/>
      <c r="H1" s="4"/>
      <c r="I1" s="4"/>
      <c r="J1" s="4"/>
      <c r="K1" s="4"/>
      <c r="L1" s="4"/>
      <c r="M1" s="4"/>
      <c r="N1" s="4"/>
    </row>
    <row r="2" spans="1:18" s="2" customFormat="1">
      <c r="A2" s="148"/>
      <c r="B2" s="21" t="s">
        <v>23</v>
      </c>
      <c r="C2" s="21"/>
      <c r="D2" s="12"/>
      <c r="E2" s="4"/>
      <c r="F2" s="4"/>
      <c r="G2" s="4"/>
      <c r="H2" s="4"/>
      <c r="I2" s="4"/>
      <c r="J2" s="4"/>
      <c r="K2" s="4"/>
      <c r="L2" s="4"/>
      <c r="M2" s="4"/>
      <c r="N2" s="4"/>
    </row>
    <row r="3" spans="1:18" s="3" customFormat="1">
      <c r="A3" s="148"/>
      <c r="B3" s="131" t="s">
        <v>252</v>
      </c>
      <c r="C3" s="22"/>
      <c r="D3" s="17"/>
    </row>
    <row r="4" spans="1:18" s="3" customFormat="1">
      <c r="A4" s="148"/>
      <c r="B4" s="26" t="s">
        <v>172</v>
      </c>
      <c r="C4" s="22"/>
      <c r="D4" s="16"/>
    </row>
    <row r="5" spans="1:18" s="3" customFormat="1">
      <c r="A5" s="148"/>
      <c r="B5" s="296" t="s">
        <v>176</v>
      </c>
      <c r="C5" s="22"/>
      <c r="D5" s="16"/>
    </row>
    <row r="6" spans="1:18" s="3" customFormat="1">
      <c r="A6" s="148"/>
      <c r="B6" s="16"/>
      <c r="D6" s="16"/>
    </row>
    <row r="7" spans="1:18" s="3" customFormat="1" ht="15.75" customHeight="1">
      <c r="A7" s="148"/>
      <c r="B7" s="147" t="s">
        <v>393</v>
      </c>
      <c r="C7" s="12"/>
      <c r="D7" s="12"/>
      <c r="E7" s="126" t="s">
        <v>81</v>
      </c>
      <c r="F7" s="11"/>
      <c r="G7" s="11"/>
      <c r="I7" s="8"/>
      <c r="J7" s="6"/>
      <c r="K7" s="6"/>
      <c r="L7" s="6"/>
      <c r="M7" s="6"/>
      <c r="N7" s="6"/>
      <c r="O7" s="6"/>
    </row>
    <row r="8" spans="1:18" s="3" customFormat="1" ht="47.25">
      <c r="A8" s="148"/>
      <c r="B8" s="437" t="s">
        <v>431</v>
      </c>
      <c r="C8" s="13"/>
      <c r="D8" s="21"/>
      <c r="E8" s="53"/>
      <c r="F8" s="53"/>
      <c r="G8" s="53"/>
      <c r="H8" s="53"/>
      <c r="I8" s="53"/>
      <c r="J8" s="54" t="s">
        <v>3</v>
      </c>
      <c r="K8" s="55"/>
      <c r="L8" s="55"/>
      <c r="M8" s="55"/>
      <c r="N8" s="55"/>
      <c r="O8" s="56"/>
      <c r="P8" s="57"/>
      <c r="Q8" s="57"/>
      <c r="R8" s="57"/>
    </row>
    <row r="9" spans="1:18" s="3" customFormat="1">
      <c r="A9" s="148"/>
      <c r="B9" s="13"/>
      <c r="C9" s="13"/>
      <c r="D9" s="21"/>
      <c r="E9" s="413" t="s">
        <v>278</v>
      </c>
      <c r="F9" s="454"/>
      <c r="G9" s="126"/>
      <c r="H9" s="59"/>
      <c r="I9" s="59"/>
      <c r="J9" s="60"/>
      <c r="K9" s="61"/>
      <c r="L9" s="61"/>
      <c r="M9" s="61"/>
      <c r="N9" s="61"/>
      <c r="O9" s="56"/>
      <c r="P9" s="57"/>
      <c r="Q9" s="57"/>
      <c r="R9" s="57"/>
    </row>
    <row r="10" spans="1:18" s="7" customFormat="1" ht="18.75">
      <c r="A10" s="149"/>
      <c r="B10" s="303" t="s">
        <v>395</v>
      </c>
      <c r="C10" s="23"/>
      <c r="D10" s="23"/>
      <c r="E10" s="457" t="s">
        <v>131</v>
      </c>
      <c r="F10" s="457" t="s">
        <v>79</v>
      </c>
      <c r="G10" s="190" t="s">
        <v>1</v>
      </c>
      <c r="H10" s="62" t="s">
        <v>2</v>
      </c>
      <c r="I10" s="62" t="s">
        <v>17</v>
      </c>
      <c r="J10" s="62" t="s">
        <v>18</v>
      </c>
      <c r="K10" s="62" t="s">
        <v>20</v>
      </c>
      <c r="L10" s="62" t="s">
        <v>21</v>
      </c>
      <c r="M10" s="62" t="s">
        <v>24</v>
      </c>
      <c r="N10" s="62" t="s">
        <v>25</v>
      </c>
      <c r="O10" s="62" t="s">
        <v>27</v>
      </c>
      <c r="P10" s="62" t="s">
        <v>28</v>
      </c>
      <c r="Q10" s="62" t="s">
        <v>29</v>
      </c>
      <c r="R10" s="62" t="s">
        <v>30</v>
      </c>
    </row>
    <row r="11" spans="1:18" ht="17.25" customHeight="1">
      <c r="A11" s="22">
        <v>1</v>
      </c>
      <c r="B11" s="21" t="s">
        <v>425</v>
      </c>
      <c r="C11" s="21"/>
      <c r="D11" s="63"/>
      <c r="E11" s="458">
        <v>1044292.488</v>
      </c>
      <c r="F11" s="458">
        <v>1048332.2439999997</v>
      </c>
      <c r="G11" s="307">
        <v>1063310.689</v>
      </c>
      <c r="H11" s="307">
        <v>1066095.4500699514</v>
      </c>
      <c r="I11" s="307">
        <v>1068988.4706670092</v>
      </c>
      <c r="J11" s="307">
        <v>1076022.8110387623</v>
      </c>
      <c r="K11" s="307">
        <v>1078750.1425219036</v>
      </c>
      <c r="L11" s="307">
        <v>1104397.5535270043</v>
      </c>
      <c r="M11" s="307">
        <v>1105026.6776111179</v>
      </c>
      <c r="N11" s="307">
        <v>1104636.4079367889</v>
      </c>
      <c r="O11" s="307">
        <v>1107693.1735876421</v>
      </c>
      <c r="P11" s="307">
        <v>1111835.8197204282</v>
      </c>
      <c r="Q11" s="307">
        <v>1115811.7336280162</v>
      </c>
      <c r="R11" s="307">
        <v>1119698.6417364024</v>
      </c>
    </row>
    <row r="12" spans="1:18" ht="35.25" customHeight="1">
      <c r="A12" s="22">
        <v>2</v>
      </c>
      <c r="B12" s="21" t="s">
        <v>424</v>
      </c>
      <c r="C12" s="21"/>
      <c r="D12" s="63"/>
      <c r="E12" s="458"/>
      <c r="F12" s="458"/>
      <c r="G12" s="307">
        <v>-2847</v>
      </c>
      <c r="H12" s="307">
        <v>2854.8000000000011</v>
      </c>
      <c r="I12" s="307">
        <v>2847</v>
      </c>
      <c r="J12" s="307">
        <v>7227</v>
      </c>
      <c r="K12" s="307">
        <v>7227</v>
      </c>
      <c r="L12" s="307">
        <v>33598.799999999996</v>
      </c>
      <c r="M12" s="307">
        <v>33507</v>
      </c>
      <c r="N12" s="307">
        <v>33507</v>
      </c>
      <c r="O12" s="307">
        <v>33507</v>
      </c>
      <c r="P12" s="307">
        <v>33598.799999999996</v>
      </c>
      <c r="Q12" s="307">
        <v>33507</v>
      </c>
      <c r="R12" s="307">
        <v>33507</v>
      </c>
    </row>
    <row r="13" spans="1:18" ht="17.25" customHeight="1">
      <c r="A13" s="22">
        <v>3</v>
      </c>
      <c r="B13" s="21" t="s">
        <v>394</v>
      </c>
      <c r="C13" s="21"/>
      <c r="D13" s="63"/>
      <c r="E13" s="458">
        <v>1110504.7813086</v>
      </c>
      <c r="F13" s="458">
        <v>1079334.5779319997</v>
      </c>
      <c r="G13" s="307">
        <v>1110476.9881729335</v>
      </c>
      <c r="H13" s="307">
        <v>1108954.7777976878</v>
      </c>
      <c r="I13" s="307">
        <v>1110908.6520343067</v>
      </c>
      <c r="J13" s="307">
        <v>1112692.4349663032</v>
      </c>
      <c r="K13" s="307">
        <v>1114299.6381673338</v>
      </c>
      <c r="L13" s="307">
        <v>1115723.5786143248</v>
      </c>
      <c r="M13" s="307">
        <v>1116957.3731517955</v>
      </c>
      <c r="N13" s="307">
        <v>1118129.6972768842</v>
      </c>
      <c r="O13" s="307">
        <v>1120529.5390231041</v>
      </c>
      <c r="P13" s="307">
        <v>1122798.5153930013</v>
      </c>
      <c r="Q13" s="307">
        <v>1124932.044498207</v>
      </c>
      <c r="R13" s="307">
        <v>1126925.423772739</v>
      </c>
    </row>
    <row r="14" spans="1:18" ht="26.25" customHeight="1">
      <c r="A14" s="22">
        <v>4</v>
      </c>
      <c r="B14" s="398" t="s">
        <v>426</v>
      </c>
      <c r="C14" s="21"/>
      <c r="D14" s="63"/>
      <c r="E14" s="324">
        <f>E11</f>
        <v>1044292.488</v>
      </c>
      <c r="F14" s="324">
        <f>F11</f>
        <v>1048332.2439999997</v>
      </c>
      <c r="G14" s="307">
        <f>G11</f>
        <v>1063310.689</v>
      </c>
      <c r="H14" s="307">
        <f t="shared" ref="H14:R14" si="0">H11</f>
        <v>1066095.4500699514</v>
      </c>
      <c r="I14" s="307">
        <f t="shared" si="0"/>
        <v>1068988.4706670092</v>
      </c>
      <c r="J14" s="307">
        <f t="shared" si="0"/>
        <v>1076022.8110387623</v>
      </c>
      <c r="K14" s="307">
        <f t="shared" si="0"/>
        <v>1078750.1425219036</v>
      </c>
      <c r="L14" s="307">
        <f t="shared" si="0"/>
        <v>1104397.5535270043</v>
      </c>
      <c r="M14" s="307">
        <f t="shared" si="0"/>
        <v>1105026.6776111179</v>
      </c>
      <c r="N14" s="307">
        <f t="shared" si="0"/>
        <v>1104636.4079367889</v>
      </c>
      <c r="O14" s="307">
        <f t="shared" si="0"/>
        <v>1107693.1735876421</v>
      </c>
      <c r="P14" s="307">
        <f t="shared" si="0"/>
        <v>1111835.8197204282</v>
      </c>
      <c r="Q14" s="307">
        <f t="shared" si="0"/>
        <v>1115811.7336280162</v>
      </c>
      <c r="R14" s="307">
        <f t="shared" si="0"/>
        <v>1119698.6417364024</v>
      </c>
    </row>
    <row r="15" spans="1:18" ht="17.25" customHeight="1">
      <c r="A15" s="22">
        <v>5</v>
      </c>
      <c r="B15" s="21" t="s">
        <v>354</v>
      </c>
      <c r="C15" s="21"/>
      <c r="D15" s="63"/>
      <c r="E15" s="328"/>
      <c r="F15" s="328"/>
      <c r="G15" s="108">
        <v>13500</v>
      </c>
      <c r="H15" s="108">
        <v>13500</v>
      </c>
      <c r="I15" s="108">
        <v>13500</v>
      </c>
      <c r="J15" s="108">
        <v>13500</v>
      </c>
      <c r="K15" s="108">
        <v>13500</v>
      </c>
      <c r="L15" s="108">
        <v>13500</v>
      </c>
      <c r="M15" s="108">
        <v>13500</v>
      </c>
      <c r="N15" s="108">
        <v>13500</v>
      </c>
      <c r="O15" s="108">
        <v>13500</v>
      </c>
      <c r="P15" s="108">
        <v>13500</v>
      </c>
      <c r="Q15" s="108">
        <v>13500</v>
      </c>
      <c r="R15" s="108">
        <v>13500</v>
      </c>
    </row>
    <row r="16" spans="1:18" ht="17.25" customHeight="1">
      <c r="A16" s="22">
        <v>6</v>
      </c>
      <c r="B16" s="21" t="s">
        <v>41</v>
      </c>
      <c r="C16" s="24"/>
      <c r="D16" s="66"/>
      <c r="E16" s="324"/>
      <c r="F16" s="324"/>
      <c r="G16" s="108"/>
      <c r="H16" s="108"/>
      <c r="I16" s="108"/>
      <c r="J16" s="108"/>
      <c r="K16" s="108"/>
      <c r="L16" s="108"/>
      <c r="M16" s="108"/>
      <c r="N16" s="108"/>
      <c r="O16" s="108"/>
      <c r="P16" s="108"/>
      <c r="Q16" s="108"/>
      <c r="R16" s="108"/>
    </row>
    <row r="17" spans="1:18" ht="17.25" customHeight="1">
      <c r="A17" s="22">
        <v>7</v>
      </c>
      <c r="B17" s="27" t="s">
        <v>396</v>
      </c>
      <c r="C17" s="21"/>
      <c r="D17" s="63"/>
      <c r="E17" s="319">
        <f>E12+E13+E20-E15</f>
        <v>1110504.7813086</v>
      </c>
      <c r="F17" s="319">
        <f>F12+F13+F20-F15</f>
        <v>1079334.5779319997</v>
      </c>
      <c r="G17" s="68">
        <f>G13+G12+G20-G15</f>
        <v>1100268.5338212966</v>
      </c>
      <c r="H17" s="68">
        <f t="shared" ref="H17:R17" si="1">H13+H12+H20-H15</f>
        <v>1105908.1432260906</v>
      </c>
      <c r="I17" s="68">
        <f t="shared" si="1"/>
        <v>1109484.6607856867</v>
      </c>
      <c r="J17" s="68">
        <f t="shared" si="1"/>
        <v>1117365.328181477</v>
      </c>
      <c r="K17" s="68">
        <f t="shared" si="1"/>
        <v>1120779.3688539257</v>
      </c>
      <c r="L17" s="68">
        <f t="shared" si="1"/>
        <v>1150414.1182572963</v>
      </c>
      <c r="M17" s="68">
        <f t="shared" si="1"/>
        <v>1154074.8591238831</v>
      </c>
      <c r="N17" s="68">
        <f t="shared" si="1"/>
        <v>1156687.3381537057</v>
      </c>
      <c r="O17" s="68">
        <f t="shared" si="1"/>
        <v>1161103.9555426019</v>
      </c>
      <c r="P17" s="68">
        <f t="shared" si="1"/>
        <v>1165446.3519082058</v>
      </c>
      <c r="Q17" s="68">
        <f t="shared" si="1"/>
        <v>1169613.9765492834</v>
      </c>
      <c r="R17" s="68">
        <f t="shared" si="1"/>
        <v>1173688.3037069207</v>
      </c>
    </row>
    <row r="18" spans="1:18" ht="17.25" customHeight="1">
      <c r="A18" s="22"/>
      <c r="C18" s="21"/>
      <c r="D18" s="21"/>
      <c r="E18" s="221"/>
      <c r="F18" s="455"/>
      <c r="G18" s="222"/>
      <c r="H18" s="222"/>
      <c r="I18" s="222"/>
      <c r="J18" s="222"/>
      <c r="K18" s="222"/>
      <c r="L18" s="222"/>
      <c r="M18" s="222"/>
      <c r="N18" s="222"/>
      <c r="O18" s="198"/>
      <c r="P18" s="198"/>
      <c r="Q18" s="198"/>
      <c r="R18" s="199"/>
    </row>
    <row r="19" spans="1:18" ht="17.25" customHeight="1">
      <c r="A19" s="22">
        <v>8</v>
      </c>
      <c r="B19" s="21" t="s">
        <v>40</v>
      </c>
      <c r="C19" s="21"/>
      <c r="D19" s="63"/>
      <c r="E19" s="456"/>
      <c r="F19" s="456"/>
      <c r="G19" s="219"/>
      <c r="H19" s="219"/>
      <c r="I19" s="219"/>
      <c r="J19" s="219"/>
      <c r="K19" s="219"/>
      <c r="L19" s="219"/>
      <c r="M19" s="219"/>
      <c r="N19" s="219"/>
      <c r="O19" s="220"/>
      <c r="P19" s="220"/>
      <c r="Q19" s="220"/>
      <c r="R19" s="220"/>
    </row>
    <row r="20" spans="1:18" ht="17.25" customHeight="1">
      <c r="A20" s="22">
        <v>9</v>
      </c>
      <c r="B20" s="21" t="s">
        <v>127</v>
      </c>
      <c r="C20" s="21"/>
      <c r="D20" s="63"/>
      <c r="E20" s="456"/>
      <c r="F20" s="456"/>
      <c r="G20" s="124">
        <v>6138.5456483630778</v>
      </c>
      <c r="H20" s="124">
        <v>7598.5654284026323</v>
      </c>
      <c r="I20" s="124">
        <v>9229.008751380079</v>
      </c>
      <c r="J20" s="124">
        <v>10945.893215173894</v>
      </c>
      <c r="K20" s="124">
        <v>12752.730686592038</v>
      </c>
      <c r="L20" s="124">
        <v>14591.739642971344</v>
      </c>
      <c r="M20" s="124">
        <v>17110.485972087678</v>
      </c>
      <c r="N20" s="124">
        <v>18550.640876821475</v>
      </c>
      <c r="O20" s="125">
        <v>20567.416519497645</v>
      </c>
      <c r="P20" s="125">
        <v>22549.036515204527</v>
      </c>
      <c r="Q20" s="125">
        <v>24674.932051076412</v>
      </c>
      <c r="R20" s="125">
        <v>26755.87993418179</v>
      </c>
    </row>
    <row r="21" spans="1:18" ht="17.25" customHeight="1">
      <c r="A21" s="22">
        <v>10</v>
      </c>
      <c r="B21" s="320" t="s">
        <v>301</v>
      </c>
      <c r="C21" s="21"/>
      <c r="D21" s="21"/>
      <c r="E21" s="456"/>
      <c r="F21" s="456"/>
      <c r="G21" s="111"/>
      <c r="H21" s="112"/>
      <c r="I21" s="112"/>
      <c r="J21" s="112"/>
      <c r="K21" s="112"/>
      <c r="L21" s="112"/>
      <c r="M21" s="112"/>
      <c r="N21" s="112"/>
      <c r="O21" s="110"/>
      <c r="P21" s="110"/>
      <c r="Q21" s="110"/>
      <c r="R21" s="110"/>
    </row>
    <row r="22" spans="1:18" ht="17.25" customHeight="1">
      <c r="A22" s="22">
        <v>11</v>
      </c>
      <c r="B22" s="320" t="s">
        <v>302</v>
      </c>
      <c r="C22" s="21"/>
      <c r="D22" s="21"/>
      <c r="E22" s="456"/>
      <c r="F22" s="456"/>
      <c r="G22" s="111"/>
      <c r="H22" s="112"/>
      <c r="I22" s="112"/>
      <c r="J22" s="112"/>
      <c r="K22" s="112"/>
      <c r="L22" s="112"/>
      <c r="M22" s="112"/>
      <c r="N22" s="112"/>
      <c r="O22" s="110"/>
      <c r="P22" s="110"/>
      <c r="Q22" s="110"/>
      <c r="R22" s="110"/>
    </row>
    <row r="23" spans="1:18">
      <c r="A23" s="150"/>
      <c r="B23" s="29"/>
      <c r="C23" s="29"/>
      <c r="D23" s="152"/>
      <c r="E23" s="153"/>
      <c r="F23" s="246"/>
      <c r="G23" s="153"/>
      <c r="H23" s="153"/>
      <c r="I23" s="153"/>
      <c r="J23" s="153"/>
      <c r="K23" s="153"/>
      <c r="L23" s="153"/>
      <c r="M23" s="153"/>
      <c r="N23" s="153"/>
      <c r="O23" s="154"/>
      <c r="P23" s="154"/>
      <c r="Q23" s="154"/>
      <c r="R23" s="155"/>
    </row>
    <row r="24" spans="1:18" ht="18.75" customHeight="1">
      <c r="B24" s="303" t="s">
        <v>263</v>
      </c>
      <c r="C24" s="30"/>
      <c r="D24" s="73"/>
      <c r="E24" s="74"/>
      <c r="F24" s="74"/>
      <c r="G24" s="74"/>
      <c r="H24" s="74"/>
      <c r="I24" s="74"/>
      <c r="J24" s="74"/>
      <c r="K24" s="74"/>
      <c r="L24" s="74"/>
      <c r="M24" s="74"/>
      <c r="N24" s="74"/>
      <c r="O24" s="74"/>
      <c r="P24" s="74"/>
      <c r="Q24" s="74"/>
      <c r="R24" s="74"/>
    </row>
    <row r="25" spans="1:18" ht="15.75" customHeight="1">
      <c r="A25" s="142"/>
      <c r="B25" s="27" t="s">
        <v>262</v>
      </c>
      <c r="C25" s="32"/>
      <c r="D25" s="75"/>
      <c r="E25" s="76"/>
      <c r="F25" s="76"/>
      <c r="G25" s="76"/>
      <c r="H25" s="76"/>
      <c r="I25" s="76"/>
      <c r="J25" s="76"/>
      <c r="K25" s="76"/>
      <c r="L25" s="76"/>
      <c r="M25" s="76"/>
      <c r="N25" s="76"/>
      <c r="O25" s="77"/>
      <c r="P25" s="77"/>
      <c r="Q25" s="77"/>
      <c r="R25" s="77"/>
    </row>
    <row r="26" spans="1:18">
      <c r="A26" s="142"/>
      <c r="B26" s="21" t="s">
        <v>42</v>
      </c>
      <c r="C26" s="12"/>
      <c r="D26" s="78" t="s">
        <v>307</v>
      </c>
      <c r="E26" s="62" t="s">
        <v>131</v>
      </c>
      <c r="F26" s="62" t="s">
        <v>79</v>
      </c>
      <c r="G26" s="62" t="s">
        <v>1</v>
      </c>
      <c r="H26" s="62" t="s">
        <v>2</v>
      </c>
      <c r="I26" s="62" t="s">
        <v>17</v>
      </c>
      <c r="J26" s="62" t="s">
        <v>18</v>
      </c>
      <c r="K26" s="62" t="s">
        <v>20</v>
      </c>
      <c r="L26" s="62" t="s">
        <v>21</v>
      </c>
      <c r="M26" s="62" t="s">
        <v>24</v>
      </c>
      <c r="N26" s="62" t="s">
        <v>25</v>
      </c>
      <c r="O26" s="62" t="s">
        <v>27</v>
      </c>
      <c r="P26" s="62" t="s">
        <v>28</v>
      </c>
      <c r="Q26" s="62" t="s">
        <v>29</v>
      </c>
      <c r="R26" s="62" t="s">
        <v>30</v>
      </c>
    </row>
    <row r="27" spans="1:18">
      <c r="A27" s="142" t="s">
        <v>133</v>
      </c>
      <c r="B27" s="14" t="str">
        <f>CRAT!B26</f>
        <v>Glenarm 1</v>
      </c>
      <c r="C27" s="38"/>
      <c r="D27" s="370" t="str">
        <f>CRAT!D26</f>
        <v>Natural Gas</v>
      </c>
      <c r="E27" s="175">
        <v>777.76699999999994</v>
      </c>
      <c r="F27" s="175">
        <v>563.48800000000006</v>
      </c>
      <c r="G27" s="399">
        <v>19.91882</v>
      </c>
      <c r="H27" s="399">
        <v>0</v>
      </c>
      <c r="I27" s="399">
        <v>0</v>
      </c>
      <c r="J27" s="399">
        <v>0</v>
      </c>
      <c r="K27" s="399">
        <v>0</v>
      </c>
      <c r="L27" s="399">
        <v>40.348379999999999</v>
      </c>
      <c r="M27" s="399">
        <v>130.1771</v>
      </c>
      <c r="N27" s="399">
        <v>101.1263</v>
      </c>
      <c r="O27" s="400">
        <v>90.707239999999999</v>
      </c>
      <c r="P27" s="400">
        <v>49.48039</v>
      </c>
      <c r="Q27" s="400">
        <v>117.312</v>
      </c>
      <c r="R27" s="400">
        <v>54.689929999999997</v>
      </c>
    </row>
    <row r="28" spans="1:18">
      <c r="A28" s="142" t="s">
        <v>134</v>
      </c>
      <c r="B28" s="14" t="str">
        <f>CRAT!B27</f>
        <v>Glenarm 2</v>
      </c>
      <c r="C28" s="38"/>
      <c r="D28" s="370" t="str">
        <f>CRAT!D27</f>
        <v>Natural Gas</v>
      </c>
      <c r="E28" s="186"/>
      <c r="F28" s="186"/>
      <c r="G28" s="399">
        <v>20.1264</v>
      </c>
      <c r="H28" s="399">
        <v>0</v>
      </c>
      <c r="I28" s="399">
        <v>0</v>
      </c>
      <c r="J28" s="399">
        <v>0</v>
      </c>
      <c r="K28" s="399">
        <v>0</v>
      </c>
      <c r="L28" s="399">
        <v>81.537729999999996</v>
      </c>
      <c r="M28" s="399">
        <v>229.36359999999999</v>
      </c>
      <c r="N28" s="399">
        <v>139.93010000000001</v>
      </c>
      <c r="O28" s="400">
        <v>117.66200000000001</v>
      </c>
      <c r="P28" s="400">
        <v>96.580920000000006</v>
      </c>
      <c r="Q28" s="400">
        <v>123.3387</v>
      </c>
      <c r="R28" s="400">
        <v>74.983750000000001</v>
      </c>
    </row>
    <row r="29" spans="1:18">
      <c r="A29" s="142" t="s">
        <v>135</v>
      </c>
      <c r="B29" s="14" t="str">
        <f>CRAT!B28</f>
        <v>Glenarm 3</v>
      </c>
      <c r="C29" s="38"/>
      <c r="D29" s="370" t="str">
        <f>CRAT!D28</f>
        <v>Natural Gas</v>
      </c>
      <c r="E29" s="175">
        <v>18342.54459971</v>
      </c>
      <c r="F29" s="175">
        <v>18789.609080900002</v>
      </c>
      <c r="G29" s="399">
        <v>324.4923</v>
      </c>
      <c r="H29" s="399">
        <v>326.00700000000001</v>
      </c>
      <c r="I29" s="399">
        <v>313.64060000000001</v>
      </c>
      <c r="J29" s="399">
        <v>369.93239999999997</v>
      </c>
      <c r="K29" s="399">
        <v>356.65309999999999</v>
      </c>
      <c r="L29" s="399">
        <v>822.09280000000001</v>
      </c>
      <c r="M29" s="399">
        <v>1413.4369999999999</v>
      </c>
      <c r="N29" s="399">
        <v>1346.0650000000001</v>
      </c>
      <c r="O29" s="400">
        <v>1168.3920000000001</v>
      </c>
      <c r="P29" s="400">
        <v>1210.72</v>
      </c>
      <c r="Q29" s="400">
        <v>1641.7370000000001</v>
      </c>
      <c r="R29" s="400">
        <v>973.53909999999996</v>
      </c>
    </row>
    <row r="30" spans="1:18">
      <c r="A30" s="142" t="s">
        <v>136</v>
      </c>
      <c r="B30" s="14" t="str">
        <f>CRAT!B29</f>
        <v>Glenarm 4</v>
      </c>
      <c r="C30" s="327"/>
      <c r="D30" s="370" t="str">
        <f>CRAT!D29</f>
        <v>Natural Gas</v>
      </c>
      <c r="E30" s="187">
        <v>12857.367595</v>
      </c>
      <c r="F30" s="187">
        <v>15928.526328899999</v>
      </c>
      <c r="G30" s="401">
        <v>114.85590000000001</v>
      </c>
      <c r="H30" s="401">
        <v>153.1412</v>
      </c>
      <c r="I30" s="401">
        <v>206.54419999999999</v>
      </c>
      <c r="J30" s="401">
        <v>206.54419999999999</v>
      </c>
      <c r="K30" s="401">
        <v>193.38980000000001</v>
      </c>
      <c r="L30" s="401">
        <v>463.35019999999997</v>
      </c>
      <c r="M30" s="401">
        <v>1063.546</v>
      </c>
      <c r="N30" s="401">
        <v>1010.143</v>
      </c>
      <c r="O30" s="402">
        <v>830.88890000000004</v>
      </c>
      <c r="P30" s="402">
        <v>805.40470000000005</v>
      </c>
      <c r="Q30" s="402">
        <v>1264.789</v>
      </c>
      <c r="R30" s="402">
        <v>638.69500000000005</v>
      </c>
    </row>
    <row r="31" spans="1:18" s="283" customFormat="1">
      <c r="A31" s="293" t="s">
        <v>137</v>
      </c>
      <c r="B31" s="14" t="str">
        <f>CRAT!B30</f>
        <v>Glenarm CC (Combined Cycle)</v>
      </c>
      <c r="C31" s="327"/>
      <c r="D31" s="370" t="str">
        <f>CRAT!D30</f>
        <v>Natural Gas</v>
      </c>
      <c r="E31" s="324">
        <v>44397.25</v>
      </c>
      <c r="F31" s="324">
        <v>33323.838000000003</v>
      </c>
      <c r="G31" s="399">
        <v>0</v>
      </c>
      <c r="H31" s="399">
        <v>0</v>
      </c>
      <c r="I31" s="399">
        <v>0</v>
      </c>
      <c r="J31" s="399">
        <v>0</v>
      </c>
      <c r="K31" s="399">
        <v>184.76240000000001</v>
      </c>
      <c r="L31" s="399">
        <v>588.87339999999995</v>
      </c>
      <c r="M31" s="399">
        <v>1265.2</v>
      </c>
      <c r="N31" s="399">
        <v>1269.818</v>
      </c>
      <c r="O31" s="400">
        <v>1447.653</v>
      </c>
      <c r="P31" s="400">
        <v>2009.6189999999999</v>
      </c>
      <c r="Q31" s="400">
        <v>2682.1689999999999</v>
      </c>
      <c r="R31" s="400">
        <v>423.05380000000002</v>
      </c>
    </row>
    <row r="32" spans="1:18" s="283" customFormat="1">
      <c r="A32" s="293" t="s">
        <v>138</v>
      </c>
      <c r="B32" s="14"/>
      <c r="C32" s="327"/>
      <c r="D32" s="370"/>
      <c r="E32" s="324"/>
      <c r="F32" s="324"/>
      <c r="G32" s="328"/>
      <c r="H32" s="328"/>
      <c r="I32" s="328"/>
      <c r="J32" s="328"/>
      <c r="K32" s="328"/>
      <c r="L32" s="328"/>
      <c r="M32" s="328"/>
      <c r="N32" s="328"/>
      <c r="O32" s="329"/>
      <c r="P32" s="329"/>
      <c r="Q32" s="329"/>
      <c r="R32" s="329"/>
    </row>
    <row r="33" spans="1:18" s="283" customFormat="1">
      <c r="A33" s="293" t="s">
        <v>139</v>
      </c>
      <c r="B33" s="14"/>
      <c r="C33" s="161"/>
      <c r="D33" s="370"/>
      <c r="E33" s="324"/>
      <c r="F33" s="324"/>
      <c r="G33" s="328"/>
      <c r="H33" s="328"/>
      <c r="I33" s="328"/>
      <c r="J33" s="328"/>
      <c r="K33" s="328"/>
      <c r="L33" s="328"/>
      <c r="M33" s="328"/>
      <c r="N33" s="328"/>
      <c r="O33" s="329"/>
      <c r="P33" s="329"/>
      <c r="Q33" s="329"/>
      <c r="R33" s="329"/>
    </row>
    <row r="34" spans="1:18">
      <c r="A34" s="142"/>
      <c r="B34" s="12"/>
      <c r="C34" s="12"/>
      <c r="D34" s="21"/>
      <c r="E34" s="96"/>
      <c r="F34" s="97"/>
      <c r="G34" s="97"/>
      <c r="H34" s="97"/>
      <c r="I34" s="97"/>
      <c r="J34" s="97"/>
      <c r="K34" s="97"/>
      <c r="L34" s="97"/>
      <c r="M34" s="97"/>
      <c r="N34" s="97"/>
      <c r="O34" s="98"/>
      <c r="P34" s="98"/>
      <c r="Q34" s="98"/>
      <c r="R34" s="99"/>
    </row>
    <row r="35" spans="1:18">
      <c r="A35" s="142"/>
      <c r="B35" s="27" t="s">
        <v>260</v>
      </c>
      <c r="C35" s="33"/>
      <c r="D35" s="27"/>
      <c r="E35" s="104"/>
      <c r="F35" s="105"/>
      <c r="G35" s="105"/>
      <c r="H35" s="105"/>
      <c r="I35" s="105"/>
      <c r="J35" s="105"/>
      <c r="K35" s="105"/>
      <c r="L35" s="105"/>
      <c r="M35" s="105"/>
      <c r="N35" s="105"/>
      <c r="O35" s="102"/>
      <c r="P35" s="102"/>
      <c r="Q35" s="102"/>
      <c r="R35" s="103"/>
    </row>
    <row r="36" spans="1:18">
      <c r="A36" s="142"/>
      <c r="B36" s="21" t="s">
        <v>35</v>
      </c>
      <c r="C36" s="12"/>
      <c r="D36" s="78" t="s">
        <v>307</v>
      </c>
      <c r="E36" s="290" t="s">
        <v>131</v>
      </c>
      <c r="F36" s="290" t="s">
        <v>79</v>
      </c>
      <c r="G36" s="290" t="s">
        <v>1</v>
      </c>
      <c r="H36" s="290" t="s">
        <v>2</v>
      </c>
      <c r="I36" s="290" t="s">
        <v>17</v>
      </c>
      <c r="J36" s="290" t="s">
        <v>18</v>
      </c>
      <c r="K36" s="290" t="s">
        <v>20</v>
      </c>
      <c r="L36" s="290" t="s">
        <v>21</v>
      </c>
      <c r="M36" s="290" t="s">
        <v>24</v>
      </c>
      <c r="N36" s="290" t="s">
        <v>25</v>
      </c>
      <c r="O36" s="290" t="s">
        <v>27</v>
      </c>
      <c r="P36" s="290" t="s">
        <v>28</v>
      </c>
      <c r="Q36" s="290" t="s">
        <v>29</v>
      </c>
      <c r="R36" s="290" t="s">
        <v>30</v>
      </c>
    </row>
    <row r="37" spans="1:18">
      <c r="A37" s="293" t="s">
        <v>140</v>
      </c>
      <c r="B37" s="14" t="str">
        <f>CRAT!B36</f>
        <v>Intermountain Coal</v>
      </c>
      <c r="C37" s="38"/>
      <c r="D37" s="370" t="str">
        <f>CRAT!D36</f>
        <v>Coal</v>
      </c>
      <c r="E37" s="177">
        <v>439252</v>
      </c>
      <c r="F37" s="178">
        <v>484224.09899999999</v>
      </c>
      <c r="G37" s="403">
        <v>413090.9</v>
      </c>
      <c r="H37" s="403">
        <v>416608</v>
      </c>
      <c r="I37" s="403">
        <v>415066</v>
      </c>
      <c r="J37" s="403">
        <v>414551.5</v>
      </c>
      <c r="K37" s="403">
        <v>414246.1</v>
      </c>
      <c r="L37" s="403">
        <v>415426.6</v>
      </c>
      <c r="M37" s="403">
        <v>204972.07</v>
      </c>
      <c r="N37" s="403">
        <v>0</v>
      </c>
      <c r="O37" s="403">
        <v>0</v>
      </c>
      <c r="P37" s="403">
        <v>0</v>
      </c>
      <c r="Q37" s="403">
        <v>0</v>
      </c>
      <c r="R37" s="403">
        <v>0</v>
      </c>
    </row>
    <row r="38" spans="1:18">
      <c r="A38" s="293" t="s">
        <v>141</v>
      </c>
      <c r="B38" s="14" t="str">
        <f>CRAT!B37</f>
        <v>Intermountain CC (Combined Cycle)</v>
      </c>
      <c r="C38" s="161"/>
      <c r="D38" s="370" t="str">
        <f>CRAT!D37</f>
        <v>Natural Gas</v>
      </c>
      <c r="E38" s="179"/>
      <c r="F38" s="179"/>
      <c r="G38" s="403">
        <v>0</v>
      </c>
      <c r="H38" s="403">
        <v>0</v>
      </c>
      <c r="I38" s="403">
        <v>0</v>
      </c>
      <c r="J38" s="403">
        <v>0</v>
      </c>
      <c r="K38" s="403">
        <v>0</v>
      </c>
      <c r="L38" s="403">
        <v>0</v>
      </c>
      <c r="M38" s="403">
        <v>14605.03</v>
      </c>
      <c r="N38" s="403">
        <v>18836.060000000001</v>
      </c>
      <c r="O38" s="403">
        <v>3538.4769999999999</v>
      </c>
      <c r="P38" s="403">
        <v>0</v>
      </c>
      <c r="Q38" s="403">
        <v>0</v>
      </c>
      <c r="R38" s="403">
        <v>0</v>
      </c>
    </row>
    <row r="39" spans="1:18">
      <c r="A39" s="142" t="s">
        <v>153</v>
      </c>
      <c r="B39" s="14" t="str">
        <f>CRAT!B38</f>
        <v>Magnolia</v>
      </c>
      <c r="C39" s="38"/>
      <c r="D39" s="370" t="str">
        <f>CRAT!D38</f>
        <v>Natural Gas</v>
      </c>
      <c r="E39" s="177">
        <v>82017</v>
      </c>
      <c r="F39" s="177">
        <v>87060</v>
      </c>
      <c r="G39" s="403">
        <v>75752.91</v>
      </c>
      <c r="H39" s="403">
        <v>75964.759999999995</v>
      </c>
      <c r="I39" s="403">
        <v>75752.91</v>
      </c>
      <c r="J39" s="403">
        <v>75752.91</v>
      </c>
      <c r="K39" s="403">
        <v>75752.91</v>
      </c>
      <c r="L39" s="403">
        <v>75964.759999999995</v>
      </c>
      <c r="M39" s="403">
        <v>75752.91</v>
      </c>
      <c r="N39" s="403">
        <v>75752.91</v>
      </c>
      <c r="O39" s="403">
        <v>75752.91</v>
      </c>
      <c r="P39" s="403">
        <v>75964.759999999995</v>
      </c>
      <c r="Q39" s="403">
        <v>75752.91</v>
      </c>
      <c r="R39" s="403">
        <v>75752.91</v>
      </c>
    </row>
    <row r="40" spans="1:18">
      <c r="A40" s="142" t="s">
        <v>154</v>
      </c>
      <c r="B40" s="14" t="str">
        <f>CRAT!B39</f>
        <v>Magnolia 2</v>
      </c>
      <c r="C40" s="38"/>
      <c r="D40" s="370" t="str">
        <f>CRAT!D39</f>
        <v>Natural Gas</v>
      </c>
      <c r="E40" s="177"/>
      <c r="F40" s="177"/>
      <c r="G40" s="403">
        <v>937.22029999999995</v>
      </c>
      <c r="H40" s="403">
        <v>18.603120000000001</v>
      </c>
      <c r="I40" s="403">
        <v>217.00380000000001</v>
      </c>
      <c r="J40" s="403">
        <v>304.64879999999999</v>
      </c>
      <c r="K40" s="403">
        <v>456.0086</v>
      </c>
      <c r="L40" s="403">
        <v>685.46889999999996</v>
      </c>
      <c r="M40" s="403">
        <v>1340.73</v>
      </c>
      <c r="N40" s="403">
        <v>1488.9929999999999</v>
      </c>
      <c r="O40" s="403">
        <v>1527.893</v>
      </c>
      <c r="P40" s="403">
        <v>1887.817</v>
      </c>
      <c r="Q40" s="403">
        <v>2225.1439999999998</v>
      </c>
      <c r="R40" s="403">
        <v>249.41970000000001</v>
      </c>
    </row>
    <row r="41" spans="1:18" s="283" customFormat="1">
      <c r="A41" s="293" t="s">
        <v>155</v>
      </c>
      <c r="B41" s="14" t="str">
        <f>CRAT!B40</f>
        <v>Palo Verde</v>
      </c>
      <c r="C41" s="288"/>
      <c r="D41" s="370" t="str">
        <f>CRAT!D40</f>
        <v>Nuclear</v>
      </c>
      <c r="E41" s="177">
        <v>84642</v>
      </c>
      <c r="F41" s="177">
        <v>78788</v>
      </c>
      <c r="G41" s="403">
        <v>75282.460000000006</v>
      </c>
      <c r="H41" s="403">
        <v>75439.63</v>
      </c>
      <c r="I41" s="403">
        <v>75197.61</v>
      </c>
      <c r="J41" s="403">
        <v>75268.38</v>
      </c>
      <c r="K41" s="403">
        <v>74757.55</v>
      </c>
      <c r="L41" s="403">
        <v>74144</v>
      </c>
      <c r="M41" s="403">
        <v>73934.48</v>
      </c>
      <c r="N41" s="403">
        <v>74323.240000000005</v>
      </c>
      <c r="O41" s="403">
        <v>73937.02</v>
      </c>
      <c r="P41" s="403">
        <v>73772.86</v>
      </c>
      <c r="Q41" s="403">
        <v>72727.53</v>
      </c>
      <c r="R41" s="403">
        <v>72192.86</v>
      </c>
    </row>
    <row r="42" spans="1:18" ht="31.5">
      <c r="A42" s="293" t="s">
        <v>185</v>
      </c>
      <c r="B42" s="14" t="str">
        <f>CRAT!B41</f>
        <v>Hoover</v>
      </c>
      <c r="C42" s="38"/>
      <c r="D42" s="370" t="str">
        <f>CRAT!D41</f>
        <v>Large Hydroelectric</v>
      </c>
      <c r="E42" s="177">
        <v>45447</v>
      </c>
      <c r="F42" s="177">
        <v>43822</v>
      </c>
      <c r="G42" s="403">
        <v>44135.040000000001</v>
      </c>
      <c r="H42" s="403">
        <v>44276.52</v>
      </c>
      <c r="I42" s="403">
        <v>44291.43</v>
      </c>
      <c r="J42" s="403">
        <v>44473.46</v>
      </c>
      <c r="K42" s="403">
        <v>44751.51</v>
      </c>
      <c r="L42" s="403">
        <v>44501.46</v>
      </c>
      <c r="M42" s="403">
        <v>44440.45</v>
      </c>
      <c r="N42" s="403">
        <v>44613.48</v>
      </c>
      <c r="O42" s="403">
        <v>44460.46</v>
      </c>
      <c r="P42" s="403">
        <v>44825.52</v>
      </c>
      <c r="Q42" s="403">
        <v>44448.46</v>
      </c>
      <c r="R42" s="403">
        <v>44094</v>
      </c>
    </row>
    <row r="43" spans="1:18">
      <c r="A43" s="142" t="s">
        <v>186</v>
      </c>
      <c r="B43" s="14"/>
      <c r="C43" s="161"/>
      <c r="D43" s="370"/>
      <c r="E43" s="185"/>
      <c r="F43" s="185"/>
      <c r="G43" s="114"/>
      <c r="H43" s="114"/>
      <c r="I43" s="114"/>
      <c r="J43" s="114"/>
      <c r="K43" s="114"/>
      <c r="L43" s="114"/>
      <c r="M43" s="114"/>
      <c r="N43" s="114"/>
      <c r="O43" s="115"/>
      <c r="P43" s="115"/>
      <c r="Q43" s="115"/>
      <c r="R43" s="115"/>
    </row>
    <row r="44" spans="1:18" ht="31.5">
      <c r="A44" s="142">
        <v>12</v>
      </c>
      <c r="B44" s="50" t="s">
        <v>162</v>
      </c>
      <c r="C44" s="40"/>
      <c r="D44" s="82"/>
      <c r="E44" s="94">
        <f>SUM(E27:E33,E37:E43)</f>
        <v>727732.92919470998</v>
      </c>
      <c r="F44" s="94">
        <f t="shared" ref="F44:R44" si="2">SUM(F27:F33,F37:F43)</f>
        <v>762499.56040980003</v>
      </c>
      <c r="G44" s="94">
        <f t="shared" si="2"/>
        <v>609677.92372000008</v>
      </c>
      <c r="H44" s="94">
        <f t="shared" si="2"/>
        <v>612786.66131999996</v>
      </c>
      <c r="I44" s="94">
        <f t="shared" si="2"/>
        <v>611045.13860000006</v>
      </c>
      <c r="J44" s="94">
        <f t="shared" si="2"/>
        <v>610927.37540000002</v>
      </c>
      <c r="K44" s="94">
        <f t="shared" si="2"/>
        <v>610698.88390000002</v>
      </c>
      <c r="L44" s="94">
        <f t="shared" si="2"/>
        <v>612718.4914099999</v>
      </c>
      <c r="M44" s="94">
        <f t="shared" si="2"/>
        <v>419147.39369999996</v>
      </c>
      <c r="N44" s="94">
        <f t="shared" si="2"/>
        <v>218881.7654</v>
      </c>
      <c r="O44" s="94">
        <f t="shared" si="2"/>
        <v>202872.06314000001</v>
      </c>
      <c r="P44" s="94">
        <f t="shared" si="2"/>
        <v>200622.76200999998</v>
      </c>
      <c r="Q44" s="94">
        <f t="shared" si="2"/>
        <v>200983.3897</v>
      </c>
      <c r="R44" s="94">
        <f t="shared" si="2"/>
        <v>194454.15127999999</v>
      </c>
    </row>
    <row r="45" spans="1:18">
      <c r="A45" s="142"/>
      <c r="B45" s="33"/>
      <c r="C45" s="33"/>
      <c r="D45" s="27"/>
      <c r="E45" s="106"/>
      <c r="F45" s="107"/>
      <c r="G45" s="107"/>
      <c r="H45" s="107"/>
      <c r="I45" s="107"/>
      <c r="J45" s="107"/>
      <c r="K45" s="107"/>
      <c r="L45" s="107"/>
      <c r="M45" s="107"/>
      <c r="N45" s="107"/>
      <c r="O45" s="107"/>
      <c r="P45" s="107"/>
      <c r="Q45" s="107"/>
      <c r="R45" s="123"/>
    </row>
    <row r="46" spans="1:18">
      <c r="A46" s="142"/>
      <c r="B46" s="27" t="s">
        <v>264</v>
      </c>
      <c r="C46" s="33"/>
      <c r="D46" s="21"/>
      <c r="E46" s="100"/>
      <c r="F46" s="101"/>
      <c r="G46" s="101"/>
      <c r="H46" s="101"/>
      <c r="I46" s="101"/>
      <c r="J46" s="101"/>
      <c r="K46" s="101"/>
      <c r="L46" s="101"/>
      <c r="M46" s="101"/>
      <c r="N46" s="101"/>
      <c r="O46" s="102"/>
      <c r="P46" s="102"/>
      <c r="Q46" s="102"/>
      <c r="R46" s="103"/>
    </row>
    <row r="47" spans="1:18">
      <c r="A47" s="142"/>
      <c r="B47" s="21" t="s">
        <v>34</v>
      </c>
      <c r="C47" s="12"/>
      <c r="D47" s="78" t="s">
        <v>307</v>
      </c>
      <c r="E47" s="290" t="s">
        <v>131</v>
      </c>
      <c r="F47" s="290" t="s">
        <v>79</v>
      </c>
      <c r="G47" s="290" t="s">
        <v>1</v>
      </c>
      <c r="H47" s="290" t="s">
        <v>2</v>
      </c>
      <c r="I47" s="290" t="s">
        <v>17</v>
      </c>
      <c r="J47" s="290" t="s">
        <v>18</v>
      </c>
      <c r="K47" s="290" t="s">
        <v>20</v>
      </c>
      <c r="L47" s="290" t="s">
        <v>21</v>
      </c>
      <c r="M47" s="290" t="s">
        <v>24</v>
      </c>
      <c r="N47" s="290" t="s">
        <v>25</v>
      </c>
      <c r="O47" s="290" t="s">
        <v>27</v>
      </c>
      <c r="P47" s="290" t="s">
        <v>28</v>
      </c>
      <c r="Q47" s="290" t="s">
        <v>29</v>
      </c>
      <c r="R47" s="290" t="s">
        <v>30</v>
      </c>
    </row>
    <row r="48" spans="1:18">
      <c r="A48" s="142" t="s">
        <v>59</v>
      </c>
      <c r="B48" s="14"/>
      <c r="C48" s="38"/>
      <c r="D48" s="370"/>
      <c r="E48" s="324"/>
      <c r="F48" s="324"/>
      <c r="G48" s="328"/>
      <c r="H48" s="328"/>
      <c r="I48" s="328"/>
      <c r="J48" s="328"/>
      <c r="K48" s="328"/>
      <c r="L48" s="328"/>
      <c r="M48" s="328"/>
      <c r="N48" s="328"/>
      <c r="O48" s="328"/>
      <c r="P48" s="328"/>
      <c r="Q48" s="328"/>
      <c r="R48" s="329"/>
    </row>
    <row r="49" spans="1:18">
      <c r="A49" s="142" t="s">
        <v>60</v>
      </c>
      <c r="B49" s="14"/>
      <c r="C49" s="38"/>
      <c r="D49" s="370"/>
      <c r="E49" s="324"/>
      <c r="F49" s="324"/>
      <c r="G49" s="328"/>
      <c r="H49" s="328"/>
      <c r="I49" s="328"/>
      <c r="J49" s="328"/>
      <c r="K49" s="328"/>
      <c r="L49" s="328"/>
      <c r="M49" s="328"/>
      <c r="N49" s="328"/>
      <c r="O49" s="329"/>
      <c r="P49" s="329"/>
      <c r="Q49" s="329"/>
      <c r="R49" s="329"/>
    </row>
    <row r="50" spans="1:18">
      <c r="A50" s="142" t="s">
        <v>61</v>
      </c>
      <c r="B50" s="14"/>
      <c r="C50" s="38"/>
      <c r="D50" s="370"/>
      <c r="E50" s="324"/>
      <c r="F50" s="324"/>
      <c r="G50" s="328"/>
      <c r="H50" s="328"/>
      <c r="I50" s="328"/>
      <c r="J50" s="328"/>
      <c r="K50" s="328"/>
      <c r="L50" s="328"/>
      <c r="M50" s="328"/>
      <c r="N50" s="328"/>
      <c r="O50" s="329"/>
      <c r="P50" s="329"/>
      <c r="Q50" s="329"/>
      <c r="R50" s="329"/>
    </row>
    <row r="51" spans="1:18">
      <c r="A51" s="142" t="s">
        <v>62</v>
      </c>
      <c r="B51" s="14"/>
      <c r="C51" s="38"/>
      <c r="D51" s="370"/>
      <c r="E51" s="324"/>
      <c r="F51" s="324"/>
      <c r="G51" s="328"/>
      <c r="H51" s="328"/>
      <c r="I51" s="328"/>
      <c r="J51" s="328"/>
      <c r="K51" s="328"/>
      <c r="L51" s="328"/>
      <c r="M51" s="328"/>
      <c r="N51" s="328"/>
      <c r="O51" s="329"/>
      <c r="P51" s="329"/>
      <c r="Q51" s="329"/>
      <c r="R51" s="329"/>
    </row>
    <row r="52" spans="1:18">
      <c r="A52" s="142" t="s">
        <v>63</v>
      </c>
      <c r="B52" s="14"/>
      <c r="C52" s="38"/>
      <c r="D52" s="370"/>
      <c r="E52" s="324"/>
      <c r="F52" s="324"/>
      <c r="G52" s="328"/>
      <c r="H52" s="328"/>
      <c r="I52" s="328"/>
      <c r="J52" s="328"/>
      <c r="K52" s="328"/>
      <c r="L52" s="328"/>
      <c r="M52" s="328"/>
      <c r="N52" s="328"/>
      <c r="O52" s="329"/>
      <c r="P52" s="329"/>
      <c r="Q52" s="329"/>
      <c r="R52" s="329"/>
    </row>
    <row r="53" spans="1:18">
      <c r="A53" s="142" t="s">
        <v>64</v>
      </c>
      <c r="B53" s="14"/>
      <c r="C53" s="38"/>
      <c r="D53" s="370"/>
      <c r="E53" s="324"/>
      <c r="F53" s="324"/>
      <c r="G53" s="328"/>
      <c r="H53" s="328"/>
      <c r="I53" s="328"/>
      <c r="J53" s="328"/>
      <c r="K53" s="328"/>
      <c r="L53" s="328"/>
      <c r="M53" s="328"/>
      <c r="N53" s="328"/>
      <c r="O53" s="329"/>
      <c r="P53" s="329"/>
      <c r="Q53" s="329"/>
      <c r="R53" s="329"/>
    </row>
    <row r="54" spans="1:18">
      <c r="A54" s="142" t="s">
        <v>65</v>
      </c>
      <c r="B54" s="14"/>
      <c r="C54" s="38"/>
      <c r="D54" s="370"/>
      <c r="E54" s="324"/>
      <c r="F54" s="324"/>
      <c r="G54" s="328"/>
      <c r="H54" s="328"/>
      <c r="I54" s="328"/>
      <c r="J54" s="328"/>
      <c r="K54" s="328"/>
      <c r="L54" s="328"/>
      <c r="M54" s="328"/>
      <c r="N54" s="328"/>
      <c r="O54" s="329"/>
      <c r="P54" s="329"/>
      <c r="Q54" s="329"/>
      <c r="R54" s="329"/>
    </row>
    <row r="55" spans="1:18">
      <c r="A55" s="142" t="s">
        <v>66</v>
      </c>
      <c r="B55" s="14"/>
      <c r="C55" s="38"/>
      <c r="D55" s="370"/>
      <c r="E55" s="324"/>
      <c r="F55" s="324"/>
      <c r="G55" s="328"/>
      <c r="H55" s="328"/>
      <c r="I55" s="328"/>
      <c r="J55" s="328"/>
      <c r="K55" s="328"/>
      <c r="L55" s="328"/>
      <c r="M55" s="328"/>
      <c r="N55" s="328"/>
      <c r="O55" s="329"/>
      <c r="P55" s="329"/>
      <c r="Q55" s="329"/>
      <c r="R55" s="329"/>
    </row>
    <row r="56" spans="1:18" s="283" customFormat="1">
      <c r="A56" s="293" t="s">
        <v>67</v>
      </c>
      <c r="B56" s="37"/>
      <c r="C56" s="41"/>
      <c r="D56" s="370"/>
      <c r="E56" s="324"/>
      <c r="F56" s="324"/>
      <c r="G56" s="328"/>
      <c r="H56" s="328"/>
      <c r="I56" s="328"/>
      <c r="J56" s="328"/>
      <c r="K56" s="328"/>
      <c r="L56" s="328"/>
      <c r="M56" s="328"/>
      <c r="N56" s="328"/>
      <c r="O56" s="329"/>
      <c r="P56" s="329"/>
      <c r="Q56" s="329"/>
      <c r="R56" s="329"/>
    </row>
    <row r="57" spans="1:18" s="283" customFormat="1">
      <c r="A57" s="293" t="s">
        <v>142</v>
      </c>
      <c r="B57" s="37"/>
      <c r="C57" s="41"/>
      <c r="D57" s="370"/>
      <c r="E57" s="324"/>
      <c r="F57" s="324"/>
      <c r="G57" s="328"/>
      <c r="H57" s="328"/>
      <c r="I57" s="328"/>
      <c r="J57" s="328"/>
      <c r="K57" s="328"/>
      <c r="L57" s="328"/>
      <c r="M57" s="328"/>
      <c r="N57" s="328"/>
      <c r="O57" s="329"/>
      <c r="P57" s="329"/>
      <c r="Q57" s="329"/>
      <c r="R57" s="329"/>
    </row>
    <row r="58" spans="1:18" s="283" customFormat="1">
      <c r="A58" s="293" t="s">
        <v>143</v>
      </c>
      <c r="B58" s="37"/>
      <c r="C58" s="41"/>
      <c r="D58" s="370"/>
      <c r="E58" s="324"/>
      <c r="F58" s="324"/>
      <c r="G58" s="328"/>
      <c r="H58" s="328"/>
      <c r="I58" s="328"/>
      <c r="J58" s="328"/>
      <c r="K58" s="328"/>
      <c r="L58" s="328"/>
      <c r="M58" s="328"/>
      <c r="N58" s="328"/>
      <c r="O58" s="329"/>
      <c r="P58" s="329"/>
      <c r="Q58" s="329"/>
      <c r="R58" s="329"/>
    </row>
    <row r="59" spans="1:18" s="283" customFormat="1">
      <c r="A59" s="293" t="s">
        <v>144</v>
      </c>
      <c r="B59" s="37"/>
      <c r="C59" s="41"/>
      <c r="D59" s="370"/>
      <c r="E59" s="324"/>
      <c r="F59" s="324"/>
      <c r="G59" s="328"/>
      <c r="H59" s="328"/>
      <c r="I59" s="328"/>
      <c r="J59" s="328"/>
      <c r="K59" s="328"/>
      <c r="L59" s="328"/>
      <c r="M59" s="328"/>
      <c r="N59" s="328"/>
      <c r="O59" s="329"/>
      <c r="P59" s="329"/>
      <c r="Q59" s="329"/>
      <c r="R59" s="329"/>
    </row>
    <row r="60" spans="1:18" s="283" customFormat="1">
      <c r="A60" s="293" t="s">
        <v>209</v>
      </c>
      <c r="B60" s="37"/>
      <c r="C60" s="41"/>
      <c r="D60" s="370"/>
      <c r="E60" s="324"/>
      <c r="F60" s="324"/>
      <c r="G60" s="328"/>
      <c r="H60" s="328"/>
      <c r="I60" s="328"/>
      <c r="J60" s="328"/>
      <c r="K60" s="328"/>
      <c r="L60" s="328"/>
      <c r="M60" s="328"/>
      <c r="N60" s="328"/>
      <c r="O60" s="329"/>
      <c r="P60" s="329"/>
      <c r="Q60" s="329"/>
      <c r="R60" s="329"/>
    </row>
    <row r="61" spans="1:18" s="283" customFormat="1">
      <c r="A61" s="293" t="s">
        <v>210</v>
      </c>
      <c r="B61" s="14"/>
      <c r="C61" s="327"/>
      <c r="D61" s="370"/>
      <c r="E61" s="324"/>
      <c r="F61" s="324"/>
      <c r="G61" s="328"/>
      <c r="H61" s="328"/>
      <c r="I61" s="328"/>
      <c r="J61" s="328"/>
      <c r="K61" s="328"/>
      <c r="L61" s="328"/>
      <c r="M61" s="328"/>
      <c r="N61" s="328"/>
      <c r="O61" s="329"/>
      <c r="P61" s="329"/>
      <c r="Q61" s="329"/>
      <c r="R61" s="329"/>
    </row>
    <row r="62" spans="1:18" s="283" customFormat="1">
      <c r="A62" s="293"/>
      <c r="B62" s="339"/>
      <c r="C62" s="339"/>
      <c r="D62" s="347"/>
      <c r="E62" s="350"/>
      <c r="F62" s="342"/>
      <c r="G62" s="342"/>
      <c r="H62" s="342"/>
      <c r="I62" s="342"/>
      <c r="J62" s="342"/>
      <c r="K62" s="342"/>
      <c r="L62" s="342"/>
      <c r="M62" s="342"/>
      <c r="N62" s="342"/>
      <c r="O62" s="343"/>
      <c r="P62" s="343"/>
      <c r="Q62" s="343"/>
      <c r="R62" s="344"/>
    </row>
    <row r="63" spans="1:18" s="283" customFormat="1">
      <c r="A63" s="293"/>
      <c r="B63" s="338"/>
      <c r="C63" s="338"/>
      <c r="D63" s="348"/>
      <c r="E63" s="351"/>
      <c r="F63" s="345"/>
      <c r="G63" s="345"/>
      <c r="H63" s="345"/>
      <c r="I63" s="345"/>
      <c r="J63" s="345"/>
      <c r="K63" s="345"/>
      <c r="L63" s="345"/>
      <c r="M63" s="345"/>
      <c r="N63" s="345"/>
      <c r="O63" s="167"/>
      <c r="P63" s="167"/>
      <c r="Q63" s="167"/>
      <c r="R63" s="346"/>
    </row>
    <row r="64" spans="1:18">
      <c r="A64" s="144"/>
      <c r="B64" s="286"/>
      <c r="C64" s="286"/>
      <c r="D64" s="287"/>
      <c r="E64" s="100"/>
      <c r="F64" s="101"/>
      <c r="G64" s="101"/>
      <c r="H64" s="101"/>
      <c r="I64" s="101"/>
      <c r="J64" s="101"/>
      <c r="K64" s="101"/>
      <c r="L64" s="101"/>
      <c r="M64" s="101"/>
      <c r="N64" s="101"/>
      <c r="O64" s="102"/>
      <c r="P64" s="102"/>
      <c r="Q64" s="102"/>
      <c r="R64" s="103"/>
    </row>
    <row r="65" spans="1:18">
      <c r="A65" s="142"/>
      <c r="B65" s="27" t="s">
        <v>266</v>
      </c>
      <c r="C65" s="12"/>
      <c r="D65" s="27"/>
      <c r="E65" s="104"/>
      <c r="F65" s="105"/>
      <c r="G65" s="105"/>
      <c r="H65" s="105"/>
      <c r="I65" s="105"/>
      <c r="J65" s="105"/>
      <c r="K65" s="105"/>
      <c r="L65" s="105"/>
      <c r="M65" s="105"/>
      <c r="N65" s="105"/>
      <c r="O65" s="102"/>
      <c r="P65" s="102"/>
      <c r="Q65" s="102"/>
      <c r="R65" s="103"/>
    </row>
    <row r="66" spans="1:18">
      <c r="A66" s="142"/>
      <c r="B66" s="21" t="s">
        <v>35</v>
      </c>
      <c r="C66" s="12"/>
      <c r="D66" s="349" t="s">
        <v>307</v>
      </c>
      <c r="E66" s="290" t="s">
        <v>131</v>
      </c>
      <c r="F66" s="290" t="s">
        <v>79</v>
      </c>
      <c r="G66" s="290" t="s">
        <v>1</v>
      </c>
      <c r="H66" s="290" t="s">
        <v>2</v>
      </c>
      <c r="I66" s="290" t="s">
        <v>17</v>
      </c>
      <c r="J66" s="290" t="s">
        <v>18</v>
      </c>
      <c r="K66" s="290" t="s">
        <v>20</v>
      </c>
      <c r="L66" s="290" t="s">
        <v>21</v>
      </c>
      <c r="M66" s="290" t="s">
        <v>24</v>
      </c>
      <c r="N66" s="290" t="s">
        <v>25</v>
      </c>
      <c r="O66" s="290" t="s">
        <v>27</v>
      </c>
      <c r="P66" s="290" t="s">
        <v>28</v>
      </c>
      <c r="Q66" s="290" t="s">
        <v>29</v>
      </c>
      <c r="R66" s="290" t="s">
        <v>30</v>
      </c>
    </row>
    <row r="67" spans="1:18">
      <c r="A67" s="293" t="s">
        <v>328</v>
      </c>
      <c r="B67" s="42" t="str">
        <f>CRAT!B67</f>
        <v>Summer Solar of Lancaster</v>
      </c>
      <c r="C67" s="327"/>
      <c r="D67" s="333" t="str">
        <f>CRAT!D67</f>
        <v>Solar PV</v>
      </c>
      <c r="E67" s="178">
        <v>18294</v>
      </c>
      <c r="F67" s="178">
        <v>18786.274773014226</v>
      </c>
      <c r="G67" s="403">
        <v>18129.240000000002</v>
      </c>
      <c r="H67" s="403">
        <v>18182</v>
      </c>
      <c r="I67" s="403">
        <v>18129.240000000002</v>
      </c>
      <c r="J67" s="403">
        <v>18129.240000000002</v>
      </c>
      <c r="K67" s="403">
        <v>18129.240000000002</v>
      </c>
      <c r="L67" s="403">
        <v>18182</v>
      </c>
      <c r="M67" s="403">
        <v>18129.240000000002</v>
      </c>
      <c r="N67" s="403">
        <v>18129.240000000002</v>
      </c>
      <c r="O67" s="403">
        <v>18129.240000000002</v>
      </c>
      <c r="P67" s="403">
        <v>18182</v>
      </c>
      <c r="Q67" s="403">
        <v>18129.240000000002</v>
      </c>
      <c r="R67" s="403">
        <v>18129.240000000002</v>
      </c>
    </row>
    <row r="68" spans="1:18">
      <c r="A68" s="293" t="s">
        <v>330</v>
      </c>
      <c r="B68" s="42" t="str">
        <f>CRAT!B68</f>
        <v>Columbia 2 Solar</v>
      </c>
      <c r="C68" s="327"/>
      <c r="D68" s="333" t="str">
        <f>CRAT!D68</f>
        <v>Solar PV</v>
      </c>
      <c r="E68" s="177">
        <v>7211</v>
      </c>
      <c r="F68" s="177">
        <v>7193.6246270928832</v>
      </c>
      <c r="G68" s="403">
        <v>7391</v>
      </c>
      <c r="H68" s="403">
        <v>7410.5010000000002</v>
      </c>
      <c r="I68" s="403">
        <v>7391</v>
      </c>
      <c r="J68" s="403">
        <v>7391</v>
      </c>
      <c r="K68" s="403">
        <v>7391</v>
      </c>
      <c r="L68" s="403">
        <v>7410.5010000000002</v>
      </c>
      <c r="M68" s="403">
        <v>7391</v>
      </c>
      <c r="N68" s="403">
        <v>7391</v>
      </c>
      <c r="O68" s="403">
        <v>7391</v>
      </c>
      <c r="P68" s="403">
        <v>7410.5010000000002</v>
      </c>
      <c r="Q68" s="403">
        <v>7391</v>
      </c>
      <c r="R68" s="403">
        <v>7391</v>
      </c>
    </row>
    <row r="69" spans="1:18" s="283" customFormat="1">
      <c r="A69" s="293" t="s">
        <v>329</v>
      </c>
      <c r="B69" s="42" t="str">
        <f>CRAT!B69</f>
        <v>High Wind</v>
      </c>
      <c r="C69" s="327"/>
      <c r="D69" s="333" t="str">
        <f>CRAT!D69</f>
        <v>Wind</v>
      </c>
      <c r="E69" s="324">
        <v>23613</v>
      </c>
      <c r="F69" s="324">
        <v>13787</v>
      </c>
      <c r="G69" s="403">
        <v>17520</v>
      </c>
      <c r="H69" s="403">
        <v>17568</v>
      </c>
      <c r="I69" s="403">
        <v>17520</v>
      </c>
      <c r="J69" s="403">
        <v>17520</v>
      </c>
      <c r="K69" s="403">
        <v>17520</v>
      </c>
      <c r="L69" s="403">
        <v>17568</v>
      </c>
      <c r="M69" s="403">
        <v>0</v>
      </c>
      <c r="N69" s="403">
        <v>0</v>
      </c>
      <c r="O69" s="403">
        <v>0</v>
      </c>
      <c r="P69" s="403">
        <v>0</v>
      </c>
      <c r="Q69" s="403">
        <v>0</v>
      </c>
      <c r="R69" s="403">
        <v>0</v>
      </c>
    </row>
    <row r="70" spans="1:18" s="283" customFormat="1">
      <c r="A70" s="293" t="s">
        <v>331</v>
      </c>
      <c r="B70" s="42" t="str">
        <f>CRAT!B70</f>
        <v>Puente Hills</v>
      </c>
      <c r="C70" s="327"/>
      <c r="D70" s="333" t="str">
        <f>CRAT!D70</f>
        <v>Biofuels</v>
      </c>
      <c r="E70" s="324">
        <v>79134</v>
      </c>
      <c r="F70" s="324">
        <v>71908.512848905943</v>
      </c>
      <c r="G70" s="403">
        <v>75373.84</v>
      </c>
      <c r="H70" s="403">
        <v>75592.41</v>
      </c>
      <c r="I70" s="403">
        <v>75373.84</v>
      </c>
      <c r="J70" s="403">
        <v>75373.84</v>
      </c>
      <c r="K70" s="403">
        <v>75373.84</v>
      </c>
      <c r="L70" s="403">
        <v>75592.41</v>
      </c>
      <c r="M70" s="403">
        <v>75373.84</v>
      </c>
      <c r="N70" s="403">
        <v>75373.84</v>
      </c>
      <c r="O70" s="403">
        <v>75373.84</v>
      </c>
      <c r="P70" s="403">
        <v>75592.41</v>
      </c>
      <c r="Q70" s="403">
        <v>75373.84</v>
      </c>
      <c r="R70" s="403">
        <v>75373.84</v>
      </c>
    </row>
    <row r="71" spans="1:18" s="283" customFormat="1">
      <c r="A71" s="293" t="s">
        <v>332</v>
      </c>
      <c r="B71" s="42" t="str">
        <f>CRAT!B71</f>
        <v>Milford Wind Corridor</v>
      </c>
      <c r="C71" s="327"/>
      <c r="D71" s="333" t="str">
        <f>CRAT!D71</f>
        <v>Wind</v>
      </c>
      <c r="E71" s="324">
        <v>11087</v>
      </c>
      <c r="F71" s="324">
        <v>10108</v>
      </c>
      <c r="G71" s="403">
        <v>10476.48</v>
      </c>
      <c r="H71" s="403">
        <v>10477.48</v>
      </c>
      <c r="I71" s="403">
        <v>10476.48</v>
      </c>
      <c r="J71" s="403">
        <v>10476.48</v>
      </c>
      <c r="K71" s="403">
        <v>10476.48</v>
      </c>
      <c r="L71" s="403">
        <v>10477.48</v>
      </c>
      <c r="M71" s="403">
        <v>10476.48</v>
      </c>
      <c r="N71" s="403">
        <v>10476.48</v>
      </c>
      <c r="O71" s="403">
        <v>10476.48</v>
      </c>
      <c r="P71" s="403">
        <v>10477.48</v>
      </c>
      <c r="Q71" s="403">
        <v>8895</v>
      </c>
      <c r="R71" s="403"/>
    </row>
    <row r="72" spans="1:18" s="283" customFormat="1">
      <c r="A72" s="293" t="s">
        <v>333</v>
      </c>
      <c r="B72" s="42" t="str">
        <f>CRAT!B72</f>
        <v>Heber Geothermal</v>
      </c>
      <c r="C72" s="385"/>
      <c r="D72" s="333" t="str">
        <f>CRAT!D72</f>
        <v>Geothermal</v>
      </c>
      <c r="E72" s="324">
        <v>12061.02693</v>
      </c>
      <c r="F72" s="324">
        <v>14393</v>
      </c>
      <c r="G72" s="403">
        <v>12942.36</v>
      </c>
      <c r="H72" s="403">
        <v>12978.36</v>
      </c>
      <c r="I72" s="403">
        <v>12942.36</v>
      </c>
      <c r="J72" s="403">
        <v>12942.36</v>
      </c>
      <c r="K72" s="403">
        <v>12942.36</v>
      </c>
      <c r="L72" s="403">
        <v>12978.36</v>
      </c>
      <c r="M72" s="403">
        <v>12942.36</v>
      </c>
      <c r="N72" s="403">
        <v>12942.36</v>
      </c>
      <c r="O72" s="403">
        <v>12942.36</v>
      </c>
      <c r="P72" s="403">
        <v>12978.36</v>
      </c>
      <c r="Q72" s="403">
        <v>12942.36</v>
      </c>
      <c r="R72" s="403">
        <v>12942.36</v>
      </c>
    </row>
    <row r="73" spans="1:18" s="283" customFormat="1">
      <c r="A73" s="293" t="s">
        <v>397</v>
      </c>
      <c r="B73" s="42" t="str">
        <f>CRAT!B73</f>
        <v>Heber Geothermal 2</v>
      </c>
      <c r="C73" s="385"/>
      <c r="D73" s="333" t="str">
        <f>CRAT!D73</f>
        <v>Geothermal</v>
      </c>
      <c r="E73" s="324">
        <v>4824.0730699999995</v>
      </c>
      <c r="F73" s="324">
        <v>5757</v>
      </c>
      <c r="G73" s="403">
        <v>5176.9440000000004</v>
      </c>
      <c r="H73" s="403">
        <v>5191.3440000000001</v>
      </c>
      <c r="I73" s="403">
        <v>5176.9440000000004</v>
      </c>
      <c r="J73" s="403">
        <v>5176.9440000000004</v>
      </c>
      <c r="K73" s="403">
        <v>5176.9440000000004</v>
      </c>
      <c r="L73" s="403">
        <v>5191.3440000000001</v>
      </c>
      <c r="M73" s="403">
        <v>5176.9440000000004</v>
      </c>
      <c r="N73" s="403">
        <v>5176.9440000000004</v>
      </c>
      <c r="O73" s="403">
        <v>5176.9440000000004</v>
      </c>
      <c r="P73" s="403">
        <v>5191.3440000000001</v>
      </c>
      <c r="Q73" s="403">
        <v>5176.9440000000004</v>
      </c>
      <c r="R73" s="403">
        <v>5176.9440000000004</v>
      </c>
    </row>
    <row r="74" spans="1:18" s="283" customFormat="1">
      <c r="A74" s="293" t="s">
        <v>398</v>
      </c>
      <c r="B74" s="42" t="str">
        <f>CRAT!B74</f>
        <v>Chiquita Canyon Landfill</v>
      </c>
      <c r="C74" s="385"/>
      <c r="D74" s="333" t="str">
        <f>CRAT!D74</f>
        <v>Biofuels</v>
      </c>
      <c r="E74" s="324">
        <v>40033</v>
      </c>
      <c r="F74" s="324">
        <v>39135.91224641657</v>
      </c>
      <c r="G74" s="403">
        <v>46924.91</v>
      </c>
      <c r="H74" s="403">
        <v>47077.09</v>
      </c>
      <c r="I74" s="403">
        <v>46924.91</v>
      </c>
      <c r="J74" s="403">
        <v>46924.91</v>
      </c>
      <c r="K74" s="403">
        <v>46924.91</v>
      </c>
      <c r="L74" s="403">
        <v>47077.09</v>
      </c>
      <c r="M74" s="403">
        <v>46924.91</v>
      </c>
      <c r="N74" s="403">
        <v>46924.91</v>
      </c>
      <c r="O74" s="403">
        <v>46924.91</v>
      </c>
      <c r="P74" s="403">
        <v>47077.09</v>
      </c>
      <c r="Q74" s="403">
        <v>46924.91</v>
      </c>
      <c r="R74" s="403">
        <v>41157.480000000003</v>
      </c>
    </row>
    <row r="75" spans="1:18">
      <c r="A75" s="293" t="s">
        <v>399</v>
      </c>
      <c r="B75" s="42" t="str">
        <f>CRAT!B75</f>
        <v>Antelope Big Sky Ranch Solar Facility</v>
      </c>
      <c r="C75" s="385"/>
      <c r="D75" s="333" t="str">
        <f>CRAT!D75</f>
        <v>Solar PV</v>
      </c>
      <c r="E75" s="177">
        <v>18420</v>
      </c>
      <c r="F75" s="177">
        <v>18883.7377287975</v>
      </c>
      <c r="G75" s="403">
        <v>18131.13</v>
      </c>
      <c r="H75" s="403">
        <v>18187.86</v>
      </c>
      <c r="I75" s="403">
        <v>18131.13</v>
      </c>
      <c r="J75" s="403">
        <v>18131.13</v>
      </c>
      <c r="K75" s="403">
        <v>18131.13</v>
      </c>
      <c r="L75" s="403">
        <v>18187.86</v>
      </c>
      <c r="M75" s="403">
        <v>18131.13</v>
      </c>
      <c r="N75" s="403">
        <v>18131.13</v>
      </c>
      <c r="O75" s="403">
        <v>18131.13</v>
      </c>
      <c r="P75" s="403">
        <v>18187.86</v>
      </c>
      <c r="Q75" s="403">
        <v>18131.13</v>
      </c>
      <c r="R75" s="403">
        <v>18131.13</v>
      </c>
    </row>
    <row r="76" spans="1:18">
      <c r="A76" s="293" t="s">
        <v>400</v>
      </c>
      <c r="B76" s="42" t="str">
        <f>CRAT!B76</f>
        <v>Windsor Reservoir Solar Project</v>
      </c>
      <c r="C76" s="385"/>
      <c r="D76" s="333" t="str">
        <f>CRAT!D76</f>
        <v>Solar PV</v>
      </c>
      <c r="E76" s="185">
        <v>561</v>
      </c>
      <c r="F76" s="185">
        <v>712.47999999999979</v>
      </c>
      <c r="G76" s="403">
        <v>691.40129999999999</v>
      </c>
      <c r="H76" s="403">
        <v>693.39670000000001</v>
      </c>
      <c r="I76" s="403">
        <v>691.40129999999999</v>
      </c>
      <c r="J76" s="403">
        <v>691.40129999999999</v>
      </c>
      <c r="K76" s="403">
        <v>691.40129999999999</v>
      </c>
      <c r="L76" s="403">
        <v>693.39670000000001</v>
      </c>
      <c r="M76" s="403">
        <v>691.40129999999999</v>
      </c>
      <c r="N76" s="403">
        <v>691.40129999999999</v>
      </c>
      <c r="O76" s="403">
        <v>691.40129999999999</v>
      </c>
      <c r="P76" s="403">
        <v>693.39670000000001</v>
      </c>
      <c r="Q76" s="403">
        <v>691.40129999999999</v>
      </c>
      <c r="R76" s="403">
        <v>691.40129999999999</v>
      </c>
    </row>
    <row r="77" spans="1:18" s="283" customFormat="1">
      <c r="A77" s="293" t="s">
        <v>401</v>
      </c>
      <c r="B77" s="42" t="str">
        <f>CRAT!B77</f>
        <v>Kingbird Solar</v>
      </c>
      <c r="C77" s="385"/>
      <c r="D77" s="333" t="str">
        <f>CRAT!D77</f>
        <v>Solar PV</v>
      </c>
      <c r="E77" s="324">
        <v>59399</v>
      </c>
      <c r="F77" s="324">
        <v>60695.216134699993</v>
      </c>
      <c r="G77" s="403">
        <v>59009.63</v>
      </c>
      <c r="H77" s="403">
        <v>59188.18</v>
      </c>
      <c r="I77" s="403">
        <v>59009.63</v>
      </c>
      <c r="J77" s="403">
        <v>59009.63</v>
      </c>
      <c r="K77" s="403">
        <v>59009.63</v>
      </c>
      <c r="L77" s="403">
        <v>59188.18</v>
      </c>
      <c r="M77" s="403">
        <v>59009.63</v>
      </c>
      <c r="N77" s="403">
        <v>59009.63</v>
      </c>
      <c r="O77" s="403">
        <v>59009.63</v>
      </c>
      <c r="P77" s="403">
        <v>59188.18</v>
      </c>
      <c r="Q77" s="403">
        <v>59009.63</v>
      </c>
      <c r="R77" s="403">
        <v>59009.63</v>
      </c>
    </row>
    <row r="78" spans="1:18" s="283" customFormat="1" ht="16.5" thickBot="1">
      <c r="A78" s="293"/>
      <c r="B78" s="44"/>
      <c r="C78" s="41"/>
      <c r="D78" s="371"/>
      <c r="E78" s="324"/>
      <c r="F78" s="324"/>
      <c r="G78" s="299"/>
      <c r="H78" s="299"/>
      <c r="I78" s="299"/>
      <c r="J78" s="299"/>
      <c r="K78" s="299"/>
      <c r="L78" s="299"/>
      <c r="M78" s="299"/>
      <c r="N78" s="299"/>
      <c r="O78" s="300"/>
      <c r="P78" s="300"/>
      <c r="Q78" s="300"/>
      <c r="R78" s="125"/>
    </row>
    <row r="79" spans="1:18" ht="16.5" thickBot="1">
      <c r="A79" s="142">
        <v>13</v>
      </c>
      <c r="B79" s="312" t="s">
        <v>336</v>
      </c>
      <c r="C79" s="313"/>
      <c r="D79" s="341"/>
      <c r="E79" s="361">
        <f>SUM(E48:E61,E67:E78, E81)</f>
        <v>274637.09999999998</v>
      </c>
      <c r="F79" s="361">
        <f t="shared" ref="F79:R79" si="3">SUM(F48:F61,F67:F78, F81)</f>
        <v>261360.75835892715</v>
      </c>
      <c r="G79" s="67">
        <f t="shared" si="3"/>
        <v>271766.93529999995</v>
      </c>
      <c r="H79" s="67">
        <f t="shared" si="3"/>
        <v>272546.62170000002</v>
      </c>
      <c r="I79" s="67">
        <f t="shared" si="3"/>
        <v>271766.93529999995</v>
      </c>
      <c r="J79" s="67">
        <f t="shared" si="3"/>
        <v>271766.93529999995</v>
      </c>
      <c r="K79" s="67">
        <f t="shared" si="3"/>
        <v>271766.93529999995</v>
      </c>
      <c r="L79" s="67">
        <f t="shared" si="3"/>
        <v>272546.62170000002</v>
      </c>
      <c r="M79" s="67">
        <f t="shared" si="3"/>
        <v>254246.93530000001</v>
      </c>
      <c r="N79" s="67">
        <f t="shared" si="3"/>
        <v>254246.93530000001</v>
      </c>
      <c r="O79" s="67">
        <f t="shared" si="3"/>
        <v>254246.93530000001</v>
      </c>
      <c r="P79" s="67">
        <f t="shared" si="3"/>
        <v>254978.62169999999</v>
      </c>
      <c r="Q79" s="67">
        <f t="shared" si="3"/>
        <v>252665.4553</v>
      </c>
      <c r="R79" s="67">
        <f t="shared" si="3"/>
        <v>238003.02530000001</v>
      </c>
    </row>
    <row r="80" spans="1:18" s="283" customFormat="1" ht="16.5" thickBot="1">
      <c r="A80" s="293"/>
      <c r="B80" s="211"/>
      <c r="C80" s="32"/>
      <c r="D80" s="75"/>
      <c r="E80" s="76"/>
      <c r="F80" s="76"/>
      <c r="G80" s="76"/>
      <c r="H80" s="76"/>
      <c r="I80" s="76"/>
      <c r="J80" s="76"/>
      <c r="K80" s="76"/>
      <c r="L80" s="76"/>
      <c r="M80" s="76"/>
      <c r="N80" s="76"/>
      <c r="O80" s="76"/>
      <c r="P80" s="76"/>
      <c r="Q80" s="76"/>
      <c r="R80" s="212"/>
    </row>
    <row r="81" spans="1:18" s="283" customFormat="1" ht="16.5" thickBot="1">
      <c r="A81" s="293" t="s">
        <v>281</v>
      </c>
      <c r="B81" s="312" t="s">
        <v>280</v>
      </c>
      <c r="C81" s="315"/>
      <c r="D81" s="314"/>
      <c r="E81" s="361"/>
      <c r="F81" s="295"/>
      <c r="G81" s="291"/>
      <c r="H81" s="291"/>
      <c r="I81" s="291"/>
      <c r="J81" s="291"/>
      <c r="K81" s="291"/>
      <c r="L81" s="291"/>
      <c r="M81" s="291"/>
      <c r="N81" s="291"/>
      <c r="O81" s="291"/>
      <c r="P81" s="291"/>
      <c r="Q81" s="291"/>
      <c r="R81" s="291"/>
    </row>
    <row r="82" spans="1:18" s="283" customFormat="1">
      <c r="A82" s="293"/>
      <c r="B82" s="211"/>
      <c r="C82" s="32"/>
      <c r="D82" s="75"/>
      <c r="E82" s="76"/>
      <c r="F82" s="76"/>
      <c r="G82" s="76"/>
      <c r="H82" s="76"/>
      <c r="I82" s="76"/>
      <c r="J82" s="76"/>
      <c r="K82" s="76"/>
      <c r="L82" s="76"/>
      <c r="M82" s="76"/>
      <c r="N82" s="76"/>
      <c r="O82" s="76"/>
      <c r="P82" s="76"/>
      <c r="Q82" s="76"/>
      <c r="R82" s="212"/>
    </row>
    <row r="83" spans="1:18">
      <c r="A83" s="142"/>
      <c r="B83" s="208"/>
      <c r="C83" s="209"/>
      <c r="D83" s="217"/>
      <c r="E83" s="218"/>
      <c r="F83" s="218"/>
      <c r="G83" s="218"/>
      <c r="H83" s="218"/>
      <c r="I83" s="218"/>
      <c r="J83" s="218"/>
      <c r="K83" s="218"/>
      <c r="L83" s="218"/>
      <c r="M83" s="218"/>
      <c r="N83" s="218"/>
      <c r="O83" s="218"/>
      <c r="P83" s="218"/>
      <c r="Q83" s="218"/>
      <c r="R83" s="210"/>
    </row>
    <row r="84" spans="1:18" ht="15" customHeight="1">
      <c r="A84" s="142">
        <v>14</v>
      </c>
      <c r="B84" s="213" t="s">
        <v>211</v>
      </c>
      <c r="C84" s="214"/>
      <c r="D84" s="215"/>
      <c r="E84" s="362">
        <f t="shared" ref="E84:R84" si="4">E79+E44</f>
        <v>1002370.02919471</v>
      </c>
      <c r="F84" s="362">
        <f t="shared" si="4"/>
        <v>1023860.3187687271</v>
      </c>
      <c r="G84" s="216">
        <f t="shared" si="4"/>
        <v>881444.85902000009</v>
      </c>
      <c r="H84" s="216">
        <f t="shared" si="4"/>
        <v>885333.28301999997</v>
      </c>
      <c r="I84" s="216">
        <f t="shared" si="4"/>
        <v>882812.07389999996</v>
      </c>
      <c r="J84" s="216">
        <f t="shared" si="4"/>
        <v>882694.31070000003</v>
      </c>
      <c r="K84" s="216">
        <f t="shared" si="4"/>
        <v>882465.81920000003</v>
      </c>
      <c r="L84" s="216">
        <f t="shared" si="4"/>
        <v>885265.11310999992</v>
      </c>
      <c r="M84" s="216">
        <f t="shared" si="4"/>
        <v>673394.32899999991</v>
      </c>
      <c r="N84" s="216">
        <f t="shared" si="4"/>
        <v>473128.70070000004</v>
      </c>
      <c r="O84" s="216">
        <f t="shared" si="4"/>
        <v>457118.99844</v>
      </c>
      <c r="P84" s="216">
        <f t="shared" si="4"/>
        <v>455601.38370999997</v>
      </c>
      <c r="Q84" s="216">
        <f t="shared" si="4"/>
        <v>453648.84499999997</v>
      </c>
      <c r="R84" s="216">
        <f t="shared" si="4"/>
        <v>432457.17657999997</v>
      </c>
    </row>
    <row r="85" spans="1:18" ht="15" customHeight="1">
      <c r="A85" s="142"/>
      <c r="B85" s="120"/>
      <c r="C85" s="121"/>
      <c r="D85" s="90"/>
      <c r="E85" s="76"/>
      <c r="F85" s="76"/>
      <c r="G85" s="76"/>
      <c r="H85" s="76"/>
      <c r="I85" s="76"/>
      <c r="J85" s="76"/>
      <c r="K85" s="76"/>
      <c r="L85" s="76"/>
      <c r="M85" s="76"/>
      <c r="N85" s="76"/>
      <c r="O85" s="76"/>
      <c r="P85" s="76"/>
      <c r="Q85" s="76"/>
      <c r="R85" s="76"/>
    </row>
    <row r="86" spans="1:18">
      <c r="A86" s="142"/>
      <c r="B86" s="21"/>
      <c r="C86" s="12"/>
      <c r="D86" s="21"/>
      <c r="E86" s="76"/>
      <c r="F86" s="76"/>
      <c r="G86" s="76"/>
      <c r="H86" s="76"/>
      <c r="I86" s="76"/>
      <c r="J86" s="76"/>
      <c r="K86" s="76"/>
      <c r="L86" s="76"/>
      <c r="M86" s="76"/>
      <c r="N86" s="76"/>
      <c r="O86" s="77"/>
      <c r="P86" s="77"/>
      <c r="Q86" s="77"/>
      <c r="R86" s="77"/>
    </row>
    <row r="87" spans="1:18" ht="15" customHeight="1">
      <c r="A87" s="142"/>
      <c r="B87" s="120"/>
      <c r="C87" s="121"/>
      <c r="D87" s="90"/>
      <c r="E87" s="76"/>
      <c r="F87" s="76"/>
      <c r="G87" s="76"/>
      <c r="H87" s="76"/>
      <c r="I87" s="76"/>
      <c r="J87" s="76"/>
      <c r="K87" s="76"/>
      <c r="L87" s="76"/>
      <c r="M87" s="76"/>
      <c r="N87" s="76"/>
      <c r="O87" s="76"/>
      <c r="P87" s="76"/>
      <c r="Q87" s="76"/>
      <c r="R87" s="76"/>
    </row>
    <row r="88" spans="1:18" s="283" customFormat="1" ht="15" customHeight="1">
      <c r="A88" s="293"/>
      <c r="B88" s="120"/>
      <c r="C88" s="121"/>
      <c r="D88" s="90"/>
      <c r="E88" s="76"/>
      <c r="F88" s="76"/>
      <c r="G88" s="76"/>
      <c r="H88" s="76"/>
      <c r="I88" s="76"/>
      <c r="J88" s="76"/>
      <c r="K88" s="76"/>
      <c r="L88" s="76"/>
      <c r="M88" s="76"/>
      <c r="N88" s="76"/>
      <c r="O88" s="76"/>
      <c r="P88" s="76"/>
      <c r="Q88" s="76"/>
      <c r="R88" s="76"/>
    </row>
    <row r="89" spans="1:18" s="283" customFormat="1" ht="15" customHeight="1">
      <c r="A89" s="293"/>
      <c r="B89" s="120"/>
      <c r="C89" s="121"/>
      <c r="D89" s="90"/>
      <c r="E89" s="76"/>
      <c r="F89" s="76"/>
      <c r="G89" s="76"/>
      <c r="H89" s="76"/>
      <c r="I89" s="76"/>
      <c r="J89" s="76"/>
      <c r="K89" s="76"/>
      <c r="L89" s="76"/>
      <c r="M89" s="76"/>
      <c r="N89" s="76"/>
      <c r="O89" s="76"/>
      <c r="P89" s="76"/>
      <c r="Q89" s="76"/>
      <c r="R89" s="76"/>
    </row>
    <row r="90" spans="1:18" s="283" customFormat="1" ht="15" customHeight="1">
      <c r="A90" s="293"/>
      <c r="B90" s="120"/>
      <c r="C90" s="121"/>
      <c r="D90" s="90"/>
      <c r="E90" s="76"/>
      <c r="F90" s="76"/>
      <c r="G90" s="76"/>
      <c r="H90" s="76"/>
      <c r="I90" s="76"/>
      <c r="J90" s="76"/>
      <c r="K90" s="76"/>
      <c r="L90" s="76"/>
      <c r="M90" s="76"/>
      <c r="N90" s="76"/>
      <c r="O90" s="76"/>
      <c r="P90" s="76"/>
      <c r="Q90" s="76"/>
      <c r="R90" s="76"/>
    </row>
    <row r="91" spans="1:18" s="46" customFormat="1" ht="15" customHeight="1">
      <c r="A91" s="143"/>
      <c r="B91" s="303" t="s">
        <v>38</v>
      </c>
      <c r="C91" s="43"/>
      <c r="D91" s="90"/>
      <c r="E91" s="90"/>
      <c r="F91" s="90"/>
      <c r="G91" s="91"/>
      <c r="H91" s="91"/>
      <c r="I91" s="91"/>
      <c r="J91" s="91"/>
      <c r="K91" s="91"/>
      <c r="L91" s="91"/>
      <c r="M91" s="91"/>
      <c r="N91" s="91"/>
      <c r="O91" s="77"/>
      <c r="P91" s="77"/>
      <c r="Q91" s="77"/>
      <c r="R91" s="77"/>
    </row>
    <row r="92" spans="1:18" ht="15" customHeight="1">
      <c r="A92" s="142"/>
      <c r="B92" s="27" t="s">
        <v>267</v>
      </c>
      <c r="C92" s="33"/>
      <c r="D92" s="90"/>
      <c r="E92" s="90"/>
      <c r="F92" s="90"/>
      <c r="G92" s="91"/>
      <c r="H92" s="91"/>
      <c r="I92" s="91"/>
      <c r="J92" s="91"/>
      <c r="K92" s="91"/>
      <c r="L92" s="91"/>
      <c r="M92" s="91"/>
      <c r="N92" s="91"/>
      <c r="O92" s="77"/>
      <c r="P92" s="77"/>
      <c r="Q92" s="77"/>
      <c r="R92" s="77"/>
    </row>
    <row r="93" spans="1:18">
      <c r="A93" s="142"/>
      <c r="B93" s="21" t="s">
        <v>39</v>
      </c>
      <c r="C93" s="32"/>
      <c r="D93" s="78" t="s">
        <v>307</v>
      </c>
      <c r="E93" s="290" t="s">
        <v>131</v>
      </c>
      <c r="F93" s="290" t="s">
        <v>79</v>
      </c>
      <c r="G93" s="290" t="s">
        <v>1</v>
      </c>
      <c r="H93" s="290" t="s">
        <v>2</v>
      </c>
      <c r="I93" s="290" t="s">
        <v>17</v>
      </c>
      <c r="J93" s="290" t="s">
        <v>18</v>
      </c>
      <c r="K93" s="290" t="s">
        <v>20</v>
      </c>
      <c r="L93" s="290" t="s">
        <v>21</v>
      </c>
      <c r="M93" s="290" t="s">
        <v>24</v>
      </c>
      <c r="N93" s="290" t="s">
        <v>25</v>
      </c>
      <c r="O93" s="290" t="s">
        <v>27</v>
      </c>
      <c r="P93" s="290" t="s">
        <v>28</v>
      </c>
      <c r="Q93" s="290" t="s">
        <v>29</v>
      </c>
      <c r="R93" s="290" t="s">
        <v>30</v>
      </c>
    </row>
    <row r="94" spans="1:18" s="2" customFormat="1">
      <c r="A94" s="294" t="s">
        <v>145</v>
      </c>
      <c r="B94" s="122"/>
      <c r="C94" s="188"/>
      <c r="D94" s="336"/>
      <c r="E94" s="178"/>
      <c r="F94" s="178"/>
      <c r="G94" s="109"/>
      <c r="H94" s="109"/>
      <c r="I94" s="109"/>
      <c r="J94" s="109"/>
      <c r="K94" s="109"/>
      <c r="L94" s="109"/>
      <c r="M94" s="109"/>
      <c r="N94" s="119"/>
      <c r="O94" s="110"/>
      <c r="P94" s="110"/>
      <c r="Q94" s="110"/>
      <c r="R94" s="110"/>
    </row>
    <row r="95" spans="1:18" s="2" customFormat="1">
      <c r="A95" s="294" t="s">
        <v>146</v>
      </c>
      <c r="B95" s="51"/>
      <c r="C95" s="188"/>
      <c r="D95" s="336"/>
      <c r="E95" s="177"/>
      <c r="F95" s="177"/>
      <c r="G95" s="109"/>
      <c r="H95" s="109"/>
      <c r="I95" s="109"/>
      <c r="J95" s="109"/>
      <c r="K95" s="109"/>
      <c r="L95" s="109"/>
      <c r="M95" s="109"/>
      <c r="N95" s="119"/>
      <c r="O95" s="110"/>
      <c r="P95" s="110"/>
      <c r="Q95" s="110"/>
      <c r="R95" s="110"/>
    </row>
    <row r="96" spans="1:18" s="2" customFormat="1">
      <c r="A96" s="294" t="s">
        <v>147</v>
      </c>
      <c r="B96" s="51"/>
      <c r="C96" s="188"/>
      <c r="D96" s="336"/>
      <c r="E96" s="177"/>
      <c r="F96" s="177"/>
      <c r="G96" s="109"/>
      <c r="H96" s="109"/>
      <c r="I96" s="109"/>
      <c r="J96" s="109"/>
      <c r="K96" s="109"/>
      <c r="L96" s="109"/>
      <c r="M96" s="109"/>
      <c r="N96" s="109"/>
      <c r="O96" s="110"/>
      <c r="P96" s="110"/>
      <c r="Q96" s="110"/>
      <c r="R96" s="110"/>
    </row>
    <row r="97" spans="1:18" s="2" customFormat="1">
      <c r="A97" s="294" t="s">
        <v>148</v>
      </c>
      <c r="B97" s="51"/>
      <c r="C97" s="188"/>
      <c r="D97" s="336"/>
      <c r="E97" s="185"/>
      <c r="F97" s="185"/>
      <c r="G97" s="109"/>
      <c r="H97" s="109"/>
      <c r="I97" s="109"/>
      <c r="J97" s="109"/>
      <c r="K97" s="109"/>
      <c r="L97" s="109"/>
      <c r="M97" s="109"/>
      <c r="N97" s="109"/>
      <c r="O97" s="110"/>
      <c r="P97" s="110"/>
      <c r="Q97" s="110"/>
      <c r="R97" s="110"/>
    </row>
    <row r="98" spans="1:18" s="2" customFormat="1">
      <c r="A98" s="293" t="s">
        <v>149</v>
      </c>
      <c r="B98" s="51"/>
      <c r="C98" s="188"/>
      <c r="D98" s="336"/>
      <c r="E98" s="324"/>
      <c r="F98" s="324"/>
      <c r="G98" s="114"/>
      <c r="H98" s="114"/>
      <c r="I98" s="114"/>
      <c r="J98" s="114"/>
      <c r="K98" s="114"/>
      <c r="L98" s="114"/>
      <c r="M98" s="114"/>
      <c r="N98" s="114"/>
      <c r="O98" s="115"/>
      <c r="P98" s="115"/>
      <c r="Q98" s="115"/>
      <c r="R98" s="115"/>
    </row>
    <row r="99" spans="1:18" s="2" customFormat="1">
      <c r="A99" s="294" t="s">
        <v>200</v>
      </c>
      <c r="B99" s="51"/>
      <c r="C99" s="188"/>
      <c r="D99" s="336"/>
      <c r="E99" s="324"/>
      <c r="F99" s="324"/>
      <c r="G99" s="114"/>
      <c r="H99" s="114"/>
      <c r="I99" s="114"/>
      <c r="J99" s="114"/>
      <c r="K99" s="114"/>
      <c r="L99" s="114"/>
      <c r="M99" s="114"/>
      <c r="N99" s="114"/>
      <c r="O99" s="115"/>
      <c r="P99" s="115"/>
      <c r="Q99" s="115"/>
      <c r="R99" s="115"/>
    </row>
    <row r="100" spans="1:18" s="2" customFormat="1">
      <c r="A100" s="294" t="s">
        <v>201</v>
      </c>
      <c r="B100" s="51"/>
      <c r="C100" s="188"/>
      <c r="D100" s="336"/>
      <c r="E100" s="178"/>
      <c r="F100" s="178"/>
      <c r="G100" s="114"/>
      <c r="H100" s="114"/>
      <c r="I100" s="114"/>
      <c r="J100" s="114"/>
      <c r="K100" s="114"/>
      <c r="L100" s="114"/>
      <c r="M100" s="114"/>
      <c r="N100" s="114"/>
      <c r="O100" s="115"/>
      <c r="P100" s="115"/>
      <c r="Q100" s="115"/>
      <c r="R100" s="115"/>
    </row>
    <row r="101" spans="1:18" s="2" customFormat="1">
      <c r="A101" s="294" t="s">
        <v>202</v>
      </c>
      <c r="B101" s="51"/>
      <c r="C101" s="188"/>
      <c r="D101" s="336"/>
      <c r="E101" s="177"/>
      <c r="F101" s="177"/>
      <c r="G101" s="114"/>
      <c r="H101" s="114"/>
      <c r="I101" s="114"/>
      <c r="J101" s="114"/>
      <c r="K101" s="114"/>
      <c r="L101" s="114"/>
      <c r="M101" s="114"/>
      <c r="N101" s="114"/>
      <c r="O101" s="115"/>
      <c r="P101" s="115"/>
      <c r="Q101" s="115"/>
      <c r="R101" s="115"/>
    </row>
    <row r="102" spans="1:18" s="2" customFormat="1">
      <c r="A102" s="294" t="s">
        <v>203</v>
      </c>
      <c r="B102" s="51"/>
      <c r="C102" s="188"/>
      <c r="D102" s="336"/>
      <c r="E102" s="178"/>
      <c r="F102" s="178"/>
      <c r="G102" s="114"/>
      <c r="H102" s="114"/>
      <c r="I102" s="114"/>
      <c r="J102" s="114"/>
      <c r="K102" s="114"/>
      <c r="L102" s="114"/>
      <c r="M102" s="114"/>
      <c r="N102" s="114"/>
      <c r="O102" s="115"/>
      <c r="P102" s="115"/>
      <c r="Q102" s="115"/>
      <c r="R102" s="115"/>
    </row>
    <row r="103" spans="1:18" s="2" customFormat="1">
      <c r="A103" s="294" t="s">
        <v>204</v>
      </c>
      <c r="B103" s="51"/>
      <c r="C103" s="188"/>
      <c r="D103" s="336"/>
      <c r="E103" s="178"/>
      <c r="F103" s="178"/>
      <c r="G103" s="114"/>
      <c r="H103" s="114"/>
      <c r="I103" s="114"/>
      <c r="J103" s="114"/>
      <c r="K103" s="114"/>
      <c r="L103" s="114"/>
      <c r="M103" s="114"/>
      <c r="N103" s="114"/>
      <c r="O103" s="115"/>
      <c r="P103" s="115"/>
      <c r="Q103" s="115"/>
      <c r="R103" s="115"/>
    </row>
    <row r="104" spans="1:18" s="2" customFormat="1">
      <c r="A104" s="294" t="s">
        <v>205</v>
      </c>
      <c r="B104" s="51"/>
      <c r="C104" s="188"/>
      <c r="D104" s="336"/>
      <c r="E104" s="177"/>
      <c r="F104" s="177"/>
      <c r="G104" s="114"/>
      <c r="H104" s="114"/>
      <c r="I104" s="114"/>
      <c r="J104" s="114"/>
      <c r="K104" s="114"/>
      <c r="L104" s="114"/>
      <c r="M104" s="114"/>
      <c r="N104" s="114"/>
      <c r="O104" s="115"/>
      <c r="P104" s="115"/>
      <c r="Q104" s="115"/>
      <c r="R104" s="115"/>
    </row>
    <row r="105" spans="1:18" s="2" customFormat="1">
      <c r="A105" s="294" t="s">
        <v>206</v>
      </c>
      <c r="B105" s="51"/>
      <c r="C105" s="188"/>
      <c r="D105" s="336"/>
      <c r="E105" s="177"/>
      <c r="F105" s="177"/>
      <c r="G105" s="114"/>
      <c r="H105" s="114"/>
      <c r="I105" s="114"/>
      <c r="J105" s="114"/>
      <c r="K105" s="114"/>
      <c r="L105" s="114"/>
      <c r="M105" s="114"/>
      <c r="N105" s="114"/>
      <c r="O105" s="115"/>
      <c r="P105" s="115"/>
      <c r="Q105" s="115"/>
      <c r="R105" s="115"/>
    </row>
    <row r="106" spans="1:18" s="2" customFormat="1">
      <c r="A106" s="294" t="s">
        <v>207</v>
      </c>
      <c r="B106" s="51"/>
      <c r="C106" s="188"/>
      <c r="D106" s="336"/>
      <c r="E106" s="185"/>
      <c r="F106" s="185"/>
      <c r="G106" s="114"/>
      <c r="H106" s="114"/>
      <c r="I106" s="114"/>
      <c r="J106" s="114"/>
      <c r="K106" s="114"/>
      <c r="L106" s="114"/>
      <c r="M106" s="114"/>
      <c r="N106" s="114"/>
      <c r="O106" s="115"/>
      <c r="P106" s="115"/>
      <c r="Q106" s="115"/>
      <c r="R106" s="115"/>
    </row>
    <row r="107" spans="1:18" s="2" customFormat="1">
      <c r="A107" s="301" t="s">
        <v>208</v>
      </c>
      <c r="B107" s="51"/>
      <c r="C107" s="188"/>
      <c r="D107" s="336"/>
      <c r="E107" s="324"/>
      <c r="F107" s="324"/>
      <c r="G107" s="114"/>
      <c r="H107" s="114"/>
      <c r="I107" s="114"/>
      <c r="J107" s="114"/>
      <c r="K107" s="114"/>
      <c r="L107" s="114"/>
      <c r="M107" s="114"/>
      <c r="N107" s="114"/>
      <c r="O107" s="115"/>
      <c r="P107" s="115"/>
      <c r="Q107" s="115"/>
      <c r="R107" s="115"/>
    </row>
    <row r="108" spans="1:18">
      <c r="A108" s="142">
        <v>15</v>
      </c>
      <c r="B108" s="50" t="s">
        <v>99</v>
      </c>
      <c r="C108" s="45"/>
      <c r="D108" s="189"/>
      <c r="E108" s="324"/>
      <c r="F108" s="324"/>
      <c r="G108" s="67">
        <f t="shared" ref="G108:R108" si="5">SUM(G94:G107)</f>
        <v>0</v>
      </c>
      <c r="H108" s="67">
        <f t="shared" si="5"/>
        <v>0</v>
      </c>
      <c r="I108" s="67">
        <f t="shared" si="5"/>
        <v>0</v>
      </c>
      <c r="J108" s="67">
        <f t="shared" si="5"/>
        <v>0</v>
      </c>
      <c r="K108" s="67">
        <f t="shared" si="5"/>
        <v>0</v>
      </c>
      <c r="L108" s="67">
        <f t="shared" si="5"/>
        <v>0</v>
      </c>
      <c r="M108" s="67">
        <f t="shared" si="5"/>
        <v>0</v>
      </c>
      <c r="N108" s="67">
        <f t="shared" si="5"/>
        <v>0</v>
      </c>
      <c r="O108" s="67">
        <f t="shared" si="5"/>
        <v>0</v>
      </c>
      <c r="P108" s="67">
        <f t="shared" si="5"/>
        <v>0</v>
      </c>
      <c r="Q108" s="67">
        <f t="shared" si="5"/>
        <v>0</v>
      </c>
      <c r="R108" s="67">
        <f t="shared" si="5"/>
        <v>0</v>
      </c>
    </row>
    <row r="109" spans="1:18">
      <c r="A109" s="142"/>
      <c r="B109" s="12"/>
      <c r="C109" s="32"/>
      <c r="D109" s="160"/>
      <c r="E109" s="165"/>
      <c r="F109" s="249"/>
      <c r="G109" s="166"/>
      <c r="H109" s="166"/>
      <c r="I109" s="166"/>
      <c r="J109" s="166"/>
      <c r="K109" s="166"/>
      <c r="L109" s="166"/>
      <c r="M109" s="166"/>
      <c r="N109" s="166"/>
      <c r="O109" s="167"/>
      <c r="P109" s="167"/>
      <c r="Q109" s="167"/>
      <c r="R109" s="168"/>
    </row>
    <row r="110" spans="1:18">
      <c r="A110" s="142"/>
      <c r="B110" s="27" t="s">
        <v>268</v>
      </c>
      <c r="C110" s="12"/>
      <c r="D110" s="21"/>
      <c r="E110" s="104"/>
      <c r="F110" s="105"/>
      <c r="G110" s="105"/>
      <c r="H110" s="105"/>
      <c r="I110" s="105"/>
      <c r="J110" s="105"/>
      <c r="K110" s="105"/>
      <c r="L110" s="105"/>
      <c r="M110" s="105"/>
      <c r="N110" s="105"/>
      <c r="O110" s="102"/>
      <c r="P110" s="102"/>
      <c r="Q110" s="102"/>
      <c r="R110" s="103"/>
    </row>
    <row r="111" spans="1:18">
      <c r="A111" s="142"/>
      <c r="B111" s="21" t="s">
        <v>39</v>
      </c>
      <c r="C111" s="127"/>
      <c r="D111" s="78" t="s">
        <v>307</v>
      </c>
      <c r="E111" s="290" t="s">
        <v>131</v>
      </c>
      <c r="F111" s="290" t="s">
        <v>79</v>
      </c>
      <c r="G111" s="290" t="s">
        <v>1</v>
      </c>
      <c r="H111" s="290" t="s">
        <v>2</v>
      </c>
      <c r="I111" s="290" t="s">
        <v>17</v>
      </c>
      <c r="J111" s="290" t="s">
        <v>18</v>
      </c>
      <c r="K111" s="290" t="s">
        <v>20</v>
      </c>
      <c r="L111" s="290" t="s">
        <v>21</v>
      </c>
      <c r="M111" s="290" t="s">
        <v>24</v>
      </c>
      <c r="N111" s="290" t="s">
        <v>25</v>
      </c>
      <c r="O111" s="290" t="s">
        <v>27</v>
      </c>
      <c r="P111" s="290" t="s">
        <v>28</v>
      </c>
      <c r="Q111" s="290" t="s">
        <v>29</v>
      </c>
      <c r="R111" s="290" t="s">
        <v>30</v>
      </c>
    </row>
    <row r="112" spans="1:18">
      <c r="A112" s="294" t="s">
        <v>73</v>
      </c>
      <c r="B112" s="442" t="str">
        <f>CRAT!B105</f>
        <v>Generic Solar 1</v>
      </c>
      <c r="C112" s="443"/>
      <c r="D112" s="371" t="str">
        <f>CRAT!D105</f>
        <v>Solar PV</v>
      </c>
      <c r="E112" s="177"/>
      <c r="F112" s="177"/>
      <c r="G112" s="163"/>
      <c r="H112" s="109"/>
      <c r="I112" s="109"/>
      <c r="J112" s="109"/>
      <c r="K112" s="109">
        <v>69640.69</v>
      </c>
      <c r="L112" s="109">
        <v>69843.37</v>
      </c>
      <c r="M112" s="109">
        <v>69640.69</v>
      </c>
      <c r="N112" s="109">
        <v>69640.69</v>
      </c>
      <c r="O112" s="109">
        <v>69640.69</v>
      </c>
      <c r="P112" s="109">
        <v>69843.37</v>
      </c>
      <c r="Q112" s="109">
        <v>69640.69</v>
      </c>
      <c r="R112" s="109">
        <v>69640.69</v>
      </c>
    </row>
    <row r="113" spans="1:18">
      <c r="A113" s="294" t="s">
        <v>74</v>
      </c>
      <c r="B113" s="442" t="str">
        <f>CRAT!B106</f>
        <v>Generic Solar 2</v>
      </c>
      <c r="C113" s="443"/>
      <c r="D113" s="371" t="str">
        <f>CRAT!D106</f>
        <v>Solar PV</v>
      </c>
      <c r="E113" s="185"/>
      <c r="F113" s="185"/>
      <c r="G113" s="113"/>
      <c r="H113" s="109"/>
      <c r="I113" s="109"/>
      <c r="J113" s="109"/>
      <c r="K113" s="109">
        <v>69640.69</v>
      </c>
      <c r="L113" s="109">
        <v>69843.37</v>
      </c>
      <c r="M113" s="109">
        <v>69640.69</v>
      </c>
      <c r="N113" s="109">
        <v>69640.69</v>
      </c>
      <c r="O113" s="109">
        <v>69640.69</v>
      </c>
      <c r="P113" s="109">
        <v>69843.37</v>
      </c>
      <c r="Q113" s="109">
        <v>69640.69</v>
      </c>
      <c r="R113" s="109">
        <v>69640.69</v>
      </c>
    </row>
    <row r="114" spans="1:18">
      <c r="A114" s="294" t="s">
        <v>75</v>
      </c>
      <c r="B114" s="442" t="str">
        <f>CRAT!B107</f>
        <v>Generic Solar 3</v>
      </c>
      <c r="C114" s="443"/>
      <c r="D114" s="371" t="str">
        <f>CRAT!D107</f>
        <v>Solar PV</v>
      </c>
      <c r="E114" s="324"/>
      <c r="F114" s="324"/>
      <c r="G114" s="113"/>
      <c r="H114" s="109"/>
      <c r="I114" s="109"/>
      <c r="J114" s="109"/>
      <c r="K114" s="109">
        <v>69640.69</v>
      </c>
      <c r="L114" s="109">
        <v>69843.37</v>
      </c>
      <c r="M114" s="109">
        <v>69640.69</v>
      </c>
      <c r="N114" s="109">
        <v>69640.69</v>
      </c>
      <c r="O114" s="109">
        <v>69640.69</v>
      </c>
      <c r="P114" s="109">
        <v>69843.37</v>
      </c>
      <c r="Q114" s="109">
        <v>69640.69</v>
      </c>
      <c r="R114" s="109">
        <v>69640.69</v>
      </c>
    </row>
    <row r="115" spans="1:18">
      <c r="A115" s="294" t="s">
        <v>76</v>
      </c>
      <c r="B115" s="442" t="str">
        <f>CRAT!B108</f>
        <v>Generic Solar 4</v>
      </c>
      <c r="C115" s="443"/>
      <c r="D115" s="371" t="str">
        <f>CRAT!D108</f>
        <v>Solar PV</v>
      </c>
      <c r="E115" s="324"/>
      <c r="F115" s="324"/>
      <c r="G115" s="113"/>
      <c r="H115" s="109"/>
      <c r="I115" s="109"/>
      <c r="J115" s="109"/>
      <c r="K115" s="109"/>
      <c r="L115" s="109"/>
      <c r="M115" s="109"/>
      <c r="N115" s="109"/>
      <c r="O115" s="109">
        <v>69640.69</v>
      </c>
      <c r="P115" s="109">
        <v>69843.37</v>
      </c>
      <c r="Q115" s="109">
        <v>69640.69</v>
      </c>
      <c r="R115" s="109">
        <v>69640.69</v>
      </c>
    </row>
    <row r="116" spans="1:18">
      <c r="A116" s="293" t="s">
        <v>77</v>
      </c>
      <c r="B116" s="442" t="str">
        <f>CRAT!B109</f>
        <v>Generic Solar 5</v>
      </c>
      <c r="C116" s="443"/>
      <c r="D116" s="371" t="str">
        <f>CRAT!D109</f>
        <v>Solar PV</v>
      </c>
      <c r="E116" s="177"/>
      <c r="F116" s="177"/>
      <c r="G116" s="113"/>
      <c r="H116" s="109"/>
      <c r="I116" s="109"/>
      <c r="J116" s="109"/>
      <c r="K116" s="109"/>
      <c r="L116" s="109"/>
      <c r="M116" s="109"/>
      <c r="N116" s="109"/>
      <c r="O116" s="109"/>
      <c r="P116" s="109">
        <v>69843.37</v>
      </c>
      <c r="Q116" s="109">
        <v>69640.69</v>
      </c>
      <c r="R116" s="109">
        <v>69640.69</v>
      </c>
    </row>
    <row r="117" spans="1:18" s="283" customFormat="1">
      <c r="A117" s="294" t="s">
        <v>212</v>
      </c>
      <c r="B117" s="442" t="s">
        <v>405</v>
      </c>
      <c r="C117" s="443"/>
      <c r="D117" s="371" t="s">
        <v>406</v>
      </c>
      <c r="E117" s="185"/>
      <c r="F117" s="185"/>
      <c r="G117" s="163"/>
      <c r="H117" s="108">
        <v>87500</v>
      </c>
      <c r="I117" s="108">
        <v>70000</v>
      </c>
      <c r="J117" s="108">
        <v>70000</v>
      </c>
      <c r="K117" s="108">
        <v>70000</v>
      </c>
      <c r="L117" s="108">
        <v>70000</v>
      </c>
      <c r="M117" s="108">
        <v>70000</v>
      </c>
      <c r="N117" s="108">
        <v>70000</v>
      </c>
      <c r="O117" s="108">
        <v>70000</v>
      </c>
      <c r="P117" s="108">
        <v>70000</v>
      </c>
      <c r="Q117" s="108">
        <v>70000</v>
      </c>
      <c r="R117" s="108">
        <v>70000</v>
      </c>
    </row>
    <row r="118" spans="1:18" s="283" customFormat="1">
      <c r="A118" s="294" t="s">
        <v>213</v>
      </c>
      <c r="B118" s="442" t="s">
        <v>407</v>
      </c>
      <c r="C118" s="443"/>
      <c r="D118" s="371" t="s">
        <v>406</v>
      </c>
      <c r="E118" s="324"/>
      <c r="F118" s="324"/>
      <c r="G118" s="163"/>
      <c r="H118" s="108">
        <v>40000.000000000007</v>
      </c>
      <c r="I118" s="108">
        <v>15000</v>
      </c>
      <c r="J118" s="108">
        <v>40000</v>
      </c>
      <c r="K118" s="108"/>
      <c r="L118" s="108"/>
      <c r="M118" s="108"/>
      <c r="N118" s="108"/>
      <c r="O118" s="444"/>
      <c r="P118" s="444"/>
      <c r="Q118" s="444"/>
      <c r="R118" s="444"/>
    </row>
    <row r="119" spans="1:18" s="283" customFormat="1">
      <c r="A119" s="294" t="s">
        <v>214</v>
      </c>
      <c r="B119" s="51"/>
      <c r="C119" s="288"/>
      <c r="D119" s="370"/>
      <c r="E119" s="177"/>
      <c r="F119" s="177"/>
      <c r="G119" s="163"/>
      <c r="H119" s="108"/>
      <c r="I119" s="108"/>
      <c r="J119" s="108"/>
      <c r="K119" s="108"/>
      <c r="L119" s="108"/>
      <c r="M119" s="108"/>
      <c r="N119" s="108"/>
      <c r="O119" s="263"/>
      <c r="P119" s="263"/>
      <c r="Q119" s="263"/>
      <c r="R119" s="263"/>
    </row>
    <row r="120" spans="1:18" s="283" customFormat="1">
      <c r="A120" s="294" t="s">
        <v>215</v>
      </c>
      <c r="B120" s="51"/>
      <c r="C120" s="288"/>
      <c r="D120" s="370"/>
      <c r="E120" s="178"/>
      <c r="F120" s="178"/>
      <c r="G120" s="163"/>
      <c r="H120" s="108"/>
      <c r="I120" s="108"/>
      <c r="J120" s="108"/>
      <c r="K120" s="108"/>
      <c r="L120" s="108"/>
      <c r="M120" s="108"/>
      <c r="N120" s="108"/>
      <c r="O120" s="263"/>
      <c r="P120" s="263"/>
      <c r="Q120" s="263"/>
      <c r="R120" s="263"/>
    </row>
    <row r="121" spans="1:18" s="283" customFormat="1">
      <c r="A121" s="294" t="s">
        <v>216</v>
      </c>
      <c r="B121" s="51"/>
      <c r="C121" s="288"/>
      <c r="D121" s="370"/>
      <c r="E121" s="178"/>
      <c r="F121" s="178"/>
      <c r="G121" s="163"/>
      <c r="H121" s="108"/>
      <c r="I121" s="108"/>
      <c r="J121" s="108"/>
      <c r="K121" s="108"/>
      <c r="L121" s="108"/>
      <c r="M121" s="108"/>
      <c r="N121" s="108"/>
      <c r="O121" s="263"/>
      <c r="P121" s="263"/>
      <c r="Q121" s="263"/>
      <c r="R121" s="263"/>
    </row>
    <row r="122" spans="1:18" s="283" customFormat="1">
      <c r="A122" s="294" t="s">
        <v>217</v>
      </c>
      <c r="B122" s="51"/>
      <c r="C122" s="288"/>
      <c r="D122" s="370"/>
      <c r="E122" s="177"/>
      <c r="F122" s="177"/>
      <c r="G122" s="163"/>
      <c r="H122" s="163"/>
      <c r="I122" s="163"/>
      <c r="J122" s="163"/>
      <c r="K122" s="163"/>
      <c r="L122" s="163"/>
      <c r="M122" s="163"/>
      <c r="N122" s="163"/>
      <c r="O122" s="263"/>
      <c r="P122" s="263"/>
      <c r="Q122" s="263"/>
      <c r="R122" s="263"/>
    </row>
    <row r="123" spans="1:18" s="283" customFormat="1">
      <c r="A123" s="294" t="s">
        <v>218</v>
      </c>
      <c r="B123" s="51"/>
      <c r="C123" s="288"/>
      <c r="D123" s="370"/>
      <c r="E123" s="177"/>
      <c r="F123" s="177"/>
      <c r="G123" s="163"/>
      <c r="H123" s="163"/>
      <c r="I123" s="163"/>
      <c r="J123" s="163"/>
      <c r="K123" s="163"/>
      <c r="L123" s="163"/>
      <c r="M123" s="163"/>
      <c r="N123" s="163"/>
      <c r="O123" s="263"/>
      <c r="P123" s="263"/>
      <c r="Q123" s="263"/>
      <c r="R123" s="263"/>
    </row>
    <row r="124" spans="1:18" s="283" customFormat="1">
      <c r="A124" s="294" t="s">
        <v>219</v>
      </c>
      <c r="B124" s="51"/>
      <c r="C124" s="288"/>
      <c r="D124" s="370"/>
      <c r="E124" s="185"/>
      <c r="F124" s="185"/>
      <c r="G124" s="163"/>
      <c r="H124" s="163"/>
      <c r="I124" s="163"/>
      <c r="J124" s="163"/>
      <c r="K124" s="163"/>
      <c r="L124" s="163"/>
      <c r="M124" s="163"/>
      <c r="N124" s="163"/>
      <c r="O124" s="263"/>
      <c r="P124" s="263"/>
      <c r="Q124" s="263"/>
      <c r="R124" s="263"/>
    </row>
    <row r="125" spans="1:18" s="283" customFormat="1">
      <c r="A125" s="301" t="s">
        <v>220</v>
      </c>
      <c r="B125" s="51"/>
      <c r="C125" s="288"/>
      <c r="D125" s="370"/>
      <c r="E125" s="324"/>
      <c r="F125" s="324"/>
      <c r="G125" s="163"/>
      <c r="H125" s="163"/>
      <c r="I125" s="163"/>
      <c r="J125" s="163"/>
      <c r="K125" s="163"/>
      <c r="L125" s="163"/>
      <c r="M125" s="163"/>
      <c r="N125" s="163"/>
      <c r="O125" s="263"/>
      <c r="P125" s="263"/>
      <c r="Q125" s="263"/>
      <c r="R125" s="263"/>
    </row>
    <row r="126" spans="1:18">
      <c r="A126" s="142">
        <v>16</v>
      </c>
      <c r="B126" s="47" t="s">
        <v>100</v>
      </c>
      <c r="C126" s="45"/>
      <c r="D126" s="89"/>
      <c r="E126" s="324"/>
      <c r="F126" s="324"/>
      <c r="G126" s="67">
        <f>SUM(G112:G125)</f>
        <v>0</v>
      </c>
      <c r="H126" s="67">
        <f t="shared" ref="H126:R126" si="6">SUM(H112:H125)</f>
        <v>127500</v>
      </c>
      <c r="I126" s="67">
        <f t="shared" si="6"/>
        <v>85000</v>
      </c>
      <c r="J126" s="67">
        <f t="shared" si="6"/>
        <v>110000</v>
      </c>
      <c r="K126" s="67">
        <f t="shared" si="6"/>
        <v>278922.07</v>
      </c>
      <c r="L126" s="67">
        <f t="shared" si="6"/>
        <v>279530.11</v>
      </c>
      <c r="M126" s="67">
        <f t="shared" si="6"/>
        <v>278922.07</v>
      </c>
      <c r="N126" s="67">
        <f t="shared" si="6"/>
        <v>278922.07</v>
      </c>
      <c r="O126" s="67">
        <f t="shared" si="6"/>
        <v>348562.76</v>
      </c>
      <c r="P126" s="67">
        <f t="shared" si="6"/>
        <v>419216.85</v>
      </c>
      <c r="Q126" s="67">
        <f t="shared" si="6"/>
        <v>418203.45</v>
      </c>
      <c r="R126" s="67">
        <f t="shared" si="6"/>
        <v>418203.45</v>
      </c>
    </row>
    <row r="127" spans="1:18">
      <c r="A127" s="142"/>
      <c r="B127" s="173"/>
      <c r="C127" s="171"/>
      <c r="D127" s="172"/>
      <c r="E127" s="105"/>
      <c r="F127" s="105"/>
      <c r="G127" s="105"/>
      <c r="H127" s="105"/>
      <c r="I127" s="105"/>
      <c r="J127" s="105"/>
      <c r="K127" s="105"/>
      <c r="L127" s="105"/>
      <c r="M127" s="105"/>
      <c r="N127" s="105"/>
      <c r="O127" s="105"/>
      <c r="P127" s="105"/>
      <c r="Q127" s="105"/>
      <c r="R127" s="174"/>
    </row>
    <row r="128" spans="1:18" ht="15" customHeight="1">
      <c r="A128" s="142">
        <v>17</v>
      </c>
      <c r="B128" s="411" t="s">
        <v>163</v>
      </c>
      <c r="C128" s="410"/>
      <c r="D128" s="86"/>
      <c r="E128" s="324"/>
      <c r="F128" s="324"/>
      <c r="G128" s="80">
        <f t="shared" ref="G128:R128" si="7">G126+G108</f>
        <v>0</v>
      </c>
      <c r="H128" s="80">
        <f t="shared" si="7"/>
        <v>127500</v>
      </c>
      <c r="I128" s="80">
        <f t="shared" si="7"/>
        <v>85000</v>
      </c>
      <c r="J128" s="80">
        <f t="shared" si="7"/>
        <v>110000</v>
      </c>
      <c r="K128" s="80">
        <f t="shared" si="7"/>
        <v>278922.07</v>
      </c>
      <c r="L128" s="80">
        <f t="shared" si="7"/>
        <v>279530.11</v>
      </c>
      <c r="M128" s="80">
        <f t="shared" si="7"/>
        <v>278922.07</v>
      </c>
      <c r="N128" s="80">
        <f t="shared" si="7"/>
        <v>278922.07</v>
      </c>
      <c r="O128" s="80">
        <f t="shared" si="7"/>
        <v>348562.76</v>
      </c>
      <c r="P128" s="80">
        <f t="shared" si="7"/>
        <v>419216.85</v>
      </c>
      <c r="Q128" s="80">
        <f t="shared" si="7"/>
        <v>418203.45</v>
      </c>
      <c r="R128" s="80">
        <f t="shared" si="7"/>
        <v>418203.45</v>
      </c>
    </row>
    <row r="129" spans="1:18" s="283" customFormat="1" ht="15" customHeight="1">
      <c r="A129" s="293"/>
      <c r="B129" s="51" t="s">
        <v>405</v>
      </c>
      <c r="C129" s="412"/>
      <c r="D129" s="318"/>
      <c r="E129" s="324">
        <v>56823</v>
      </c>
      <c r="F129" s="324">
        <v>56000</v>
      </c>
      <c r="G129" s="108">
        <v>52500.000000000015</v>
      </c>
      <c r="H129" s="76"/>
      <c r="I129" s="76"/>
      <c r="J129" s="76"/>
      <c r="K129" s="76"/>
      <c r="L129" s="76"/>
      <c r="M129" s="76"/>
      <c r="N129" s="76"/>
      <c r="O129" s="76"/>
      <c r="P129" s="76"/>
      <c r="Q129" s="76"/>
      <c r="R129" s="76"/>
    </row>
    <row r="130" spans="1:18" s="283" customFormat="1" ht="15" customHeight="1">
      <c r="A130" s="293"/>
      <c r="B130" s="51" t="s">
        <v>407</v>
      </c>
      <c r="C130" s="412"/>
      <c r="D130" s="333"/>
      <c r="E130" s="178">
        <v>40000</v>
      </c>
      <c r="F130" s="178">
        <v>26982</v>
      </c>
      <c r="G130" s="108">
        <v>45000.000000000007</v>
      </c>
      <c r="H130" s="76"/>
      <c r="I130" s="76"/>
      <c r="J130" s="76"/>
      <c r="K130" s="76"/>
      <c r="L130" s="76"/>
      <c r="M130" s="76"/>
      <c r="N130" s="76"/>
      <c r="O130" s="76"/>
      <c r="P130" s="76"/>
      <c r="Q130" s="76"/>
      <c r="R130" s="76"/>
    </row>
    <row r="131" spans="1:18" s="283" customFormat="1" ht="15" customHeight="1">
      <c r="A131" s="293"/>
      <c r="B131" s="51" t="s">
        <v>414</v>
      </c>
      <c r="C131" s="412"/>
      <c r="D131" s="333"/>
      <c r="E131" s="177"/>
      <c r="F131" s="177"/>
      <c r="G131" s="163"/>
      <c r="H131" s="163"/>
      <c r="I131" s="163"/>
      <c r="J131" s="163"/>
      <c r="K131" s="163"/>
      <c r="L131" s="163"/>
      <c r="M131" s="163"/>
      <c r="N131" s="163"/>
      <c r="O131" s="76"/>
      <c r="P131" s="76"/>
      <c r="Q131" s="76"/>
      <c r="R131" s="76"/>
    </row>
    <row r="132" spans="1:18" s="283" customFormat="1" ht="15" customHeight="1">
      <c r="A132" s="293"/>
      <c r="B132" s="120"/>
      <c r="C132" s="121"/>
      <c r="D132" s="90"/>
      <c r="E132" s="358"/>
      <c r="F132" s="358"/>
      <c r="G132" s="76"/>
      <c r="H132" s="76"/>
      <c r="I132" s="76"/>
      <c r="J132" s="76"/>
      <c r="K132" s="76"/>
      <c r="L132" s="76"/>
      <c r="M132" s="76"/>
      <c r="N132" s="76"/>
      <c r="O132" s="76"/>
      <c r="P132" s="76"/>
      <c r="Q132" s="76"/>
      <c r="R132" s="76"/>
    </row>
    <row r="133" spans="1:18" s="283" customFormat="1" ht="15" customHeight="1">
      <c r="A133" s="293" t="s">
        <v>294</v>
      </c>
      <c r="B133" s="47" t="s">
        <v>300</v>
      </c>
      <c r="C133" s="317"/>
      <c r="D133" s="318"/>
      <c r="E133" s="324">
        <f>E130+E129</f>
        <v>96823</v>
      </c>
      <c r="F133" s="324">
        <f t="shared" ref="F133:N133" si="8">F130+F129</f>
        <v>82982</v>
      </c>
      <c r="G133" s="324">
        <f t="shared" si="8"/>
        <v>97500.000000000029</v>
      </c>
      <c r="H133" s="324">
        <f t="shared" si="8"/>
        <v>0</v>
      </c>
      <c r="I133" s="324">
        <f t="shared" si="8"/>
        <v>0</v>
      </c>
      <c r="J133" s="324">
        <f t="shared" si="8"/>
        <v>0</v>
      </c>
      <c r="K133" s="324">
        <f t="shared" si="8"/>
        <v>0</v>
      </c>
      <c r="L133" s="324">
        <f t="shared" si="8"/>
        <v>0</v>
      </c>
      <c r="M133" s="324">
        <f t="shared" si="8"/>
        <v>0</v>
      </c>
      <c r="N133" s="324">
        <f t="shared" si="8"/>
        <v>0</v>
      </c>
      <c r="O133" s="319"/>
      <c r="P133" s="319"/>
      <c r="Q133" s="319"/>
      <c r="R133" s="319"/>
    </row>
    <row r="134" spans="1:18" ht="15" customHeight="1">
      <c r="A134" s="142"/>
      <c r="B134" s="183"/>
      <c r="C134" s="121"/>
      <c r="D134" s="90"/>
      <c r="E134" s="76"/>
      <c r="F134" s="76"/>
      <c r="G134" s="76"/>
      <c r="H134" s="76"/>
      <c r="I134" s="76"/>
      <c r="J134" s="76"/>
      <c r="K134" s="76"/>
      <c r="L134" s="76"/>
      <c r="M134" s="76"/>
      <c r="N134" s="76"/>
      <c r="O134" s="76"/>
      <c r="P134" s="76"/>
      <c r="Q134" s="76"/>
      <c r="R134" s="76"/>
    </row>
    <row r="135" spans="1:18" ht="18.75">
      <c r="A135" s="142"/>
      <c r="B135" s="303" t="s">
        <v>269</v>
      </c>
      <c r="C135" s="43"/>
      <c r="D135" s="90"/>
      <c r="E135" s="91"/>
      <c r="F135" s="91"/>
      <c r="G135" s="91"/>
      <c r="H135" s="91"/>
      <c r="I135" s="91"/>
      <c r="J135" s="91"/>
      <c r="K135" s="91"/>
      <c r="L135" s="91"/>
      <c r="M135" s="91"/>
      <c r="N135" s="91"/>
      <c r="O135" s="77"/>
      <c r="P135" s="77"/>
      <c r="Q135" s="77"/>
      <c r="R135" s="77"/>
    </row>
    <row r="136" spans="1:18">
      <c r="A136" s="142"/>
      <c r="B136" s="27"/>
      <c r="C136" s="33"/>
      <c r="D136" s="27"/>
    </row>
    <row r="137" spans="1:18">
      <c r="A137" s="142"/>
      <c r="B137" s="21"/>
      <c r="C137" s="73"/>
      <c r="D137" s="192"/>
      <c r="E137" s="190" t="s">
        <v>131</v>
      </c>
      <c r="F137" s="190" t="s">
        <v>79</v>
      </c>
      <c r="G137" s="62" t="s">
        <v>1</v>
      </c>
      <c r="H137" s="62" t="s">
        <v>2</v>
      </c>
      <c r="I137" s="62" t="s">
        <v>17</v>
      </c>
      <c r="J137" s="62" t="s">
        <v>18</v>
      </c>
      <c r="K137" s="62" t="s">
        <v>20</v>
      </c>
      <c r="L137" s="62" t="s">
        <v>21</v>
      </c>
      <c r="M137" s="62" t="s">
        <v>24</v>
      </c>
      <c r="N137" s="62" t="s">
        <v>25</v>
      </c>
      <c r="O137" s="62" t="s">
        <v>27</v>
      </c>
      <c r="P137" s="62" t="s">
        <v>28</v>
      </c>
      <c r="Q137" s="62" t="s">
        <v>29</v>
      </c>
      <c r="R137" s="62" t="s">
        <v>30</v>
      </c>
    </row>
    <row r="138" spans="1:18">
      <c r="A138" s="142">
        <v>18</v>
      </c>
      <c r="B138" s="48" t="s">
        <v>270</v>
      </c>
      <c r="C138" s="92"/>
      <c r="D138" s="191"/>
      <c r="E138" s="177">
        <v>322965.73</v>
      </c>
      <c r="F138" s="177"/>
      <c r="G138" s="109">
        <v>229518.9</v>
      </c>
      <c r="H138" s="109">
        <v>233665.7</v>
      </c>
      <c r="I138" s="109">
        <v>237056</v>
      </c>
      <c r="J138" s="109">
        <v>242953.4</v>
      </c>
      <c r="K138" s="109">
        <v>144727.70000000001</v>
      </c>
      <c r="L138" s="109">
        <v>163319.4</v>
      </c>
      <c r="M138" s="109">
        <v>338294.2</v>
      </c>
      <c r="N138" s="119">
        <v>487795.5</v>
      </c>
      <c r="O138" s="110">
        <v>463497.4</v>
      </c>
      <c r="P138" s="110">
        <v>442161.4</v>
      </c>
      <c r="Q138" s="110">
        <v>444948.5</v>
      </c>
      <c r="R138" s="110">
        <v>464697.9</v>
      </c>
    </row>
    <row r="139" spans="1:18" ht="15" customHeight="1">
      <c r="A139" s="142" t="s">
        <v>359</v>
      </c>
      <c r="B139" s="48" t="s">
        <v>361</v>
      </c>
      <c r="C139" s="317"/>
      <c r="D139" s="318"/>
      <c r="E139" s="372">
        <v>89011.760113399738</v>
      </c>
      <c r="F139" s="372"/>
      <c r="G139" s="319">
        <v>10467.1</v>
      </c>
      <c r="H139" s="319">
        <v>10486.4</v>
      </c>
      <c r="I139" s="319">
        <v>9512.61</v>
      </c>
      <c r="J139" s="319">
        <v>8316.48</v>
      </c>
      <c r="K139" s="319">
        <v>114678</v>
      </c>
      <c r="L139" s="319">
        <v>104721</v>
      </c>
      <c r="M139" s="319">
        <v>67624.3</v>
      </c>
      <c r="N139" s="319">
        <v>12489.9</v>
      </c>
      <c r="O139" s="319">
        <v>38391.4</v>
      </c>
      <c r="P139" s="319">
        <v>77488.3</v>
      </c>
      <c r="Q139" s="319">
        <v>76023.3</v>
      </c>
      <c r="R139" s="319">
        <v>71010.7</v>
      </c>
    </row>
    <row r="140" spans="1:18" ht="15" customHeight="1">
      <c r="A140" s="142"/>
      <c r="C140" s="121"/>
      <c r="D140" s="90"/>
      <c r="E140" s="76"/>
      <c r="F140" s="76"/>
      <c r="G140" s="76"/>
      <c r="H140" s="76"/>
      <c r="I140" s="76"/>
      <c r="J140" s="76"/>
      <c r="K140" s="76"/>
      <c r="L140" s="76"/>
      <c r="M140" s="76"/>
      <c r="N140" s="76"/>
      <c r="O140" s="76"/>
      <c r="P140" s="76"/>
      <c r="Q140" s="76"/>
      <c r="R140" s="76"/>
    </row>
    <row r="141" spans="1:18" ht="18.75">
      <c r="A141" s="142"/>
      <c r="B141" s="305" t="s">
        <v>15</v>
      </c>
      <c r="C141" s="12"/>
      <c r="D141" s="21"/>
      <c r="E141" s="76"/>
      <c r="F141" s="76"/>
      <c r="G141" s="76"/>
      <c r="H141" s="76"/>
      <c r="I141" s="76"/>
      <c r="J141" s="76"/>
      <c r="K141" s="76"/>
      <c r="L141" s="76"/>
      <c r="M141" s="76"/>
      <c r="N141" s="76"/>
      <c r="O141" s="76"/>
      <c r="P141" s="76"/>
      <c r="Q141" s="76"/>
      <c r="R141" s="76"/>
    </row>
    <row r="142" spans="1:18">
      <c r="A142" s="142"/>
      <c r="B142" s="21"/>
      <c r="C142" s="12"/>
      <c r="D142" s="21"/>
      <c r="E142" s="62" t="s">
        <v>131</v>
      </c>
      <c r="F142" s="62" t="s">
        <v>79</v>
      </c>
      <c r="G142" s="62" t="s">
        <v>1</v>
      </c>
      <c r="H142" s="62" t="s">
        <v>2</v>
      </c>
      <c r="I142" s="62" t="s">
        <v>17</v>
      </c>
      <c r="J142" s="62" t="s">
        <v>18</v>
      </c>
      <c r="K142" s="62" t="s">
        <v>20</v>
      </c>
      <c r="L142" s="62" t="s">
        <v>21</v>
      </c>
      <c r="M142" s="62" t="s">
        <v>24</v>
      </c>
      <c r="N142" s="62" t="s">
        <v>25</v>
      </c>
      <c r="O142" s="62" t="s">
        <v>27</v>
      </c>
      <c r="P142" s="62" t="s">
        <v>28</v>
      </c>
      <c r="Q142" s="62" t="s">
        <v>29</v>
      </c>
      <c r="R142" s="62" t="s">
        <v>30</v>
      </c>
    </row>
    <row r="143" spans="1:18">
      <c r="A143" s="142">
        <v>19</v>
      </c>
      <c r="B143" s="50" t="s">
        <v>295</v>
      </c>
      <c r="C143" s="38"/>
      <c r="D143" s="92"/>
      <c r="E143" s="157">
        <f>E84+E128+E133</f>
        <v>1099193.0291947098</v>
      </c>
      <c r="F143" s="295">
        <f t="shared" ref="F143:R143" si="9">F84+F128+F133</f>
        <v>1106842.3187687271</v>
      </c>
      <c r="G143" s="316">
        <f t="shared" si="9"/>
        <v>978944.85902000009</v>
      </c>
      <c r="H143" s="316">
        <f t="shared" si="9"/>
        <v>1012833.28302</v>
      </c>
      <c r="I143" s="316">
        <f t="shared" si="9"/>
        <v>967812.07389999996</v>
      </c>
      <c r="J143" s="316">
        <f t="shared" si="9"/>
        <v>992694.31070000003</v>
      </c>
      <c r="K143" s="316">
        <f>K84+K128+K133</f>
        <v>1161387.8892000001</v>
      </c>
      <c r="L143" s="316">
        <f t="shared" si="9"/>
        <v>1164795.2231099999</v>
      </c>
      <c r="M143" s="316">
        <f t="shared" si="9"/>
        <v>952316.39899999998</v>
      </c>
      <c r="N143" s="316">
        <f t="shared" si="9"/>
        <v>752050.77069999999</v>
      </c>
      <c r="O143" s="316">
        <f t="shared" si="9"/>
        <v>805681.75844000001</v>
      </c>
      <c r="P143" s="316">
        <f t="shared" si="9"/>
        <v>874818.23370999994</v>
      </c>
      <c r="Q143" s="316">
        <f t="shared" si="9"/>
        <v>871852.29499999993</v>
      </c>
      <c r="R143" s="316">
        <f t="shared" si="9"/>
        <v>850660.62657999992</v>
      </c>
    </row>
    <row r="144" spans="1:18" s="283" customFormat="1">
      <c r="A144" s="293" t="s">
        <v>282</v>
      </c>
      <c r="B144" s="211" t="s">
        <v>299</v>
      </c>
      <c r="C144" s="288"/>
      <c r="D144" s="292"/>
      <c r="E144" s="295">
        <f>E81</f>
        <v>0</v>
      </c>
      <c r="F144" s="295">
        <f t="shared" ref="F144:R144" si="10">F81</f>
        <v>0</v>
      </c>
      <c r="G144" s="316">
        <f t="shared" si="10"/>
        <v>0</v>
      </c>
      <c r="H144" s="316">
        <f t="shared" si="10"/>
        <v>0</v>
      </c>
      <c r="I144" s="316">
        <f t="shared" si="10"/>
        <v>0</v>
      </c>
      <c r="J144" s="316">
        <f t="shared" si="10"/>
        <v>0</v>
      </c>
      <c r="K144" s="316">
        <f t="shared" si="10"/>
        <v>0</v>
      </c>
      <c r="L144" s="316">
        <f t="shared" si="10"/>
        <v>0</v>
      </c>
      <c r="M144" s="316">
        <f t="shared" si="10"/>
        <v>0</v>
      </c>
      <c r="N144" s="316">
        <f t="shared" si="10"/>
        <v>0</v>
      </c>
      <c r="O144" s="316">
        <f t="shared" si="10"/>
        <v>0</v>
      </c>
      <c r="P144" s="316">
        <f t="shared" si="10"/>
        <v>0</v>
      </c>
      <c r="Q144" s="316">
        <f t="shared" si="10"/>
        <v>0</v>
      </c>
      <c r="R144" s="316">
        <f t="shared" si="10"/>
        <v>0</v>
      </c>
    </row>
    <row r="145" spans="1:18" s="283" customFormat="1">
      <c r="A145" s="142">
        <v>20</v>
      </c>
      <c r="B145" s="289" t="s">
        <v>360</v>
      </c>
      <c r="C145" s="288"/>
      <c r="D145" s="292"/>
      <c r="E145" s="295">
        <f>E138-E139</f>
        <v>233953.96988660024</v>
      </c>
      <c r="F145" s="295">
        <f>F138-F139</f>
        <v>0</v>
      </c>
      <c r="G145" s="316">
        <f t="shared" ref="G145:R145" si="11">G138-G139</f>
        <v>219051.8</v>
      </c>
      <c r="H145" s="316">
        <f t="shared" si="11"/>
        <v>223179.30000000002</v>
      </c>
      <c r="I145" s="316">
        <f t="shared" si="11"/>
        <v>227543.39</v>
      </c>
      <c r="J145" s="316">
        <f t="shared" si="11"/>
        <v>234636.91999999998</v>
      </c>
      <c r="K145" s="316">
        <f t="shared" si="11"/>
        <v>30049.700000000012</v>
      </c>
      <c r="L145" s="316">
        <f t="shared" si="11"/>
        <v>58598.399999999994</v>
      </c>
      <c r="M145" s="316">
        <f t="shared" si="11"/>
        <v>270669.90000000002</v>
      </c>
      <c r="N145" s="316">
        <f t="shared" si="11"/>
        <v>475305.6</v>
      </c>
      <c r="O145" s="316">
        <f t="shared" si="11"/>
        <v>425106</v>
      </c>
      <c r="P145" s="316">
        <f t="shared" si="11"/>
        <v>364673.10000000003</v>
      </c>
      <c r="Q145" s="316">
        <f t="shared" si="11"/>
        <v>368925.2</v>
      </c>
      <c r="R145" s="316">
        <f t="shared" si="11"/>
        <v>393687.2</v>
      </c>
    </row>
    <row r="146" spans="1:18">
      <c r="A146" s="308">
        <v>21</v>
      </c>
      <c r="B146" s="289" t="s">
        <v>283</v>
      </c>
      <c r="C146" s="38"/>
      <c r="D146" s="79"/>
      <c r="E146" s="157">
        <f t="shared" ref="E146:R146" si="12">E143-E144+E145</f>
        <v>1333146.9990813101</v>
      </c>
      <c r="F146" s="295">
        <f t="shared" si="12"/>
        <v>1106842.3187687271</v>
      </c>
      <c r="G146" s="316">
        <f t="shared" si="12"/>
        <v>1197996.6590200001</v>
      </c>
      <c r="H146" s="316">
        <f t="shared" si="12"/>
        <v>1236012.58302</v>
      </c>
      <c r="I146" s="316">
        <f t="shared" si="12"/>
        <v>1195355.4638999999</v>
      </c>
      <c r="J146" s="316">
        <f t="shared" si="12"/>
        <v>1227331.2307</v>
      </c>
      <c r="K146" s="316">
        <f t="shared" si="12"/>
        <v>1191437.5892</v>
      </c>
      <c r="L146" s="316">
        <f t="shared" si="12"/>
        <v>1223393.6231099998</v>
      </c>
      <c r="M146" s="316">
        <f t="shared" si="12"/>
        <v>1222986.2990000001</v>
      </c>
      <c r="N146" s="316">
        <f t="shared" si="12"/>
        <v>1227356.3706999999</v>
      </c>
      <c r="O146" s="316">
        <f t="shared" si="12"/>
        <v>1230787.75844</v>
      </c>
      <c r="P146" s="316">
        <f t="shared" si="12"/>
        <v>1239491.3337099999</v>
      </c>
      <c r="Q146" s="316">
        <f t="shared" si="12"/>
        <v>1240777.4949999999</v>
      </c>
      <c r="R146" s="316">
        <f t="shared" si="12"/>
        <v>1244347.8265799999</v>
      </c>
    </row>
    <row r="147" spans="1:18">
      <c r="A147" s="142">
        <v>22</v>
      </c>
      <c r="B147" s="50" t="s">
        <v>94</v>
      </c>
      <c r="C147" s="38"/>
      <c r="D147" s="79"/>
      <c r="E147" s="157">
        <f t="shared" ref="E147:R147" si="13">E17</f>
        <v>1110504.7813086</v>
      </c>
      <c r="F147" s="295">
        <f t="shared" si="13"/>
        <v>1079334.5779319997</v>
      </c>
      <c r="G147" s="80">
        <f t="shared" si="13"/>
        <v>1100268.5338212966</v>
      </c>
      <c r="H147" s="291">
        <f t="shared" si="13"/>
        <v>1105908.1432260906</v>
      </c>
      <c r="I147" s="291">
        <f t="shared" si="13"/>
        <v>1109484.6607856867</v>
      </c>
      <c r="J147" s="291">
        <f t="shared" si="13"/>
        <v>1117365.328181477</v>
      </c>
      <c r="K147" s="291">
        <f t="shared" si="13"/>
        <v>1120779.3688539257</v>
      </c>
      <c r="L147" s="291">
        <f t="shared" si="13"/>
        <v>1150414.1182572963</v>
      </c>
      <c r="M147" s="291">
        <f t="shared" si="13"/>
        <v>1154074.8591238831</v>
      </c>
      <c r="N147" s="291">
        <f t="shared" si="13"/>
        <v>1156687.3381537057</v>
      </c>
      <c r="O147" s="291">
        <f t="shared" si="13"/>
        <v>1161103.9555426019</v>
      </c>
      <c r="P147" s="291">
        <f t="shared" si="13"/>
        <v>1165446.3519082058</v>
      </c>
      <c r="Q147" s="291">
        <f t="shared" si="13"/>
        <v>1169613.9765492834</v>
      </c>
      <c r="R147" s="291">
        <f t="shared" si="13"/>
        <v>1173688.3037069207</v>
      </c>
    </row>
    <row r="148" spans="1:18">
      <c r="A148" s="142">
        <v>23</v>
      </c>
      <c r="B148" s="50" t="s">
        <v>413</v>
      </c>
      <c r="C148" s="38"/>
      <c r="D148" s="92"/>
      <c r="E148" s="157">
        <f>E146-E147</f>
        <v>222642.21777271014</v>
      </c>
      <c r="F148" s="295">
        <f>F146-F147</f>
        <v>27507.740836727433</v>
      </c>
      <c r="G148" s="291">
        <f t="shared" ref="G148:R148" si="14">G146-G147</f>
        <v>97728.125198703492</v>
      </c>
      <c r="H148" s="291">
        <f t="shared" si="14"/>
        <v>130104.43979390943</v>
      </c>
      <c r="I148" s="291">
        <f t="shared" si="14"/>
        <v>85870.803114313167</v>
      </c>
      <c r="J148" s="291">
        <f t="shared" si="14"/>
        <v>109965.90251852293</v>
      </c>
      <c r="K148" s="291">
        <f t="shared" si="14"/>
        <v>70658.220346074319</v>
      </c>
      <c r="L148" s="291">
        <f t="shared" si="14"/>
        <v>72979.50485270354</v>
      </c>
      <c r="M148" s="291">
        <f t="shared" si="14"/>
        <v>68911.439876117045</v>
      </c>
      <c r="N148" s="291">
        <f t="shared" si="14"/>
        <v>70669.032546294155</v>
      </c>
      <c r="O148" s="291">
        <f t="shared" si="14"/>
        <v>69683.802897398127</v>
      </c>
      <c r="P148" s="291">
        <f t="shared" si="14"/>
        <v>74044.981801794143</v>
      </c>
      <c r="Q148" s="291">
        <f t="shared" si="14"/>
        <v>71163.51845071651</v>
      </c>
      <c r="R148" s="291">
        <f t="shared" si="14"/>
        <v>70659.522873079171</v>
      </c>
    </row>
    <row r="149" spans="1:18" s="2" customFormat="1">
      <c r="A149" s="144"/>
      <c r="B149" s="35"/>
      <c r="C149" s="35"/>
      <c r="D149" s="35"/>
      <c r="E149" s="5"/>
      <c r="F149" s="5"/>
      <c r="G149" s="5"/>
      <c r="H149" s="5"/>
      <c r="I149" s="5"/>
      <c r="J149" s="5"/>
      <c r="K149" s="5"/>
      <c r="L149" s="5"/>
      <c r="M149" s="5"/>
      <c r="N149" s="5"/>
      <c r="O149" s="5"/>
      <c r="P149" s="1"/>
      <c r="Q149" s="1"/>
      <c r="R149" s="1"/>
    </row>
    <row r="150" spans="1:18">
      <c r="A150" s="142"/>
    </row>
    <row r="151" spans="1:18">
      <c r="A151" s="142"/>
    </row>
    <row r="152" spans="1:18">
      <c r="A152" s="142"/>
    </row>
    <row r="153" spans="1:18">
      <c r="A153" s="142"/>
    </row>
    <row r="154" spans="1:18">
      <c r="A154" s="142"/>
    </row>
    <row r="155" spans="1:18">
      <c r="A155" s="142"/>
    </row>
    <row r="156" spans="1:18">
      <c r="A156" s="142"/>
    </row>
    <row r="157" spans="1:18">
      <c r="A157" s="142"/>
    </row>
    <row r="158" spans="1:18">
      <c r="A158" s="142"/>
    </row>
    <row r="159" spans="1:18">
      <c r="A159" s="142"/>
    </row>
  </sheetData>
  <dataConsolidate/>
  <mergeCells count="1">
    <mergeCell ref="E9:F9"/>
  </mergeCells>
  <printOptions horizontalCentered="1"/>
  <pageMargins left="0.44" right="0.5" top="0.52" bottom="0.42" header="0.52" footer="0.4"/>
  <pageSetup scale="26"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14:formula1>
            <xm:f>'\\svrwp-file3\users\MSamra\Documents\PWP Files\CEC\IRP\2018\Northwest Econ\Final Report\Final Data for Reports\[PWP  - Standardized_Reporting_Tables_POU_IRP_101918.xlsx]Lists'!#REF!</xm:f>
          </x14:formula1>
          <xm:sqref>D67:D77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zoomScale="90" zoomScaleNormal="55" zoomScaleSheetLayoutView="90" workbookViewId="0">
      <selection activeCell="E10" sqref="E10"/>
    </sheetView>
  </sheetViews>
  <sheetFormatPr defaultColWidth="9" defaultRowHeight="15.75"/>
  <cols>
    <col min="1" max="1" width="9" style="151"/>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48"/>
      <c r="B1" s="21" t="s">
        <v>22</v>
      </c>
      <c r="C1" s="21"/>
      <c r="D1" s="12"/>
      <c r="E1" s="4"/>
      <c r="F1" s="4"/>
      <c r="G1" s="4"/>
      <c r="H1" s="4"/>
      <c r="I1" s="4"/>
      <c r="J1" s="4"/>
      <c r="K1" s="4"/>
      <c r="L1" s="4"/>
      <c r="M1" s="4"/>
      <c r="N1" s="4"/>
    </row>
    <row r="2" spans="1:18" s="2" customFormat="1">
      <c r="A2" s="148"/>
      <c r="B2" s="21" t="s">
        <v>23</v>
      </c>
      <c r="C2" s="21"/>
      <c r="D2" s="12"/>
      <c r="E2" s="4"/>
      <c r="F2" s="4"/>
      <c r="G2" s="4"/>
      <c r="H2" s="4"/>
      <c r="I2" s="4"/>
      <c r="J2" s="4"/>
      <c r="K2" s="4"/>
      <c r="L2" s="4"/>
      <c r="M2" s="4"/>
      <c r="N2" s="4"/>
    </row>
    <row r="3" spans="1:18" s="3" customFormat="1">
      <c r="A3" s="148"/>
      <c r="B3" s="131" t="s">
        <v>252</v>
      </c>
      <c r="C3" s="22"/>
      <c r="D3" s="17"/>
    </row>
    <row r="4" spans="1:18" s="3" customFormat="1">
      <c r="A4" s="148"/>
      <c r="B4" s="26" t="s">
        <v>171</v>
      </c>
      <c r="C4" s="22"/>
      <c r="D4" s="16"/>
    </row>
    <row r="5" spans="1:18" s="3" customFormat="1">
      <c r="A5" s="148"/>
      <c r="B5" s="296" t="s">
        <v>177</v>
      </c>
      <c r="C5" s="22"/>
      <c r="D5" s="16"/>
    </row>
    <row r="6" spans="1:18" s="3" customFormat="1">
      <c r="A6" s="148"/>
      <c r="B6" s="16"/>
      <c r="D6" s="16"/>
    </row>
    <row r="7" spans="1:18" s="3" customFormat="1" ht="15.75" customHeight="1">
      <c r="A7" s="148"/>
      <c r="B7" s="147" t="s">
        <v>393</v>
      </c>
      <c r="C7" s="12"/>
      <c r="D7" s="12"/>
      <c r="E7" s="11"/>
      <c r="F7" s="11"/>
      <c r="G7" s="11"/>
      <c r="I7" s="8"/>
      <c r="J7" s="6"/>
      <c r="K7" s="6"/>
      <c r="L7" s="6"/>
      <c r="M7" s="6"/>
      <c r="N7" s="6"/>
      <c r="O7" s="6"/>
    </row>
    <row r="8" spans="1:18" s="3" customFormat="1" ht="63">
      <c r="A8" s="148"/>
      <c r="B8" s="437" t="s">
        <v>440</v>
      </c>
      <c r="C8" s="13"/>
      <c r="D8" s="21"/>
      <c r="E8" s="53"/>
      <c r="F8" s="53"/>
      <c r="G8" s="53"/>
      <c r="H8" s="53"/>
      <c r="I8" s="53"/>
      <c r="J8" s="54" t="s">
        <v>3</v>
      </c>
      <c r="K8" s="55"/>
      <c r="L8" s="55"/>
      <c r="M8" s="55"/>
      <c r="N8" s="55"/>
      <c r="O8" s="56"/>
      <c r="P8" s="57"/>
      <c r="Q8" s="57"/>
      <c r="R8" s="57"/>
    </row>
    <row r="9" spans="1:18" s="3" customFormat="1">
      <c r="A9" s="148"/>
      <c r="B9" s="13"/>
      <c r="C9" s="13"/>
      <c r="D9" s="21"/>
      <c r="E9" s="76" t="s">
        <v>80</v>
      </c>
      <c r="F9" s="76"/>
      <c r="G9" s="58"/>
      <c r="H9" s="59"/>
      <c r="I9" s="59"/>
      <c r="J9" s="60"/>
      <c r="K9" s="61"/>
      <c r="L9" s="61"/>
      <c r="M9" s="61"/>
      <c r="N9" s="61"/>
      <c r="O9" s="56"/>
      <c r="P9" s="57"/>
      <c r="Q9" s="57"/>
      <c r="R9" s="57"/>
    </row>
    <row r="10" spans="1:18" ht="15.75" customHeight="1">
      <c r="B10" s="303" t="s">
        <v>271</v>
      </c>
      <c r="C10" s="30"/>
      <c r="D10" s="73"/>
      <c r="E10" s="76" t="s">
        <v>272</v>
      </c>
      <c r="F10" s="76"/>
      <c r="G10" s="74"/>
      <c r="H10" s="74"/>
      <c r="I10" s="74"/>
      <c r="J10" s="74"/>
      <c r="K10" s="74"/>
      <c r="L10" s="74"/>
      <c r="M10" s="74"/>
      <c r="N10" s="74"/>
      <c r="O10" s="74"/>
      <c r="P10" s="74"/>
      <c r="Q10" s="74"/>
      <c r="R10" s="74"/>
    </row>
    <row r="11" spans="1:18" ht="15.75" customHeight="1">
      <c r="B11" s="27" t="s">
        <v>261</v>
      </c>
      <c r="C11" s="32"/>
      <c r="D11" s="75"/>
      <c r="G11" s="76"/>
      <c r="H11" s="76"/>
      <c r="I11" s="76"/>
      <c r="J11" s="76"/>
      <c r="K11" s="76"/>
      <c r="L11" s="76"/>
      <c r="M11" s="76"/>
      <c r="N11" s="76"/>
      <c r="O11" s="77"/>
      <c r="P11" s="77"/>
      <c r="Q11" s="77"/>
      <c r="R11" s="77"/>
    </row>
    <row r="12" spans="1:18">
      <c r="A12" s="142"/>
      <c r="B12" s="34" t="s">
        <v>42</v>
      </c>
      <c r="C12" s="73"/>
      <c r="D12" s="78" t="s">
        <v>95</v>
      </c>
      <c r="E12" s="62" t="s">
        <v>131</v>
      </c>
      <c r="F12" s="62" t="s">
        <v>79</v>
      </c>
      <c r="G12" s="62" t="s">
        <v>1</v>
      </c>
      <c r="H12" s="62" t="s">
        <v>2</v>
      </c>
      <c r="I12" s="62" t="s">
        <v>17</v>
      </c>
      <c r="J12" s="62" t="s">
        <v>18</v>
      </c>
      <c r="K12" s="62" t="s">
        <v>20</v>
      </c>
      <c r="L12" s="62" t="s">
        <v>21</v>
      </c>
      <c r="M12" s="62" t="s">
        <v>24</v>
      </c>
      <c r="N12" s="62" t="s">
        <v>25</v>
      </c>
      <c r="O12" s="62" t="s">
        <v>27</v>
      </c>
      <c r="P12" s="62" t="s">
        <v>28</v>
      </c>
      <c r="Q12" s="62" t="s">
        <v>29</v>
      </c>
      <c r="R12" s="62" t="s">
        <v>30</v>
      </c>
    </row>
    <row r="13" spans="1:18">
      <c r="A13" s="142" t="s">
        <v>82</v>
      </c>
      <c r="B13" s="14" t="str">
        <f>CRAT!B26</f>
        <v>Glenarm 1</v>
      </c>
      <c r="C13" s="193"/>
      <c r="D13" s="405">
        <v>0.79954118593894652</v>
      </c>
      <c r="E13" s="156"/>
      <c r="F13" s="156"/>
      <c r="G13" s="404">
        <v>15.926399999999999</v>
      </c>
      <c r="H13" s="404">
        <v>0</v>
      </c>
      <c r="I13" s="404">
        <v>0</v>
      </c>
      <c r="J13" s="404">
        <v>0</v>
      </c>
      <c r="K13" s="404">
        <v>0</v>
      </c>
      <c r="L13" s="404">
        <v>32.26117</v>
      </c>
      <c r="M13" s="404">
        <v>104.0852</v>
      </c>
      <c r="N13" s="404">
        <v>80.857110000000006</v>
      </c>
      <c r="O13" s="404">
        <v>72.52637</v>
      </c>
      <c r="P13" s="404">
        <v>39.562809999999999</v>
      </c>
      <c r="Q13" s="404">
        <v>93.798630000000003</v>
      </c>
      <c r="R13" s="404">
        <v>43.728180000000002</v>
      </c>
    </row>
    <row r="14" spans="1:18">
      <c r="A14" s="142" t="s">
        <v>83</v>
      </c>
      <c r="B14" s="14" t="str">
        <f>CRAT!B27</f>
        <v>Glenarm 2</v>
      </c>
      <c r="C14" s="193"/>
      <c r="D14" s="405">
        <v>0.77493656328781257</v>
      </c>
      <c r="E14" s="157"/>
      <c r="F14" s="157"/>
      <c r="G14" s="404">
        <v>15.596769999999999</v>
      </c>
      <c r="H14" s="404">
        <v>0</v>
      </c>
      <c r="I14" s="404">
        <v>0</v>
      </c>
      <c r="J14" s="404">
        <v>0</v>
      </c>
      <c r="K14" s="404">
        <v>0</v>
      </c>
      <c r="L14" s="404">
        <v>63.186900000000001</v>
      </c>
      <c r="M14" s="404">
        <v>177.7431</v>
      </c>
      <c r="N14" s="404">
        <v>108.4375</v>
      </c>
      <c r="O14" s="404">
        <v>91.181089999999998</v>
      </c>
      <c r="P14" s="404">
        <v>74.844470000000001</v>
      </c>
      <c r="Q14" s="404">
        <v>95.580169999999995</v>
      </c>
      <c r="R14" s="404">
        <v>58.107950000000002</v>
      </c>
    </row>
    <row r="15" spans="1:18">
      <c r="A15" s="142" t="s">
        <v>84</v>
      </c>
      <c r="B15" s="14" t="str">
        <f>CRAT!B28</f>
        <v>Glenarm 3</v>
      </c>
      <c r="C15" s="193"/>
      <c r="D15" s="405">
        <v>0.63790407874386812</v>
      </c>
      <c r="E15" s="157"/>
      <c r="F15" s="157"/>
      <c r="G15" s="404">
        <v>206.995</v>
      </c>
      <c r="H15" s="404">
        <v>207.96129999999999</v>
      </c>
      <c r="I15" s="404">
        <v>200.0727</v>
      </c>
      <c r="J15" s="404">
        <v>235.98150000000001</v>
      </c>
      <c r="K15" s="404">
        <v>227.51060000000001</v>
      </c>
      <c r="L15" s="404">
        <v>524.41660000000002</v>
      </c>
      <c r="M15" s="404">
        <v>901.63760000000002</v>
      </c>
      <c r="N15" s="404">
        <v>858.66089999999997</v>
      </c>
      <c r="O15" s="404">
        <v>745.32249999999999</v>
      </c>
      <c r="P15" s="404">
        <v>772.32360000000006</v>
      </c>
      <c r="Q15" s="404">
        <v>1047.271</v>
      </c>
      <c r="R15" s="404">
        <v>621.0249</v>
      </c>
    </row>
    <row r="16" spans="1:18">
      <c r="A16" s="142" t="s">
        <v>85</v>
      </c>
      <c r="B16" s="14" t="str">
        <f>CRAT!B29</f>
        <v>Glenarm 4</v>
      </c>
      <c r="C16" s="193"/>
      <c r="D16" s="405">
        <v>0.63972432842344185</v>
      </c>
      <c r="E16" s="156"/>
      <c r="F16" s="156"/>
      <c r="G16" s="404">
        <v>73.476079999999996</v>
      </c>
      <c r="H16" s="404">
        <v>97.968100000000007</v>
      </c>
      <c r="I16" s="404">
        <v>132.13130000000001</v>
      </c>
      <c r="J16" s="404">
        <v>132.13130000000001</v>
      </c>
      <c r="K16" s="404">
        <v>123.7161</v>
      </c>
      <c r="L16" s="404">
        <v>296.41629999999998</v>
      </c>
      <c r="M16" s="404">
        <v>680.3759</v>
      </c>
      <c r="N16" s="404">
        <v>646.21270000000004</v>
      </c>
      <c r="O16" s="404">
        <v>531.53980000000001</v>
      </c>
      <c r="P16" s="404">
        <v>515.23689999999999</v>
      </c>
      <c r="Q16" s="404">
        <v>809.11609999999996</v>
      </c>
      <c r="R16" s="404">
        <v>408.58859999999999</v>
      </c>
    </row>
    <row r="17" spans="1:18" s="283" customFormat="1">
      <c r="A17" s="293" t="s">
        <v>86</v>
      </c>
      <c r="B17" s="14" t="str">
        <f>CRAT!B30</f>
        <v>Glenarm CC (Combined Cycle)</v>
      </c>
      <c r="C17" s="193"/>
      <c r="D17" s="405">
        <v>0.60996473768812787</v>
      </c>
      <c r="E17" s="158"/>
      <c r="F17" s="158"/>
      <c r="G17" s="404">
        <v>0</v>
      </c>
      <c r="H17" s="404">
        <v>0</v>
      </c>
      <c r="I17" s="404">
        <v>0</v>
      </c>
      <c r="J17" s="404">
        <v>0</v>
      </c>
      <c r="K17" s="404">
        <v>112.6985</v>
      </c>
      <c r="L17" s="404">
        <v>359.19200000000001</v>
      </c>
      <c r="M17" s="404">
        <v>771.72720000000004</v>
      </c>
      <c r="N17" s="404">
        <v>774.54399999999998</v>
      </c>
      <c r="O17" s="404">
        <v>883.01739999999995</v>
      </c>
      <c r="P17" s="404">
        <v>1225.797</v>
      </c>
      <c r="Q17" s="404">
        <v>1636.028</v>
      </c>
      <c r="R17" s="404">
        <v>258.04790000000003</v>
      </c>
    </row>
    <row r="18" spans="1:18" s="283" customFormat="1">
      <c r="A18" s="293" t="s">
        <v>87</v>
      </c>
      <c r="B18" s="440" t="s">
        <v>428</v>
      </c>
      <c r="C18" s="193"/>
      <c r="D18" s="184">
        <v>0.60450999999999999</v>
      </c>
      <c r="E18" s="158">
        <v>46170.085582167478</v>
      </c>
      <c r="F18" s="158">
        <v>51144.524298840333</v>
      </c>
      <c r="G18" s="83"/>
      <c r="H18" s="83"/>
      <c r="I18" s="83"/>
      <c r="J18" s="83"/>
      <c r="K18" s="83"/>
      <c r="L18" s="83"/>
      <c r="M18" s="83"/>
      <c r="N18" s="83"/>
      <c r="O18" s="84"/>
      <c r="P18" s="84"/>
      <c r="Q18" s="84"/>
      <c r="R18" s="84"/>
    </row>
    <row r="19" spans="1:18" s="283" customFormat="1">
      <c r="A19" s="293" t="s">
        <v>88</v>
      </c>
      <c r="B19" s="37"/>
      <c r="C19" s="193"/>
      <c r="D19" s="64"/>
      <c r="E19" s="158"/>
      <c r="F19" s="158"/>
      <c r="G19" s="83"/>
      <c r="H19" s="83"/>
      <c r="I19" s="83"/>
      <c r="J19" s="83"/>
      <c r="K19" s="83"/>
      <c r="L19" s="83"/>
      <c r="M19" s="83"/>
      <c r="N19" s="83"/>
      <c r="O19" s="84"/>
      <c r="P19" s="84"/>
      <c r="Q19" s="84"/>
      <c r="R19" s="84"/>
    </row>
    <row r="20" spans="1:18">
      <c r="A20" s="142"/>
      <c r="B20" s="41"/>
      <c r="C20" s="12"/>
      <c r="D20" s="21"/>
      <c r="E20" s="96"/>
      <c r="F20" s="97"/>
      <c r="G20" s="97"/>
      <c r="H20" s="97"/>
      <c r="I20" s="97"/>
      <c r="J20" s="97"/>
      <c r="K20" s="97"/>
      <c r="L20" s="97"/>
      <c r="M20" s="97"/>
      <c r="N20" s="97"/>
      <c r="O20" s="98"/>
      <c r="P20" s="98"/>
      <c r="Q20" s="98"/>
      <c r="R20" s="99"/>
    </row>
    <row r="21" spans="1:18">
      <c r="A21" s="142"/>
      <c r="B21" s="27" t="s">
        <v>260</v>
      </c>
      <c r="C21" s="33"/>
      <c r="D21" s="27"/>
      <c r="E21" s="104"/>
      <c r="F21" s="105"/>
      <c r="G21" s="105"/>
      <c r="H21" s="105"/>
      <c r="I21" s="105"/>
      <c r="J21" s="105"/>
      <c r="K21" s="105"/>
      <c r="L21" s="105"/>
      <c r="M21" s="105"/>
      <c r="N21" s="105"/>
      <c r="O21" s="102"/>
      <c r="P21" s="102"/>
      <c r="Q21" s="102"/>
      <c r="R21" s="103"/>
    </row>
    <row r="22" spans="1:18">
      <c r="A22" s="142"/>
      <c r="B22" s="34" t="s">
        <v>35</v>
      </c>
      <c r="C22" s="73"/>
      <c r="D22" s="78" t="s">
        <v>96</v>
      </c>
      <c r="E22" s="290" t="s">
        <v>131</v>
      </c>
      <c r="F22" s="290" t="s">
        <v>79</v>
      </c>
      <c r="G22" s="290" t="s">
        <v>1</v>
      </c>
      <c r="H22" s="290" t="s">
        <v>2</v>
      </c>
      <c r="I22" s="290" t="s">
        <v>17</v>
      </c>
      <c r="J22" s="290" t="s">
        <v>18</v>
      </c>
      <c r="K22" s="290" t="s">
        <v>20</v>
      </c>
      <c r="L22" s="290" t="s">
        <v>21</v>
      </c>
      <c r="M22" s="290" t="s">
        <v>24</v>
      </c>
      <c r="N22" s="290" t="s">
        <v>25</v>
      </c>
      <c r="O22" s="290" t="s">
        <v>27</v>
      </c>
      <c r="P22" s="290" t="s">
        <v>28</v>
      </c>
      <c r="Q22" s="290" t="s">
        <v>29</v>
      </c>
      <c r="R22" s="290" t="s">
        <v>30</v>
      </c>
    </row>
    <row r="23" spans="1:18">
      <c r="A23" s="293" t="s">
        <v>89</v>
      </c>
      <c r="B23" s="14" t="str">
        <f>CRAT!B36</f>
        <v>Intermountain Coal</v>
      </c>
      <c r="C23" s="193"/>
      <c r="D23" s="406">
        <v>0.94561183103902269</v>
      </c>
      <c r="E23" s="159">
        <v>409080.3278482157</v>
      </c>
      <c r="F23" s="159">
        <v>450887.03240000003</v>
      </c>
      <c r="G23" s="87">
        <v>390623.8</v>
      </c>
      <c r="H23" s="87">
        <v>393949.5</v>
      </c>
      <c r="I23" s="87">
        <v>392491.5</v>
      </c>
      <c r="J23" s="87">
        <v>392004.9</v>
      </c>
      <c r="K23" s="87">
        <v>391716.19999999995</v>
      </c>
      <c r="L23" s="87">
        <v>392832.4</v>
      </c>
      <c r="M23" s="87">
        <v>193824.07</v>
      </c>
      <c r="N23" s="87"/>
      <c r="O23" s="407"/>
      <c r="P23" s="407"/>
      <c r="Q23" s="407"/>
      <c r="R23" s="407"/>
    </row>
    <row r="24" spans="1:18" s="283" customFormat="1">
      <c r="A24" s="293" t="s">
        <v>78</v>
      </c>
      <c r="B24" s="14" t="str">
        <f>CRAT!B37</f>
        <v>Intermountain CC (Combined Cycle)</v>
      </c>
      <c r="C24" s="193"/>
      <c r="D24" s="406">
        <v>0.36294843061145743</v>
      </c>
      <c r="E24" s="159"/>
      <c r="F24" s="159"/>
      <c r="G24" s="87"/>
      <c r="H24" s="87"/>
      <c r="I24" s="87"/>
      <c r="J24" s="87"/>
      <c r="K24" s="87"/>
      <c r="L24" s="87"/>
      <c r="M24" s="87">
        <v>5300.8729999999996</v>
      </c>
      <c r="N24" s="87">
        <v>6836.5159999999996</v>
      </c>
      <c r="O24" s="87">
        <v>1284.2840000000001</v>
      </c>
      <c r="P24" s="88"/>
      <c r="Q24" s="88"/>
      <c r="R24" s="88"/>
    </row>
    <row r="25" spans="1:18">
      <c r="A25" s="142" t="s">
        <v>90</v>
      </c>
      <c r="B25" s="14" t="str">
        <f>CRAT!B38</f>
        <v>Magnolia</v>
      </c>
      <c r="C25" s="193"/>
      <c r="D25" s="406">
        <v>0.41023308543526577</v>
      </c>
      <c r="E25" s="157"/>
      <c r="F25" s="157"/>
      <c r="G25" s="87">
        <v>31076.35</v>
      </c>
      <c r="H25" s="87">
        <v>31163.26</v>
      </c>
      <c r="I25" s="87">
        <v>31076.35</v>
      </c>
      <c r="J25" s="87">
        <v>31076.35</v>
      </c>
      <c r="K25" s="87">
        <v>31076.35</v>
      </c>
      <c r="L25" s="87">
        <v>31163.26</v>
      </c>
      <c r="M25" s="87">
        <v>31076.35</v>
      </c>
      <c r="N25" s="87">
        <v>31076.35</v>
      </c>
      <c r="O25" s="87">
        <v>31076.35</v>
      </c>
      <c r="P25" s="87">
        <v>31163.26</v>
      </c>
      <c r="Q25" s="87">
        <v>31076.35</v>
      </c>
      <c r="R25" s="87">
        <v>31076.35</v>
      </c>
    </row>
    <row r="26" spans="1:18">
      <c r="A26" s="142" t="s">
        <v>221</v>
      </c>
      <c r="B26" s="14" t="str">
        <f>CRAT!B39</f>
        <v>Magnolia 2</v>
      </c>
      <c r="C26" s="193"/>
      <c r="D26" s="406">
        <v>0.41023342027565574</v>
      </c>
      <c r="E26" s="156"/>
      <c r="F26" s="156"/>
      <c r="G26" s="87">
        <v>384.47879999999998</v>
      </c>
      <c r="H26" s="87">
        <v>7.6316179999999996</v>
      </c>
      <c r="I26" s="87">
        <v>89.022149999999996</v>
      </c>
      <c r="J26" s="87">
        <v>124.977</v>
      </c>
      <c r="K26" s="87">
        <v>187.06979999999999</v>
      </c>
      <c r="L26" s="87">
        <v>281.20209999999997</v>
      </c>
      <c r="M26" s="87">
        <v>550.01210000000003</v>
      </c>
      <c r="N26" s="87">
        <v>610.83439999999996</v>
      </c>
      <c r="O26" s="87">
        <v>626.79240000000004</v>
      </c>
      <c r="P26" s="87">
        <v>774.44489999999996</v>
      </c>
      <c r="Q26" s="87">
        <v>912.82759999999996</v>
      </c>
      <c r="R26" s="87">
        <v>102.3202</v>
      </c>
    </row>
    <row r="27" spans="1:18">
      <c r="A27" s="293" t="s">
        <v>222</v>
      </c>
      <c r="B27" s="14" t="str">
        <f>CRAT!B40</f>
        <v>Palo Verde</v>
      </c>
      <c r="C27" s="193"/>
      <c r="D27" s="406">
        <v>0</v>
      </c>
      <c r="E27" s="156"/>
      <c r="F27" s="156"/>
      <c r="G27" s="64"/>
      <c r="H27" s="64"/>
      <c r="I27" s="64"/>
      <c r="J27" s="64"/>
      <c r="K27" s="64"/>
      <c r="L27" s="64"/>
      <c r="M27" s="64"/>
      <c r="N27" s="64"/>
      <c r="O27" s="65"/>
      <c r="P27" s="65"/>
      <c r="Q27" s="65"/>
      <c r="R27" s="65"/>
    </row>
    <row r="28" spans="1:18" s="283" customFormat="1">
      <c r="A28" s="293" t="s">
        <v>223</v>
      </c>
      <c r="B28" s="14" t="str">
        <f>CRAT!B41</f>
        <v>Hoover</v>
      </c>
      <c r="C28" s="223"/>
      <c r="D28" s="406">
        <v>0</v>
      </c>
      <c r="E28" s="158"/>
      <c r="F28" s="158"/>
      <c r="G28" s="83"/>
      <c r="H28" s="83"/>
      <c r="I28" s="83"/>
      <c r="J28" s="83"/>
      <c r="K28" s="83"/>
      <c r="L28" s="83"/>
      <c r="M28" s="83"/>
      <c r="N28" s="83"/>
      <c r="O28" s="84"/>
      <c r="P28" s="84"/>
      <c r="Q28" s="84"/>
      <c r="R28" s="84"/>
    </row>
    <row r="29" spans="1:18" s="283" customFormat="1">
      <c r="A29" s="293" t="s">
        <v>224</v>
      </c>
      <c r="B29" s="440" t="s">
        <v>429</v>
      </c>
      <c r="C29" s="223"/>
      <c r="D29" s="441">
        <v>0.40100000000000002</v>
      </c>
      <c r="E29" s="158">
        <v>32504.659</v>
      </c>
      <c r="F29" s="158">
        <v>36403.849333333339</v>
      </c>
      <c r="G29" s="83"/>
      <c r="H29" s="83"/>
      <c r="I29" s="83"/>
      <c r="J29" s="83"/>
      <c r="K29" s="83"/>
      <c r="L29" s="83"/>
      <c r="M29" s="83"/>
      <c r="N29" s="83"/>
      <c r="O29" s="84"/>
      <c r="P29" s="84"/>
      <c r="Q29" s="84"/>
      <c r="R29" s="84"/>
    </row>
    <row r="30" spans="1:18" s="283" customFormat="1">
      <c r="B30" s="194"/>
      <c r="C30" s="352"/>
      <c r="D30" s="330"/>
      <c r="E30" s="331"/>
      <c r="F30" s="331"/>
      <c r="G30" s="331"/>
      <c r="H30" s="331"/>
      <c r="I30" s="331"/>
      <c r="J30" s="331"/>
      <c r="K30" s="331"/>
      <c r="L30" s="331"/>
      <c r="M30" s="331"/>
      <c r="N30" s="331"/>
      <c r="O30" s="332"/>
      <c r="P30" s="332"/>
      <c r="Q30" s="332"/>
      <c r="R30" s="332"/>
    </row>
    <row r="31" spans="1:18" ht="31.5">
      <c r="A31" s="142">
        <v>1</v>
      </c>
      <c r="B31" s="224" t="s">
        <v>111</v>
      </c>
      <c r="C31" s="321"/>
      <c r="D31" s="323"/>
      <c r="E31" s="319">
        <f t="shared" ref="E31:R31" si="0">SUM(E13:E19,E23:E30)</f>
        <v>487755.07243038318</v>
      </c>
      <c r="F31" s="322">
        <f t="shared" si="0"/>
        <v>538435.40603217366</v>
      </c>
      <c r="G31" s="322">
        <f t="shared" si="0"/>
        <v>422396.62304999994</v>
      </c>
      <c r="H31" s="319">
        <f t="shared" si="0"/>
        <v>425426.32101800002</v>
      </c>
      <c r="I31" s="319">
        <f t="shared" si="0"/>
        <v>423989.07614999998</v>
      </c>
      <c r="J31" s="319">
        <f t="shared" si="0"/>
        <v>423574.33980000002</v>
      </c>
      <c r="K31" s="319">
        <f t="shared" si="0"/>
        <v>423443.54499999993</v>
      </c>
      <c r="L31" s="319">
        <f t="shared" si="0"/>
        <v>425552.33507000003</v>
      </c>
      <c r="M31" s="319">
        <f t="shared" si="0"/>
        <v>233386.87409999999</v>
      </c>
      <c r="N31" s="319">
        <f t="shared" si="0"/>
        <v>40992.412609999999</v>
      </c>
      <c r="O31" s="319">
        <f t="shared" si="0"/>
        <v>35311.013559999999</v>
      </c>
      <c r="P31" s="319">
        <f t="shared" si="0"/>
        <v>34565.469680000002</v>
      </c>
      <c r="Q31" s="319">
        <f t="shared" si="0"/>
        <v>35670.971499999992</v>
      </c>
      <c r="R31" s="319">
        <f t="shared" si="0"/>
        <v>32568.167729999997</v>
      </c>
    </row>
    <row r="32" spans="1:18">
      <c r="A32" s="142"/>
      <c r="B32" s="33"/>
      <c r="C32" s="33"/>
      <c r="D32" s="27"/>
      <c r="E32" s="106"/>
      <c r="F32" s="107"/>
      <c r="G32" s="107"/>
      <c r="H32" s="107"/>
      <c r="I32" s="107"/>
      <c r="J32" s="107"/>
      <c r="K32" s="107"/>
      <c r="L32" s="107"/>
      <c r="M32" s="107"/>
      <c r="N32" s="107"/>
      <c r="O32" s="107"/>
      <c r="P32" s="107"/>
      <c r="Q32" s="107"/>
      <c r="R32" s="123"/>
    </row>
    <row r="33" spans="1:18">
      <c r="A33" s="142"/>
      <c r="B33" s="27" t="s">
        <v>264</v>
      </c>
      <c r="C33" s="33"/>
      <c r="D33" s="21"/>
      <c r="E33" s="100"/>
      <c r="F33" s="101"/>
      <c r="G33" s="101"/>
      <c r="H33" s="101"/>
      <c r="I33" s="101"/>
      <c r="J33" s="101"/>
      <c r="K33" s="101"/>
      <c r="L33" s="101"/>
      <c r="M33" s="101"/>
      <c r="N33" s="101"/>
      <c r="O33" s="102"/>
      <c r="P33" s="102"/>
      <c r="Q33" s="102"/>
      <c r="R33" s="103"/>
    </row>
    <row r="34" spans="1:18">
      <c r="A34" s="142"/>
      <c r="B34" s="21" t="s">
        <v>34</v>
      </c>
      <c r="C34" s="12"/>
      <c r="D34" s="78" t="s">
        <v>96</v>
      </c>
      <c r="E34" s="290" t="s">
        <v>131</v>
      </c>
      <c r="F34" s="290" t="s">
        <v>79</v>
      </c>
      <c r="G34" s="290" t="s">
        <v>1</v>
      </c>
      <c r="H34" s="290" t="s">
        <v>2</v>
      </c>
      <c r="I34" s="290" t="s">
        <v>17</v>
      </c>
      <c r="J34" s="290" t="s">
        <v>18</v>
      </c>
      <c r="K34" s="290" t="s">
        <v>20</v>
      </c>
      <c r="L34" s="290" t="s">
        <v>21</v>
      </c>
      <c r="M34" s="290" t="s">
        <v>24</v>
      </c>
      <c r="N34" s="290" t="s">
        <v>25</v>
      </c>
      <c r="O34" s="290" t="s">
        <v>27</v>
      </c>
      <c r="P34" s="290" t="s">
        <v>28</v>
      </c>
      <c r="Q34" s="290" t="s">
        <v>29</v>
      </c>
      <c r="R34" s="290" t="s">
        <v>30</v>
      </c>
    </row>
    <row r="35" spans="1:18">
      <c r="A35" s="293" t="s">
        <v>101</v>
      </c>
      <c r="B35" s="14"/>
      <c r="C35" s="38"/>
      <c r="D35" s="95"/>
      <c r="E35" s="178"/>
      <c r="F35" s="178"/>
      <c r="G35" s="116"/>
      <c r="H35" s="116"/>
      <c r="I35" s="116"/>
      <c r="J35" s="116"/>
      <c r="K35" s="116"/>
      <c r="L35" s="116"/>
      <c r="M35" s="116"/>
      <c r="N35" s="118"/>
      <c r="O35" s="117"/>
      <c r="P35" s="117"/>
      <c r="Q35" s="117"/>
      <c r="R35" s="117"/>
    </row>
    <row r="36" spans="1:18">
      <c r="A36" s="293" t="s">
        <v>102</v>
      </c>
      <c r="B36" s="14"/>
      <c r="C36" s="38"/>
      <c r="D36" s="95"/>
      <c r="E36" s="177"/>
      <c r="F36" s="177"/>
      <c r="G36" s="109"/>
      <c r="H36" s="109"/>
      <c r="I36" s="109"/>
      <c r="J36" s="109"/>
      <c r="K36" s="109"/>
      <c r="L36" s="109"/>
      <c r="M36" s="109"/>
      <c r="N36" s="119"/>
      <c r="O36" s="110"/>
      <c r="P36" s="110"/>
      <c r="Q36" s="110"/>
      <c r="R36" s="110"/>
    </row>
    <row r="37" spans="1:18">
      <c r="A37" s="293" t="s">
        <v>103</v>
      </c>
      <c r="B37" s="14"/>
      <c r="C37" s="38"/>
      <c r="D37" s="95"/>
      <c r="E37" s="177"/>
      <c r="F37" s="177"/>
      <c r="G37" s="109"/>
      <c r="H37" s="109"/>
      <c r="I37" s="109"/>
      <c r="J37" s="109"/>
      <c r="K37" s="109"/>
      <c r="L37" s="109"/>
      <c r="M37" s="109"/>
      <c r="N37" s="119"/>
      <c r="O37" s="110"/>
      <c r="P37" s="110"/>
      <c r="Q37" s="110"/>
      <c r="R37" s="110"/>
    </row>
    <row r="38" spans="1:18" s="283" customFormat="1">
      <c r="A38" s="293" t="s">
        <v>104</v>
      </c>
      <c r="B38" s="14"/>
      <c r="C38" s="327"/>
      <c r="D38" s="326"/>
      <c r="E38" s="324"/>
      <c r="F38" s="185"/>
      <c r="G38" s="328"/>
      <c r="H38" s="328"/>
      <c r="I38" s="328"/>
      <c r="J38" s="328"/>
      <c r="K38" s="328"/>
      <c r="L38" s="328"/>
      <c r="M38" s="328"/>
      <c r="N38" s="119"/>
      <c r="O38" s="329"/>
      <c r="P38" s="329"/>
      <c r="Q38" s="329"/>
      <c r="R38" s="329"/>
    </row>
    <row r="39" spans="1:18" s="283" customFormat="1">
      <c r="A39" s="293" t="s">
        <v>225</v>
      </c>
      <c r="B39" s="14"/>
      <c r="C39" s="327"/>
      <c r="D39" s="326"/>
      <c r="E39" s="324"/>
      <c r="F39" s="185"/>
      <c r="G39" s="328"/>
      <c r="H39" s="328"/>
      <c r="I39" s="328"/>
      <c r="J39" s="328"/>
      <c r="K39" s="328"/>
      <c r="L39" s="328"/>
      <c r="M39" s="328"/>
      <c r="N39" s="119"/>
      <c r="O39" s="329"/>
      <c r="P39" s="329"/>
      <c r="Q39" s="329"/>
      <c r="R39" s="329"/>
    </row>
    <row r="40" spans="1:18" s="283" customFormat="1">
      <c r="A40" s="293" t="s">
        <v>226</v>
      </c>
      <c r="B40" s="14"/>
      <c r="C40" s="327"/>
      <c r="D40" s="326"/>
      <c r="E40" s="324"/>
      <c r="F40" s="185"/>
      <c r="G40" s="328"/>
      <c r="H40" s="328"/>
      <c r="I40" s="328"/>
      <c r="J40" s="328"/>
      <c r="K40" s="328"/>
      <c r="L40" s="328"/>
      <c r="M40" s="328"/>
      <c r="N40" s="119"/>
      <c r="O40" s="329"/>
      <c r="P40" s="329"/>
      <c r="Q40" s="329"/>
      <c r="R40" s="329"/>
    </row>
    <row r="41" spans="1:18" s="283" customFormat="1">
      <c r="A41" s="293" t="s">
        <v>227</v>
      </c>
      <c r="B41" s="14"/>
      <c r="C41" s="327"/>
      <c r="D41" s="326"/>
      <c r="E41" s="324"/>
      <c r="F41" s="185"/>
      <c r="G41" s="328"/>
      <c r="H41" s="328"/>
      <c r="I41" s="328"/>
      <c r="J41" s="328"/>
      <c r="K41" s="328"/>
      <c r="L41" s="328"/>
      <c r="M41" s="328"/>
      <c r="N41" s="119"/>
      <c r="O41" s="329"/>
      <c r="P41" s="329"/>
      <c r="Q41" s="329"/>
      <c r="R41" s="329"/>
    </row>
    <row r="42" spans="1:18" s="283" customFormat="1">
      <c r="A42" s="293" t="s">
        <v>228</v>
      </c>
      <c r="B42" s="14"/>
      <c r="C42" s="327"/>
      <c r="D42" s="326"/>
      <c r="E42" s="324"/>
      <c r="F42" s="185"/>
      <c r="G42" s="328"/>
      <c r="H42" s="328"/>
      <c r="I42" s="328"/>
      <c r="J42" s="328"/>
      <c r="K42" s="328"/>
      <c r="L42" s="328"/>
      <c r="M42" s="328"/>
      <c r="N42" s="119"/>
      <c r="O42" s="329"/>
      <c r="P42" s="329"/>
      <c r="Q42" s="329"/>
      <c r="R42" s="329"/>
    </row>
    <row r="43" spans="1:18" s="283" customFormat="1">
      <c r="A43" s="293" t="s">
        <v>105</v>
      </c>
      <c r="B43" s="14"/>
      <c r="C43" s="327"/>
      <c r="D43" s="326"/>
      <c r="E43" s="324"/>
      <c r="F43" s="185"/>
      <c r="G43" s="328"/>
      <c r="H43" s="328"/>
      <c r="I43" s="328"/>
      <c r="J43" s="328"/>
      <c r="K43" s="328"/>
      <c r="L43" s="328"/>
      <c r="M43" s="328"/>
      <c r="N43" s="119"/>
      <c r="O43" s="329"/>
      <c r="P43" s="329"/>
      <c r="Q43" s="329"/>
      <c r="R43" s="329"/>
    </row>
    <row r="44" spans="1:18" s="283" customFormat="1">
      <c r="A44" s="293" t="s">
        <v>106</v>
      </c>
      <c r="B44" s="14"/>
      <c r="C44" s="288"/>
      <c r="D44" s="95"/>
      <c r="E44" s="177"/>
      <c r="F44" s="185"/>
      <c r="G44" s="109"/>
      <c r="H44" s="109"/>
      <c r="I44" s="109"/>
      <c r="J44" s="109"/>
      <c r="K44" s="109"/>
      <c r="L44" s="109"/>
      <c r="M44" s="109"/>
      <c r="N44" s="119"/>
      <c r="O44" s="110"/>
      <c r="P44" s="110"/>
      <c r="Q44" s="110"/>
      <c r="R44" s="110"/>
    </row>
    <row r="45" spans="1:18" s="283" customFormat="1">
      <c r="A45" s="293" t="s">
        <v>107</v>
      </c>
      <c r="B45" s="14"/>
      <c r="C45" s="288"/>
      <c r="D45" s="95"/>
      <c r="E45" s="177"/>
      <c r="F45" s="185"/>
      <c r="G45" s="109"/>
      <c r="H45" s="109"/>
      <c r="I45" s="109"/>
      <c r="J45" s="109"/>
      <c r="K45" s="109"/>
      <c r="L45" s="109"/>
      <c r="M45" s="109"/>
      <c r="N45" s="119"/>
      <c r="O45" s="110"/>
      <c r="P45" s="110"/>
      <c r="Q45" s="110"/>
      <c r="R45" s="110"/>
    </row>
    <row r="46" spans="1:18" s="283" customFormat="1">
      <c r="A46" s="293" t="s">
        <v>108</v>
      </c>
      <c r="B46" s="14"/>
      <c r="C46" s="327"/>
      <c r="D46" s="326"/>
      <c r="E46" s="324"/>
      <c r="F46" s="185"/>
      <c r="G46" s="328"/>
      <c r="H46" s="328"/>
      <c r="I46" s="328"/>
      <c r="J46" s="328"/>
      <c r="K46" s="328"/>
      <c r="L46" s="328"/>
      <c r="M46" s="328"/>
      <c r="N46" s="119"/>
      <c r="O46" s="329"/>
      <c r="P46" s="329"/>
      <c r="Q46" s="329"/>
      <c r="R46" s="329"/>
    </row>
    <row r="47" spans="1:18" s="283" customFormat="1">
      <c r="A47" s="293" t="s">
        <v>229</v>
      </c>
      <c r="B47" s="14"/>
      <c r="C47" s="288"/>
      <c r="D47" s="95"/>
      <c r="E47" s="177"/>
      <c r="F47" s="185"/>
      <c r="G47" s="109"/>
      <c r="H47" s="109"/>
      <c r="I47" s="109"/>
      <c r="J47" s="109"/>
      <c r="K47" s="109"/>
      <c r="L47" s="109"/>
      <c r="M47" s="109"/>
      <c r="N47" s="119"/>
      <c r="O47" s="110"/>
      <c r="P47" s="110"/>
      <c r="Q47" s="110"/>
      <c r="R47" s="110"/>
    </row>
    <row r="48" spans="1:18" s="283" customFormat="1">
      <c r="A48" s="301" t="s">
        <v>230</v>
      </c>
      <c r="B48" s="14"/>
      <c r="C48" s="288"/>
      <c r="D48" s="95"/>
      <c r="E48" s="177"/>
      <c r="F48" s="185"/>
      <c r="G48" s="109"/>
      <c r="H48" s="109"/>
      <c r="I48" s="109"/>
      <c r="J48" s="109"/>
      <c r="K48" s="109"/>
      <c r="L48" s="109"/>
      <c r="M48" s="109"/>
      <c r="N48" s="119"/>
      <c r="O48" s="110"/>
      <c r="P48" s="110"/>
      <c r="Q48" s="110"/>
      <c r="R48" s="110"/>
    </row>
    <row r="49" spans="1:18">
      <c r="A49" s="353"/>
      <c r="B49" s="41"/>
      <c r="C49" s="41"/>
      <c r="D49" s="85"/>
      <c r="E49" s="96"/>
      <c r="F49" s="97"/>
      <c r="G49" s="97"/>
      <c r="H49" s="97"/>
      <c r="I49" s="97"/>
      <c r="J49" s="97"/>
      <c r="K49" s="97"/>
      <c r="L49" s="97"/>
      <c r="M49" s="97"/>
      <c r="N49" s="97"/>
      <c r="O49" s="98"/>
      <c r="P49" s="98"/>
      <c r="Q49" s="98"/>
      <c r="R49" s="99"/>
    </row>
    <row r="50" spans="1:18">
      <c r="A50" s="142"/>
      <c r="B50" s="27" t="s">
        <v>266</v>
      </c>
      <c r="C50" s="12"/>
      <c r="D50" s="27"/>
      <c r="E50" s="104"/>
      <c r="F50" s="105"/>
      <c r="G50" s="105"/>
      <c r="H50" s="105"/>
      <c r="I50" s="105"/>
      <c r="J50" s="105"/>
      <c r="K50" s="105"/>
      <c r="L50" s="105"/>
      <c r="M50" s="105"/>
      <c r="N50" s="105"/>
      <c r="O50" s="102"/>
      <c r="P50" s="102"/>
      <c r="Q50" s="102"/>
      <c r="R50" s="103"/>
    </row>
    <row r="51" spans="1:18">
      <c r="A51" s="142"/>
      <c r="B51" s="21" t="s">
        <v>35</v>
      </c>
      <c r="C51" s="12"/>
      <c r="D51" s="78" t="s">
        <v>96</v>
      </c>
      <c r="E51" s="290" t="s">
        <v>131</v>
      </c>
      <c r="F51" s="290" t="s">
        <v>79</v>
      </c>
      <c r="G51" s="290" t="s">
        <v>1</v>
      </c>
      <c r="H51" s="290" t="s">
        <v>2</v>
      </c>
      <c r="I51" s="290" t="s">
        <v>17</v>
      </c>
      <c r="J51" s="290" t="s">
        <v>18</v>
      </c>
      <c r="K51" s="290" t="s">
        <v>20</v>
      </c>
      <c r="L51" s="290" t="s">
        <v>21</v>
      </c>
      <c r="M51" s="290" t="s">
        <v>24</v>
      </c>
      <c r="N51" s="290" t="s">
        <v>25</v>
      </c>
      <c r="O51" s="290" t="s">
        <v>27</v>
      </c>
      <c r="P51" s="290" t="s">
        <v>28</v>
      </c>
      <c r="Q51" s="290" t="s">
        <v>29</v>
      </c>
      <c r="R51" s="290" t="s">
        <v>30</v>
      </c>
    </row>
    <row r="52" spans="1:18">
      <c r="A52" s="293" t="s">
        <v>337</v>
      </c>
      <c r="B52" s="42"/>
      <c r="C52" s="38"/>
      <c r="D52" s="228"/>
      <c r="E52" s="178"/>
      <c r="F52" s="178"/>
      <c r="G52" s="116"/>
      <c r="H52" s="116"/>
      <c r="I52" s="116"/>
      <c r="J52" s="116"/>
      <c r="K52" s="116"/>
      <c r="L52" s="116"/>
      <c r="M52" s="116"/>
      <c r="N52" s="118"/>
      <c r="O52" s="117"/>
      <c r="P52" s="117"/>
      <c r="Q52" s="117"/>
      <c r="R52" s="117"/>
    </row>
    <row r="53" spans="1:18" s="283" customFormat="1">
      <c r="A53" s="293" t="s">
        <v>338</v>
      </c>
      <c r="B53" s="42"/>
      <c r="C53" s="288"/>
      <c r="D53" s="228"/>
      <c r="E53" s="178"/>
      <c r="F53" s="178"/>
      <c r="G53" s="116"/>
      <c r="H53" s="116"/>
      <c r="I53" s="116"/>
      <c r="J53" s="116"/>
      <c r="K53" s="116"/>
      <c r="L53" s="116"/>
      <c r="M53" s="116"/>
      <c r="N53" s="118"/>
      <c r="O53" s="117"/>
      <c r="P53" s="117"/>
      <c r="Q53" s="117"/>
      <c r="R53" s="117"/>
    </row>
    <row r="54" spans="1:18" s="283" customFormat="1">
      <c r="A54" s="293" t="s">
        <v>339</v>
      </c>
      <c r="B54" s="42"/>
      <c r="C54" s="288"/>
      <c r="D54" s="228"/>
      <c r="E54" s="178"/>
      <c r="F54" s="178"/>
      <c r="G54" s="116"/>
      <c r="H54" s="116"/>
      <c r="I54" s="116"/>
      <c r="J54" s="116"/>
      <c r="K54" s="116"/>
      <c r="L54" s="116"/>
      <c r="M54" s="116"/>
      <c r="N54" s="118"/>
      <c r="O54" s="117"/>
      <c r="P54" s="117"/>
      <c r="Q54" s="117"/>
      <c r="R54" s="117"/>
    </row>
    <row r="55" spans="1:18" s="283" customFormat="1">
      <c r="A55" s="293" t="s">
        <v>341</v>
      </c>
      <c r="B55" s="42"/>
      <c r="C55" s="288"/>
      <c r="D55" s="228"/>
      <c r="E55" s="178"/>
      <c r="F55" s="178"/>
      <c r="G55" s="116"/>
      <c r="H55" s="116"/>
      <c r="I55" s="116"/>
      <c r="J55" s="116"/>
      <c r="K55" s="116"/>
      <c r="L55" s="116"/>
      <c r="M55" s="116"/>
      <c r="N55" s="118"/>
      <c r="O55" s="117"/>
      <c r="P55" s="117"/>
      <c r="Q55" s="117"/>
      <c r="R55" s="117"/>
    </row>
    <row r="56" spans="1:18" s="283" customFormat="1">
      <c r="A56" s="293" t="s">
        <v>342</v>
      </c>
      <c r="B56" s="42"/>
      <c r="C56" s="288"/>
      <c r="D56" s="228"/>
      <c r="E56" s="178"/>
      <c r="F56" s="178"/>
      <c r="G56" s="116"/>
      <c r="H56" s="116"/>
      <c r="I56" s="116"/>
      <c r="J56" s="116"/>
      <c r="K56" s="116"/>
      <c r="L56" s="116"/>
      <c r="M56" s="116"/>
      <c r="N56" s="118"/>
      <c r="O56" s="117"/>
      <c r="P56" s="117"/>
      <c r="Q56" s="117"/>
      <c r="R56" s="117"/>
    </row>
    <row r="57" spans="1:18">
      <c r="A57" s="293" t="s">
        <v>340</v>
      </c>
      <c r="B57" s="42"/>
      <c r="C57" s="38"/>
      <c r="D57" s="228"/>
      <c r="E57" s="177"/>
      <c r="F57" s="177"/>
      <c r="G57" s="109"/>
      <c r="H57" s="109"/>
      <c r="I57" s="109"/>
      <c r="J57" s="109"/>
      <c r="K57" s="109"/>
      <c r="L57" s="109"/>
      <c r="M57" s="109"/>
      <c r="N57" s="119"/>
      <c r="O57" s="110"/>
      <c r="P57" s="110"/>
      <c r="Q57" s="110"/>
      <c r="R57" s="110"/>
    </row>
    <row r="58" spans="1:18">
      <c r="A58" s="142"/>
      <c r="B58" s="200"/>
      <c r="C58" s="201"/>
      <c r="D58" s="202"/>
      <c r="E58" s="203"/>
      <c r="F58" s="203"/>
      <c r="G58" s="203"/>
      <c r="H58" s="203"/>
      <c r="I58" s="203"/>
      <c r="J58" s="203"/>
      <c r="K58" s="203"/>
      <c r="L58" s="203"/>
      <c r="M58" s="203"/>
      <c r="N58" s="197"/>
      <c r="O58" s="199"/>
      <c r="P58" s="199"/>
      <c r="Q58" s="199"/>
      <c r="R58" s="199"/>
    </row>
    <row r="59" spans="1:18">
      <c r="A59" s="142">
        <v>2</v>
      </c>
      <c r="B59" s="225" t="s">
        <v>343</v>
      </c>
      <c r="C59" s="226"/>
      <c r="D59" s="227"/>
      <c r="E59" s="365">
        <f t="shared" ref="E59:R59" si="1">SUM(E35:E48,E52:E57)</f>
        <v>0</v>
      </c>
      <c r="F59" s="365">
        <f t="shared" si="1"/>
        <v>0</v>
      </c>
      <c r="G59" s="68">
        <f t="shared" si="1"/>
        <v>0</v>
      </c>
      <c r="H59" s="68">
        <f t="shared" si="1"/>
        <v>0</v>
      </c>
      <c r="I59" s="68">
        <f t="shared" si="1"/>
        <v>0</v>
      </c>
      <c r="J59" s="68">
        <f t="shared" si="1"/>
        <v>0</v>
      </c>
      <c r="K59" s="68">
        <f t="shared" si="1"/>
        <v>0</v>
      </c>
      <c r="L59" s="68">
        <f t="shared" si="1"/>
        <v>0</v>
      </c>
      <c r="M59" s="68">
        <f t="shared" si="1"/>
        <v>0</v>
      </c>
      <c r="N59" s="68">
        <f t="shared" si="1"/>
        <v>0</v>
      </c>
      <c r="O59" s="68">
        <f t="shared" si="1"/>
        <v>0</v>
      </c>
      <c r="P59" s="68">
        <f t="shared" si="1"/>
        <v>0</v>
      </c>
      <c r="Q59" s="68">
        <f t="shared" si="1"/>
        <v>0</v>
      </c>
      <c r="R59" s="68">
        <f t="shared" si="1"/>
        <v>0</v>
      </c>
    </row>
    <row r="60" spans="1:18">
      <c r="A60" s="142"/>
      <c r="B60" s="208"/>
      <c r="C60" s="209"/>
      <c r="D60" s="217"/>
      <c r="E60" s="218"/>
      <c r="F60" s="218"/>
      <c r="G60" s="218"/>
      <c r="H60" s="218"/>
      <c r="I60" s="218"/>
      <c r="J60" s="218"/>
      <c r="K60" s="218"/>
      <c r="L60" s="218"/>
      <c r="M60" s="218"/>
      <c r="N60" s="218"/>
      <c r="O60" s="218"/>
      <c r="P60" s="218"/>
      <c r="Q60" s="218"/>
      <c r="R60" s="210"/>
    </row>
    <row r="61" spans="1:18" ht="15" customHeight="1">
      <c r="A61" s="142">
        <v>3</v>
      </c>
      <c r="B61" s="213" t="s">
        <v>112</v>
      </c>
      <c r="C61" s="214"/>
      <c r="D61" s="215"/>
      <c r="E61" s="362">
        <f t="shared" ref="E61:R61" si="2">E31+E59</f>
        <v>487755.07243038318</v>
      </c>
      <c r="F61" s="362">
        <f t="shared" si="2"/>
        <v>538435.40603217366</v>
      </c>
      <c r="G61" s="216">
        <f t="shared" si="2"/>
        <v>422396.62304999994</v>
      </c>
      <c r="H61" s="216">
        <f t="shared" si="2"/>
        <v>425426.32101800002</v>
      </c>
      <c r="I61" s="216">
        <f t="shared" si="2"/>
        <v>423989.07614999998</v>
      </c>
      <c r="J61" s="216">
        <f t="shared" si="2"/>
        <v>423574.33980000002</v>
      </c>
      <c r="K61" s="216">
        <f t="shared" si="2"/>
        <v>423443.54499999993</v>
      </c>
      <c r="L61" s="216">
        <f t="shared" si="2"/>
        <v>425552.33507000003</v>
      </c>
      <c r="M61" s="216">
        <f t="shared" si="2"/>
        <v>233386.87409999999</v>
      </c>
      <c r="N61" s="216">
        <f t="shared" si="2"/>
        <v>40992.412609999999</v>
      </c>
      <c r="O61" s="216">
        <f t="shared" si="2"/>
        <v>35311.013559999999</v>
      </c>
      <c r="P61" s="216">
        <f t="shared" si="2"/>
        <v>34565.469680000002</v>
      </c>
      <c r="Q61" s="216">
        <f t="shared" si="2"/>
        <v>35670.971499999992</v>
      </c>
      <c r="R61" s="216">
        <f t="shared" si="2"/>
        <v>32568.167729999997</v>
      </c>
    </row>
    <row r="62" spans="1:18">
      <c r="A62" s="142"/>
      <c r="B62" s="27"/>
      <c r="C62" s="33"/>
      <c r="D62" s="27"/>
      <c r="E62" s="76"/>
      <c r="F62" s="76"/>
      <c r="G62" s="76"/>
      <c r="H62" s="76"/>
      <c r="I62" s="76"/>
      <c r="J62" s="76"/>
      <c r="K62" s="76"/>
      <c r="L62" s="76"/>
      <c r="M62" s="76"/>
      <c r="N62" s="76"/>
      <c r="O62" s="76"/>
      <c r="P62" s="76"/>
      <c r="Q62" s="76"/>
      <c r="R62" s="76"/>
    </row>
    <row r="63" spans="1:18" ht="15" customHeight="1">
      <c r="A63" s="142"/>
      <c r="B63" s="120"/>
      <c r="C63" s="121"/>
      <c r="D63" s="90"/>
      <c r="E63" s="76"/>
      <c r="F63" s="76"/>
      <c r="G63" s="76"/>
      <c r="H63" s="76"/>
      <c r="I63" s="76"/>
      <c r="J63" s="76"/>
      <c r="K63" s="76"/>
      <c r="L63" s="76"/>
      <c r="M63" s="76"/>
      <c r="N63" s="76"/>
      <c r="O63" s="76"/>
      <c r="P63" s="76"/>
      <c r="Q63" s="76"/>
      <c r="R63" s="76"/>
    </row>
    <row r="64" spans="1:18" s="46" customFormat="1" ht="15" customHeight="1">
      <c r="A64" s="143"/>
      <c r="B64" s="303" t="s">
        <v>128</v>
      </c>
      <c r="C64" s="43"/>
      <c r="D64" s="90"/>
      <c r="E64" s="90"/>
      <c r="F64" s="90"/>
      <c r="G64" s="91"/>
      <c r="H64" s="91"/>
      <c r="I64" s="91"/>
      <c r="J64" s="91"/>
      <c r="K64" s="91"/>
      <c r="L64" s="91"/>
      <c r="M64" s="91"/>
      <c r="N64" s="91"/>
      <c r="O64" s="77"/>
      <c r="P64" s="77"/>
      <c r="Q64" s="77"/>
      <c r="R64" s="77"/>
    </row>
    <row r="65" spans="1:18" ht="15" customHeight="1">
      <c r="A65" s="142"/>
      <c r="B65" s="27" t="s">
        <v>267</v>
      </c>
      <c r="C65" s="33"/>
      <c r="D65" s="90"/>
      <c r="E65" s="90"/>
      <c r="F65" s="90"/>
      <c r="G65" s="91"/>
      <c r="H65" s="91"/>
      <c r="I65" s="91"/>
      <c r="J65" s="91"/>
      <c r="K65" s="91"/>
      <c r="L65" s="91"/>
      <c r="M65" s="91"/>
      <c r="N65" s="91"/>
      <c r="O65" s="77"/>
      <c r="P65" s="77"/>
      <c r="Q65" s="77"/>
      <c r="R65" s="77"/>
    </row>
    <row r="66" spans="1:18">
      <c r="A66" s="142"/>
      <c r="B66" s="21" t="s">
        <v>39</v>
      </c>
      <c r="C66" s="32"/>
      <c r="D66" s="78" t="s">
        <v>96</v>
      </c>
      <c r="E66" s="290" t="s">
        <v>131</v>
      </c>
      <c r="F66" s="290" t="s">
        <v>79</v>
      </c>
      <c r="G66" s="62" t="s">
        <v>1</v>
      </c>
      <c r="H66" s="62" t="s">
        <v>2</v>
      </c>
      <c r="I66" s="62" t="s">
        <v>17</v>
      </c>
      <c r="J66" s="62" t="s">
        <v>18</v>
      </c>
      <c r="K66" s="62" t="s">
        <v>20</v>
      </c>
      <c r="L66" s="62" t="s">
        <v>21</v>
      </c>
      <c r="M66" s="62" t="s">
        <v>24</v>
      </c>
      <c r="N66" s="62" t="s">
        <v>25</v>
      </c>
      <c r="O66" s="62" t="s">
        <v>27</v>
      </c>
      <c r="P66" s="62" t="s">
        <v>28</v>
      </c>
      <c r="Q66" s="62" t="s">
        <v>29</v>
      </c>
      <c r="R66" s="62" t="s">
        <v>30</v>
      </c>
    </row>
    <row r="67" spans="1:18" s="2" customFormat="1">
      <c r="A67" s="294" t="s">
        <v>113</v>
      </c>
      <c r="B67" s="122"/>
      <c r="C67" s="188"/>
      <c r="D67" s="229"/>
      <c r="E67" s="175"/>
      <c r="F67" s="175"/>
      <c r="G67" s="109"/>
      <c r="H67" s="109"/>
      <c r="I67" s="109"/>
      <c r="J67" s="109"/>
      <c r="K67" s="109"/>
      <c r="L67" s="109"/>
      <c r="M67" s="109"/>
      <c r="N67" s="119"/>
      <c r="O67" s="110"/>
      <c r="P67" s="110"/>
      <c r="Q67" s="110"/>
      <c r="R67" s="110"/>
    </row>
    <row r="68" spans="1:18" s="2" customFormat="1">
      <c r="A68" s="294" t="s">
        <v>114</v>
      </c>
      <c r="B68" s="51"/>
      <c r="C68" s="188"/>
      <c r="D68" s="229"/>
      <c r="E68" s="175"/>
      <c r="F68" s="175"/>
      <c r="G68" s="109"/>
      <c r="H68" s="109"/>
      <c r="I68" s="109"/>
      <c r="J68" s="109"/>
      <c r="K68" s="109"/>
      <c r="L68" s="109"/>
      <c r="M68" s="109"/>
      <c r="N68" s="119"/>
      <c r="O68" s="110"/>
      <c r="P68" s="110"/>
      <c r="Q68" s="110"/>
      <c r="R68" s="110"/>
    </row>
    <row r="69" spans="1:18" s="2" customFormat="1">
      <c r="A69" s="294" t="s">
        <v>115</v>
      </c>
      <c r="B69" s="51"/>
      <c r="C69" s="188"/>
      <c r="D69" s="229"/>
      <c r="E69" s="175"/>
      <c r="F69" s="175"/>
      <c r="G69" s="109"/>
      <c r="H69" s="109"/>
      <c r="I69" s="109"/>
      <c r="J69" s="109"/>
      <c r="K69" s="109"/>
      <c r="L69" s="109"/>
      <c r="M69" s="109"/>
      <c r="N69" s="119"/>
      <c r="O69" s="110"/>
      <c r="P69" s="110"/>
      <c r="Q69" s="110"/>
      <c r="R69" s="110"/>
    </row>
    <row r="70" spans="1:18" s="2" customFormat="1">
      <c r="A70" s="294" t="s">
        <v>116</v>
      </c>
      <c r="B70" s="51"/>
      <c r="C70" s="188"/>
      <c r="D70" s="229"/>
      <c r="E70" s="175"/>
      <c r="F70" s="175"/>
      <c r="G70" s="109"/>
      <c r="H70" s="109"/>
      <c r="I70" s="109"/>
      <c r="J70" s="109"/>
      <c r="K70" s="109"/>
      <c r="L70" s="109"/>
      <c r="M70" s="109"/>
      <c r="N70" s="119"/>
      <c r="O70" s="110"/>
      <c r="P70" s="110"/>
      <c r="Q70" s="110"/>
      <c r="R70" s="110"/>
    </row>
    <row r="71" spans="1:18" s="2" customFormat="1">
      <c r="A71" s="293" t="s">
        <v>117</v>
      </c>
      <c r="B71" s="51"/>
      <c r="C71" s="188"/>
      <c r="D71" s="229"/>
      <c r="E71" s="175"/>
      <c r="F71" s="175"/>
      <c r="G71" s="109"/>
      <c r="H71" s="109"/>
      <c r="I71" s="109"/>
      <c r="J71" s="109"/>
      <c r="K71" s="109"/>
      <c r="L71" s="109"/>
      <c r="M71" s="109"/>
      <c r="N71" s="119"/>
      <c r="O71" s="110"/>
      <c r="P71" s="110"/>
      <c r="Q71" s="110"/>
      <c r="R71" s="110"/>
    </row>
    <row r="72" spans="1:18" s="2" customFormat="1">
      <c r="A72" s="294" t="s">
        <v>231</v>
      </c>
      <c r="B72" s="51"/>
      <c r="C72" s="188"/>
      <c r="D72" s="229"/>
      <c r="E72" s="175"/>
      <c r="F72" s="175"/>
      <c r="G72" s="109"/>
      <c r="H72" s="109"/>
      <c r="I72" s="109"/>
      <c r="J72" s="109"/>
      <c r="K72" s="109"/>
      <c r="L72" s="109"/>
      <c r="M72" s="109"/>
      <c r="N72" s="119"/>
      <c r="O72" s="110"/>
      <c r="P72" s="110"/>
      <c r="Q72" s="110"/>
      <c r="R72" s="110"/>
    </row>
    <row r="73" spans="1:18" s="2" customFormat="1">
      <c r="A73" s="294" t="s">
        <v>232</v>
      </c>
      <c r="B73" s="51"/>
      <c r="C73" s="188"/>
      <c r="D73" s="229"/>
      <c r="E73" s="175"/>
      <c r="F73" s="175"/>
      <c r="G73" s="109"/>
      <c r="H73" s="109"/>
      <c r="I73" s="109"/>
      <c r="J73" s="109"/>
      <c r="K73" s="109"/>
      <c r="L73" s="109"/>
      <c r="M73" s="109"/>
      <c r="N73" s="119"/>
      <c r="O73" s="110"/>
      <c r="P73" s="110"/>
      <c r="Q73" s="110"/>
      <c r="R73" s="110"/>
    </row>
    <row r="74" spans="1:18" s="2" customFormat="1">
      <c r="A74" s="294" t="s">
        <v>233</v>
      </c>
      <c r="B74" s="51"/>
      <c r="C74" s="188"/>
      <c r="D74" s="229"/>
      <c r="E74" s="175"/>
      <c r="F74" s="175"/>
      <c r="G74" s="109"/>
      <c r="H74" s="109"/>
      <c r="I74" s="109"/>
      <c r="J74" s="109"/>
      <c r="K74" s="109"/>
      <c r="L74" s="109"/>
      <c r="M74" s="109"/>
      <c r="N74" s="119"/>
      <c r="O74" s="110"/>
      <c r="P74" s="110"/>
      <c r="Q74" s="110"/>
      <c r="R74" s="110"/>
    </row>
    <row r="75" spans="1:18" s="2" customFormat="1">
      <c r="A75" s="294" t="s">
        <v>234</v>
      </c>
      <c r="B75" s="51"/>
      <c r="C75" s="188"/>
      <c r="D75" s="229"/>
      <c r="E75" s="175"/>
      <c r="F75" s="175"/>
      <c r="G75" s="109"/>
      <c r="H75" s="109"/>
      <c r="I75" s="109"/>
      <c r="J75" s="109"/>
      <c r="K75" s="109"/>
      <c r="L75" s="109"/>
      <c r="M75" s="109"/>
      <c r="N75" s="119"/>
      <c r="O75" s="110"/>
      <c r="P75" s="110"/>
      <c r="Q75" s="110"/>
      <c r="R75" s="110"/>
    </row>
    <row r="76" spans="1:18" s="2" customFormat="1">
      <c r="A76" s="294" t="s">
        <v>235</v>
      </c>
      <c r="B76" s="51"/>
      <c r="C76" s="188"/>
      <c r="D76" s="229"/>
      <c r="E76" s="175"/>
      <c r="F76" s="175"/>
      <c r="G76" s="109"/>
      <c r="H76" s="109"/>
      <c r="I76" s="109"/>
      <c r="J76" s="109"/>
      <c r="K76" s="109"/>
      <c r="L76" s="109"/>
      <c r="M76" s="109"/>
      <c r="N76" s="119"/>
      <c r="O76" s="110"/>
      <c r="P76" s="110"/>
      <c r="Q76" s="110"/>
      <c r="R76" s="110"/>
    </row>
    <row r="77" spans="1:18" s="2" customFormat="1">
      <c r="A77" s="294" t="s">
        <v>236</v>
      </c>
      <c r="B77" s="51"/>
      <c r="C77" s="188"/>
      <c r="D77" s="229"/>
      <c r="E77" s="175"/>
      <c r="F77" s="175"/>
      <c r="G77" s="109"/>
      <c r="H77" s="109"/>
      <c r="I77" s="109"/>
      <c r="J77" s="109"/>
      <c r="K77" s="109"/>
      <c r="L77" s="109"/>
      <c r="M77" s="109"/>
      <c r="N77" s="119"/>
      <c r="O77" s="110"/>
      <c r="P77" s="110"/>
      <c r="Q77" s="110"/>
      <c r="R77" s="110"/>
    </row>
    <row r="78" spans="1:18" s="2" customFormat="1">
      <c r="A78" s="294" t="s">
        <v>237</v>
      </c>
      <c r="B78" s="51"/>
      <c r="C78" s="188"/>
      <c r="D78" s="229"/>
      <c r="E78" s="175"/>
      <c r="F78" s="175"/>
      <c r="G78" s="109"/>
      <c r="H78" s="109"/>
      <c r="I78" s="109"/>
      <c r="J78" s="109"/>
      <c r="K78" s="109"/>
      <c r="L78" s="109"/>
      <c r="M78" s="109"/>
      <c r="N78" s="119"/>
      <c r="O78" s="110"/>
      <c r="P78" s="110"/>
      <c r="Q78" s="110"/>
      <c r="R78" s="110"/>
    </row>
    <row r="79" spans="1:18" s="2" customFormat="1">
      <c r="A79" s="294" t="s">
        <v>238</v>
      </c>
      <c r="B79" s="51"/>
      <c r="C79" s="188"/>
      <c r="D79" s="229"/>
      <c r="E79" s="175"/>
      <c r="F79" s="175"/>
      <c r="G79" s="109"/>
      <c r="H79" s="109"/>
      <c r="I79" s="109"/>
      <c r="J79" s="109"/>
      <c r="K79" s="109"/>
      <c r="L79" s="109"/>
      <c r="M79" s="109"/>
      <c r="N79" s="119"/>
      <c r="O79" s="110"/>
      <c r="P79" s="110"/>
      <c r="Q79" s="110"/>
      <c r="R79" s="110"/>
    </row>
    <row r="80" spans="1:18" s="2" customFormat="1">
      <c r="A80" s="301" t="s">
        <v>239</v>
      </c>
      <c r="B80" s="51"/>
      <c r="C80" s="188"/>
      <c r="D80" s="229"/>
      <c r="E80" s="175"/>
      <c r="F80" s="175"/>
      <c r="G80" s="109"/>
      <c r="H80" s="109"/>
      <c r="I80" s="109"/>
      <c r="J80" s="109"/>
      <c r="K80" s="109"/>
      <c r="L80" s="109"/>
      <c r="M80" s="109"/>
      <c r="N80" s="109"/>
      <c r="O80" s="110"/>
      <c r="P80" s="110"/>
      <c r="Q80" s="110"/>
      <c r="R80" s="110"/>
    </row>
    <row r="81" spans="1:18">
      <c r="A81" s="142">
        <v>4</v>
      </c>
      <c r="B81" s="50" t="s">
        <v>109</v>
      </c>
      <c r="C81" s="45"/>
      <c r="D81" s="189"/>
      <c r="E81" s="361">
        <f>SUM(E67:E80)</f>
        <v>0</v>
      </c>
      <c r="F81" s="361">
        <f>SUM(F67:F80)</f>
        <v>0</v>
      </c>
      <c r="G81" s="67">
        <f t="shared" ref="G81:R81" si="3">SUM(G67:G80)</f>
        <v>0</v>
      </c>
      <c r="H81" s="67">
        <f t="shared" si="3"/>
        <v>0</v>
      </c>
      <c r="I81" s="67">
        <f t="shared" si="3"/>
        <v>0</v>
      </c>
      <c r="J81" s="67">
        <f t="shared" si="3"/>
        <v>0</v>
      </c>
      <c r="K81" s="67">
        <f t="shared" si="3"/>
        <v>0</v>
      </c>
      <c r="L81" s="67">
        <f t="shared" si="3"/>
        <v>0</v>
      </c>
      <c r="M81" s="67">
        <f t="shared" si="3"/>
        <v>0</v>
      </c>
      <c r="N81" s="67">
        <f t="shared" si="3"/>
        <v>0</v>
      </c>
      <c r="O81" s="67">
        <f t="shared" si="3"/>
        <v>0</v>
      </c>
      <c r="P81" s="67">
        <f t="shared" si="3"/>
        <v>0</v>
      </c>
      <c r="Q81" s="67">
        <f t="shared" si="3"/>
        <v>0</v>
      </c>
      <c r="R81" s="67">
        <f t="shared" si="3"/>
        <v>0</v>
      </c>
    </row>
    <row r="82" spans="1:18">
      <c r="A82" s="142"/>
      <c r="B82" s="12"/>
      <c r="C82" s="32"/>
      <c r="D82" s="160"/>
      <c r="E82" s="165"/>
      <c r="F82" s="249"/>
      <c r="G82" s="166"/>
      <c r="H82" s="166"/>
      <c r="I82" s="166"/>
      <c r="J82" s="166"/>
      <c r="K82" s="166"/>
      <c r="L82" s="166"/>
      <c r="M82" s="166"/>
      <c r="N82" s="166"/>
      <c r="O82" s="167"/>
      <c r="P82" s="167"/>
      <c r="Q82" s="167"/>
      <c r="R82" s="168"/>
    </row>
    <row r="83" spans="1:18">
      <c r="A83" s="142"/>
      <c r="B83" s="27" t="s">
        <v>268</v>
      </c>
      <c r="C83" s="12"/>
      <c r="D83" s="21"/>
      <c r="E83" s="104"/>
      <c r="F83" s="105"/>
      <c r="G83" s="105"/>
      <c r="H83" s="105"/>
      <c r="I83" s="105"/>
      <c r="J83" s="105"/>
      <c r="K83" s="105"/>
      <c r="L83" s="105"/>
      <c r="M83" s="105"/>
      <c r="N83" s="105"/>
      <c r="O83" s="102"/>
      <c r="P83" s="102"/>
      <c r="Q83" s="102"/>
      <c r="R83" s="103"/>
    </row>
    <row r="84" spans="1:18">
      <c r="A84" s="142"/>
      <c r="B84" s="21" t="s">
        <v>39</v>
      </c>
      <c r="C84" s="127"/>
      <c r="D84" s="78" t="s">
        <v>96</v>
      </c>
      <c r="E84" s="290" t="s">
        <v>131</v>
      </c>
      <c r="F84" s="290" t="s">
        <v>79</v>
      </c>
      <c r="G84" s="290" t="s">
        <v>1</v>
      </c>
      <c r="H84" s="290" t="s">
        <v>2</v>
      </c>
      <c r="I84" s="290" t="s">
        <v>17</v>
      </c>
      <c r="J84" s="290" t="s">
        <v>18</v>
      </c>
      <c r="K84" s="290" t="s">
        <v>20</v>
      </c>
      <c r="L84" s="290" t="s">
        <v>21</v>
      </c>
      <c r="M84" s="290" t="s">
        <v>24</v>
      </c>
      <c r="N84" s="290" t="s">
        <v>25</v>
      </c>
      <c r="O84" s="290" t="s">
        <v>27</v>
      </c>
      <c r="P84" s="290" t="s">
        <v>28</v>
      </c>
      <c r="Q84" s="290" t="s">
        <v>29</v>
      </c>
      <c r="R84" s="290" t="s">
        <v>30</v>
      </c>
    </row>
    <row r="85" spans="1:18">
      <c r="A85" s="294" t="s">
        <v>118</v>
      </c>
      <c r="B85" s="51"/>
      <c r="C85" s="38"/>
      <c r="D85" s="95"/>
      <c r="E85" s="363"/>
      <c r="F85" s="182"/>
      <c r="G85" s="108"/>
      <c r="H85" s="109"/>
      <c r="I85" s="109"/>
      <c r="J85" s="109"/>
      <c r="K85" s="109"/>
      <c r="L85" s="109"/>
      <c r="M85" s="109"/>
      <c r="N85" s="109"/>
      <c r="O85" s="110"/>
      <c r="P85" s="110"/>
      <c r="Q85" s="110"/>
      <c r="R85" s="110"/>
    </row>
    <row r="86" spans="1:18" s="283" customFormat="1">
      <c r="A86" s="294" t="s">
        <v>119</v>
      </c>
      <c r="B86" s="51"/>
      <c r="C86" s="288"/>
      <c r="D86" s="95"/>
      <c r="E86" s="182"/>
      <c r="F86" s="182"/>
      <c r="G86" s="108"/>
      <c r="H86" s="109"/>
      <c r="I86" s="109"/>
      <c r="J86" s="109"/>
      <c r="K86" s="109"/>
      <c r="L86" s="109"/>
      <c r="M86" s="109"/>
      <c r="N86" s="109"/>
      <c r="O86" s="110"/>
      <c r="P86" s="110"/>
      <c r="Q86" s="110"/>
      <c r="R86" s="110"/>
    </row>
    <row r="87" spans="1:18" s="283" customFormat="1">
      <c r="A87" s="294" t="s">
        <v>120</v>
      </c>
      <c r="B87" s="51"/>
      <c r="C87" s="288"/>
      <c r="D87" s="95"/>
      <c r="E87" s="182"/>
      <c r="F87" s="182"/>
      <c r="G87" s="108"/>
      <c r="H87" s="109"/>
      <c r="I87" s="109"/>
      <c r="J87" s="109"/>
      <c r="K87" s="109"/>
      <c r="L87" s="109"/>
      <c r="M87" s="109"/>
      <c r="N87" s="109"/>
      <c r="O87" s="110"/>
      <c r="P87" s="110"/>
      <c r="Q87" s="110"/>
      <c r="R87" s="110"/>
    </row>
    <row r="88" spans="1:18" s="283" customFormat="1">
      <c r="A88" s="294" t="s">
        <v>121</v>
      </c>
      <c r="B88" s="51"/>
      <c r="C88" s="288"/>
      <c r="D88" s="95"/>
      <c r="E88" s="182"/>
      <c r="F88" s="182"/>
      <c r="G88" s="108"/>
      <c r="H88" s="109"/>
      <c r="I88" s="109"/>
      <c r="J88" s="109"/>
      <c r="K88" s="109"/>
      <c r="L88" s="109"/>
      <c r="M88" s="109"/>
      <c r="N88" s="109"/>
      <c r="O88" s="110"/>
      <c r="P88" s="110"/>
      <c r="Q88" s="110"/>
      <c r="R88" s="110"/>
    </row>
    <row r="89" spans="1:18" s="283" customFormat="1">
      <c r="A89" s="293" t="s">
        <v>122</v>
      </c>
      <c r="B89" s="51"/>
      <c r="C89" s="288"/>
      <c r="D89" s="95"/>
      <c r="E89" s="182"/>
      <c r="F89" s="182"/>
      <c r="G89" s="108"/>
      <c r="H89" s="109"/>
      <c r="I89" s="109"/>
      <c r="J89" s="109"/>
      <c r="K89" s="109"/>
      <c r="L89" s="109"/>
      <c r="M89" s="109"/>
      <c r="N89" s="109"/>
      <c r="O89" s="110"/>
      <c r="P89" s="110"/>
      <c r="Q89" s="110"/>
      <c r="R89" s="110"/>
    </row>
    <row r="90" spans="1:18" s="283" customFormat="1">
      <c r="A90" s="294" t="s">
        <v>240</v>
      </c>
      <c r="B90" s="51"/>
      <c r="C90" s="288"/>
      <c r="D90" s="95"/>
      <c r="E90" s="182"/>
      <c r="F90" s="182"/>
      <c r="G90" s="108"/>
      <c r="H90" s="109"/>
      <c r="I90" s="109"/>
      <c r="J90" s="109"/>
      <c r="K90" s="109"/>
      <c r="L90" s="109"/>
      <c r="M90" s="109"/>
      <c r="N90" s="109"/>
      <c r="O90" s="110"/>
      <c r="P90" s="110"/>
      <c r="Q90" s="110"/>
      <c r="R90" s="110"/>
    </row>
    <row r="91" spans="1:18" s="283" customFormat="1">
      <c r="A91" s="294" t="s">
        <v>241</v>
      </c>
      <c r="B91" s="51"/>
      <c r="C91" s="288"/>
      <c r="D91" s="95"/>
      <c r="E91" s="182"/>
      <c r="F91" s="182"/>
      <c r="G91" s="108"/>
      <c r="H91" s="109"/>
      <c r="I91" s="109"/>
      <c r="J91" s="109"/>
      <c r="K91" s="109"/>
      <c r="L91" s="109"/>
      <c r="M91" s="109"/>
      <c r="N91" s="109"/>
      <c r="O91" s="110"/>
      <c r="P91" s="110"/>
      <c r="Q91" s="110"/>
      <c r="R91" s="110"/>
    </row>
    <row r="92" spans="1:18" s="283" customFormat="1">
      <c r="A92" s="294" t="s">
        <v>242</v>
      </c>
      <c r="B92" s="51"/>
      <c r="C92" s="288"/>
      <c r="D92" s="95"/>
      <c r="E92" s="182"/>
      <c r="F92" s="182"/>
      <c r="G92" s="108"/>
      <c r="H92" s="109"/>
      <c r="I92" s="109"/>
      <c r="J92" s="109"/>
      <c r="K92" s="109"/>
      <c r="L92" s="109"/>
      <c r="M92" s="109"/>
      <c r="N92" s="109"/>
      <c r="O92" s="110"/>
      <c r="P92" s="110"/>
      <c r="Q92" s="110"/>
      <c r="R92" s="110"/>
    </row>
    <row r="93" spans="1:18" s="283" customFormat="1">
      <c r="A93" s="294" t="s">
        <v>243</v>
      </c>
      <c r="B93" s="51"/>
      <c r="C93" s="288"/>
      <c r="D93" s="95"/>
      <c r="E93" s="182"/>
      <c r="F93" s="182"/>
      <c r="G93" s="108"/>
      <c r="H93" s="109"/>
      <c r="I93" s="109"/>
      <c r="J93" s="109"/>
      <c r="K93" s="109"/>
      <c r="L93" s="109"/>
      <c r="M93" s="109"/>
      <c r="N93" s="109"/>
      <c r="O93" s="110"/>
      <c r="P93" s="110"/>
      <c r="Q93" s="110"/>
      <c r="R93" s="110"/>
    </row>
    <row r="94" spans="1:18" s="283" customFormat="1">
      <c r="A94" s="294" t="s">
        <v>244</v>
      </c>
      <c r="B94" s="51"/>
      <c r="C94" s="288"/>
      <c r="D94" s="95"/>
      <c r="E94" s="182"/>
      <c r="F94" s="182"/>
      <c r="G94" s="108"/>
      <c r="H94" s="109"/>
      <c r="I94" s="109"/>
      <c r="J94" s="109"/>
      <c r="K94" s="109"/>
      <c r="L94" s="109"/>
      <c r="M94" s="109"/>
      <c r="N94" s="109"/>
      <c r="O94" s="110"/>
      <c r="P94" s="110"/>
      <c r="Q94" s="110"/>
      <c r="R94" s="110"/>
    </row>
    <row r="95" spans="1:18">
      <c r="A95" s="294" t="s">
        <v>245</v>
      </c>
      <c r="B95" s="51"/>
      <c r="C95" s="38"/>
      <c r="D95" s="95"/>
      <c r="E95" s="182"/>
      <c r="F95" s="182"/>
      <c r="G95" s="109"/>
      <c r="H95" s="109"/>
      <c r="I95" s="109"/>
      <c r="J95" s="109"/>
      <c r="K95" s="109"/>
      <c r="L95" s="109"/>
      <c r="M95" s="109"/>
      <c r="N95" s="109"/>
      <c r="O95" s="110"/>
      <c r="P95" s="110"/>
      <c r="Q95" s="110"/>
      <c r="R95" s="110"/>
    </row>
    <row r="96" spans="1:18">
      <c r="A96" s="294" t="s">
        <v>246</v>
      </c>
      <c r="B96" s="51"/>
      <c r="C96" s="38"/>
      <c r="D96" s="95"/>
      <c r="E96" s="363"/>
      <c r="F96" s="363"/>
      <c r="G96" s="109"/>
      <c r="H96" s="109"/>
      <c r="I96" s="109"/>
      <c r="J96" s="109"/>
      <c r="K96" s="109"/>
      <c r="L96" s="109"/>
      <c r="M96" s="109"/>
      <c r="N96" s="109"/>
      <c r="O96" s="110"/>
      <c r="P96" s="110"/>
      <c r="Q96" s="110"/>
      <c r="R96" s="110"/>
    </row>
    <row r="97" spans="1:18">
      <c r="A97" s="294" t="s">
        <v>247</v>
      </c>
      <c r="B97" s="51"/>
      <c r="C97" s="38"/>
      <c r="D97" s="95"/>
      <c r="E97" s="363"/>
      <c r="F97" s="363"/>
      <c r="G97" s="109"/>
      <c r="H97" s="109"/>
      <c r="I97" s="109"/>
      <c r="J97" s="109"/>
      <c r="K97" s="109"/>
      <c r="L97" s="109"/>
      <c r="M97" s="109"/>
      <c r="N97" s="109"/>
      <c r="O97" s="110"/>
      <c r="P97" s="110"/>
      <c r="Q97" s="110"/>
      <c r="R97" s="110"/>
    </row>
    <row r="98" spans="1:18">
      <c r="A98" s="301" t="s">
        <v>248</v>
      </c>
      <c r="B98" s="51"/>
      <c r="C98" s="38"/>
      <c r="D98" s="95"/>
      <c r="E98" s="363"/>
      <c r="F98" s="363"/>
      <c r="G98" s="109"/>
      <c r="H98" s="109"/>
      <c r="I98" s="109"/>
      <c r="J98" s="109"/>
      <c r="K98" s="109"/>
      <c r="L98" s="109"/>
      <c r="M98" s="109"/>
      <c r="N98" s="109"/>
      <c r="O98" s="110"/>
      <c r="P98" s="110"/>
      <c r="Q98" s="110"/>
      <c r="R98" s="110"/>
    </row>
    <row r="99" spans="1:18">
      <c r="A99" s="142">
        <v>5</v>
      </c>
      <c r="B99" s="47" t="s">
        <v>110</v>
      </c>
      <c r="C99" s="45"/>
      <c r="D99" s="230"/>
      <c r="E99" s="361">
        <f>SUM(E85:E98)</f>
        <v>0</v>
      </c>
      <c r="F99" s="361">
        <f>SUM(F85:F98)</f>
        <v>0</v>
      </c>
      <c r="G99" s="67">
        <f t="shared" ref="G99:R99" si="4">SUM(G85:G98)</f>
        <v>0</v>
      </c>
      <c r="H99" s="67">
        <f t="shared" si="4"/>
        <v>0</v>
      </c>
      <c r="I99" s="67">
        <f t="shared" si="4"/>
        <v>0</v>
      </c>
      <c r="J99" s="67">
        <f t="shared" si="4"/>
        <v>0</v>
      </c>
      <c r="K99" s="67">
        <f t="shared" si="4"/>
        <v>0</v>
      </c>
      <c r="L99" s="67">
        <f t="shared" si="4"/>
        <v>0</v>
      </c>
      <c r="M99" s="67">
        <f t="shared" si="4"/>
        <v>0</v>
      </c>
      <c r="N99" s="67">
        <f t="shared" si="4"/>
        <v>0</v>
      </c>
      <c r="O99" s="67">
        <f t="shared" si="4"/>
        <v>0</v>
      </c>
      <c r="P99" s="67">
        <f t="shared" si="4"/>
        <v>0</v>
      </c>
      <c r="Q99" s="67">
        <f t="shared" si="4"/>
        <v>0</v>
      </c>
      <c r="R99" s="67">
        <f t="shared" si="4"/>
        <v>0</v>
      </c>
    </row>
    <row r="100" spans="1:18">
      <c r="A100" s="142"/>
      <c r="B100" s="173"/>
      <c r="C100" s="171"/>
      <c r="D100" s="172"/>
      <c r="E100" s="105"/>
      <c r="F100" s="105"/>
      <c r="G100" s="105"/>
      <c r="H100" s="105"/>
      <c r="I100" s="105"/>
      <c r="J100" s="105"/>
      <c r="K100" s="105"/>
      <c r="L100" s="105"/>
      <c r="M100" s="105"/>
      <c r="N100" s="105"/>
      <c r="O100" s="105"/>
      <c r="P100" s="105"/>
      <c r="Q100" s="105"/>
      <c r="R100" s="174"/>
    </row>
    <row r="101" spans="1:18" ht="15" customHeight="1">
      <c r="A101" s="142">
        <v>6</v>
      </c>
      <c r="B101" s="48" t="s">
        <v>164</v>
      </c>
      <c r="C101" s="49"/>
      <c r="D101" s="86"/>
      <c r="E101" s="295">
        <f>E99+E81</f>
        <v>0</v>
      </c>
      <c r="F101" s="295">
        <f>F99+F81</f>
        <v>0</v>
      </c>
      <c r="G101" s="80">
        <f t="shared" ref="G101:R101" si="5">G99+G81</f>
        <v>0</v>
      </c>
      <c r="H101" s="80">
        <f t="shared" si="5"/>
        <v>0</v>
      </c>
      <c r="I101" s="80">
        <f t="shared" si="5"/>
        <v>0</v>
      </c>
      <c r="J101" s="80">
        <f t="shared" si="5"/>
        <v>0</v>
      </c>
      <c r="K101" s="80">
        <f t="shared" si="5"/>
        <v>0</v>
      </c>
      <c r="L101" s="80">
        <f t="shared" si="5"/>
        <v>0</v>
      </c>
      <c r="M101" s="80">
        <f t="shared" si="5"/>
        <v>0</v>
      </c>
      <c r="N101" s="80">
        <f t="shared" si="5"/>
        <v>0</v>
      </c>
      <c r="O101" s="80">
        <f t="shared" si="5"/>
        <v>0</v>
      </c>
      <c r="P101" s="80">
        <f t="shared" si="5"/>
        <v>0</v>
      </c>
      <c r="Q101" s="80">
        <f t="shared" si="5"/>
        <v>0</v>
      </c>
      <c r="R101" s="80">
        <f t="shared" si="5"/>
        <v>0</v>
      </c>
    </row>
    <row r="102" spans="1:18">
      <c r="A102" s="142"/>
      <c r="B102" s="33"/>
      <c r="C102" s="33"/>
      <c r="D102" s="27"/>
      <c r="E102" s="76"/>
      <c r="F102" s="76"/>
      <c r="G102" s="76"/>
      <c r="H102" s="76"/>
      <c r="I102" s="76"/>
      <c r="J102" s="76"/>
      <c r="K102" s="76"/>
      <c r="L102" s="76"/>
      <c r="M102" s="76"/>
      <c r="N102" s="76"/>
      <c r="O102" s="76"/>
      <c r="P102" s="76"/>
      <c r="Q102" s="76"/>
      <c r="R102" s="76"/>
    </row>
    <row r="103" spans="1:18" ht="18.75">
      <c r="A103" s="142"/>
      <c r="B103" s="303" t="s">
        <v>44</v>
      </c>
      <c r="C103" s="43"/>
      <c r="D103" s="90"/>
      <c r="E103" s="91"/>
      <c r="F103" s="91"/>
      <c r="G103" s="91"/>
      <c r="H103" s="91"/>
      <c r="I103" s="91"/>
      <c r="J103" s="91"/>
      <c r="K103" s="91"/>
      <c r="L103" s="91"/>
      <c r="M103" s="91"/>
      <c r="N103" s="91"/>
      <c r="O103" s="77"/>
      <c r="P103" s="77"/>
      <c r="Q103" s="77"/>
      <c r="R103" s="77"/>
    </row>
    <row r="104" spans="1:18">
      <c r="A104" s="142"/>
      <c r="B104" s="27"/>
      <c r="C104" s="33"/>
      <c r="D104" s="27"/>
    </row>
    <row r="105" spans="1:18">
      <c r="A105" s="142"/>
      <c r="B105" s="34"/>
      <c r="C105" s="73"/>
      <c r="D105" s="78" t="s">
        <v>95</v>
      </c>
      <c r="E105" s="62" t="s">
        <v>131</v>
      </c>
      <c r="F105" s="62" t="s">
        <v>79</v>
      </c>
      <c r="G105" s="62" t="s">
        <v>1</v>
      </c>
      <c r="H105" s="62" t="s">
        <v>2</v>
      </c>
      <c r="I105" s="62" t="s">
        <v>17</v>
      </c>
      <c r="J105" s="62" t="s">
        <v>18</v>
      </c>
      <c r="K105" s="62" t="s">
        <v>20</v>
      </c>
      <c r="L105" s="62" t="s">
        <v>21</v>
      </c>
      <c r="M105" s="62" t="s">
        <v>24</v>
      </c>
      <c r="N105" s="62" t="s">
        <v>25</v>
      </c>
      <c r="O105" s="62" t="s">
        <v>27</v>
      </c>
      <c r="P105" s="62" t="s">
        <v>28</v>
      </c>
      <c r="Q105" s="62" t="s">
        <v>29</v>
      </c>
      <c r="R105" s="62" t="s">
        <v>30</v>
      </c>
    </row>
    <row r="106" spans="1:18" ht="47.25">
      <c r="A106" s="142">
        <v>7</v>
      </c>
      <c r="B106" s="50" t="s">
        <v>402</v>
      </c>
      <c r="C106" s="282"/>
      <c r="D106" s="184">
        <v>0.42799999999999999</v>
      </c>
      <c r="E106" s="295">
        <f>EBT!E145*$D$106</f>
        <v>100132.2991114649</v>
      </c>
      <c r="F106" s="295">
        <f>EBT!F145*$D$106</f>
        <v>0</v>
      </c>
      <c r="G106" s="316">
        <f>EBT!G145*$D$106</f>
        <v>93754.170399999988</v>
      </c>
      <c r="H106" s="316">
        <f>EBT!H145*$D$106</f>
        <v>95520.74040000001</v>
      </c>
      <c r="I106" s="316">
        <f>EBT!I145*$D$106</f>
        <v>97388.570919999998</v>
      </c>
      <c r="J106" s="316">
        <f>EBT!J145*$D$106</f>
        <v>100424.60175999999</v>
      </c>
      <c r="K106" s="316">
        <f>EBT!K145*$D$106</f>
        <v>12861.271600000005</v>
      </c>
      <c r="L106" s="316">
        <f>EBT!L145*$D$106</f>
        <v>25080.115199999997</v>
      </c>
      <c r="M106" s="316">
        <f>EBT!M145*$D$106</f>
        <v>115846.71720000001</v>
      </c>
      <c r="N106" s="316">
        <f>EBT!N145*$D$106</f>
        <v>203430.79679999998</v>
      </c>
      <c r="O106" s="316">
        <f>EBT!O145*$D$106</f>
        <v>181945.36799999999</v>
      </c>
      <c r="P106" s="316">
        <f>EBT!P145*$D$106</f>
        <v>156080.08680000002</v>
      </c>
      <c r="Q106" s="316">
        <f>EBT!Q145*$D$106</f>
        <v>157899.98560000001</v>
      </c>
      <c r="R106" s="316">
        <f>EBT!R145*$D$106</f>
        <v>168498.12160000001</v>
      </c>
    </row>
    <row r="107" spans="1:18" ht="18.75">
      <c r="A107" s="142"/>
      <c r="B107" s="303" t="s">
        <v>97</v>
      </c>
      <c r="C107" s="12"/>
      <c r="D107" s="21"/>
      <c r="E107" s="76"/>
      <c r="F107" s="76"/>
      <c r="G107" s="76"/>
      <c r="H107" s="76"/>
      <c r="I107" s="76"/>
      <c r="J107" s="76"/>
      <c r="K107" s="76"/>
      <c r="L107" s="76"/>
      <c r="M107" s="76"/>
      <c r="N107" s="76"/>
      <c r="O107" s="81"/>
      <c r="P107" s="81"/>
      <c r="Q107" s="81"/>
      <c r="R107" s="81"/>
    </row>
    <row r="108" spans="1:18" s="2" customFormat="1">
      <c r="A108" s="144"/>
      <c r="B108" s="21"/>
      <c r="C108" s="12"/>
      <c r="D108" s="21"/>
      <c r="E108" s="62" t="s">
        <v>131</v>
      </c>
      <c r="F108" s="62" t="s">
        <v>79</v>
      </c>
      <c r="G108" s="62" t="s">
        <v>1</v>
      </c>
      <c r="H108" s="62" t="s">
        <v>2</v>
      </c>
      <c r="I108" s="62" t="s">
        <v>17</v>
      </c>
      <c r="J108" s="62" t="s">
        <v>18</v>
      </c>
      <c r="K108" s="62" t="s">
        <v>20</v>
      </c>
      <c r="L108" s="62" t="s">
        <v>21</v>
      </c>
      <c r="M108" s="62" t="s">
        <v>24</v>
      </c>
      <c r="N108" s="62" t="s">
        <v>25</v>
      </c>
      <c r="O108" s="62" t="s">
        <v>27</v>
      </c>
      <c r="P108" s="62" t="s">
        <v>28</v>
      </c>
      <c r="Q108" s="62" t="s">
        <v>29</v>
      </c>
      <c r="R108" s="62" t="s">
        <v>30</v>
      </c>
    </row>
    <row r="109" spans="1:18" ht="47.25">
      <c r="A109" s="142">
        <v>8</v>
      </c>
      <c r="B109" s="50" t="s">
        <v>403</v>
      </c>
      <c r="C109" s="38"/>
      <c r="D109" s="92"/>
      <c r="E109" s="295">
        <f>E61+E106+E101</f>
        <v>587887.37154184806</v>
      </c>
      <c r="F109" s="295">
        <f t="shared" ref="F109:R109" si="6">F61+F106+F101</f>
        <v>538435.40603217366</v>
      </c>
      <c r="G109" s="291">
        <f t="shared" si="6"/>
        <v>516150.79344999994</v>
      </c>
      <c r="H109" s="291">
        <f t="shared" si="6"/>
        <v>520947.06141800003</v>
      </c>
      <c r="I109" s="291">
        <f t="shared" si="6"/>
        <v>521377.64706999995</v>
      </c>
      <c r="J109" s="291">
        <f t="shared" si="6"/>
        <v>523998.94156000001</v>
      </c>
      <c r="K109" s="291">
        <f t="shared" si="6"/>
        <v>436304.8165999999</v>
      </c>
      <c r="L109" s="291">
        <f t="shared" si="6"/>
        <v>450632.45027000003</v>
      </c>
      <c r="M109" s="291">
        <f t="shared" si="6"/>
        <v>349233.59129999997</v>
      </c>
      <c r="N109" s="291">
        <f t="shared" si="6"/>
        <v>244423.20940999998</v>
      </c>
      <c r="O109" s="291">
        <f t="shared" si="6"/>
        <v>217256.38155999998</v>
      </c>
      <c r="P109" s="291">
        <f t="shared" si="6"/>
        <v>190645.55648000003</v>
      </c>
      <c r="Q109" s="291">
        <f t="shared" si="6"/>
        <v>193570.9571</v>
      </c>
      <c r="R109" s="291">
        <f t="shared" si="6"/>
        <v>201066.28933</v>
      </c>
    </row>
    <row r="110" spans="1:18" ht="15" customHeight="1">
      <c r="A110" s="142"/>
      <c r="B110" s="12"/>
      <c r="C110" s="12"/>
      <c r="D110" s="12"/>
      <c r="E110" s="9"/>
      <c r="F110" s="9"/>
      <c r="G110" s="9"/>
      <c r="H110" s="9"/>
      <c r="I110" s="9"/>
      <c r="J110" s="9"/>
      <c r="K110" s="9"/>
      <c r="L110" s="9"/>
      <c r="M110" s="9"/>
      <c r="N110" s="2"/>
      <c r="O110" s="2"/>
      <c r="P110" s="2"/>
      <c r="Q110" s="2"/>
      <c r="R110" s="2"/>
    </row>
    <row r="111" spans="1:18" ht="18.75">
      <c r="A111" s="142"/>
      <c r="B111" s="303" t="s">
        <v>296</v>
      </c>
    </row>
    <row r="112" spans="1:18" s="283" customFormat="1">
      <c r="A112" s="293"/>
      <c r="B112" s="285"/>
      <c r="C112" s="285"/>
      <c r="D112" s="285"/>
      <c r="E112" s="284"/>
      <c r="F112" s="284"/>
      <c r="G112" s="284"/>
      <c r="H112" s="284"/>
      <c r="I112" s="284"/>
      <c r="J112" s="284"/>
      <c r="K112" s="284"/>
      <c r="L112" s="284"/>
      <c r="M112" s="284"/>
      <c r="N112" s="284"/>
      <c r="O112" s="284"/>
    </row>
    <row r="113" spans="1:18" s="283" customFormat="1">
      <c r="A113" s="293" t="s">
        <v>285</v>
      </c>
      <c r="B113" s="309" t="s">
        <v>305</v>
      </c>
      <c r="C113" s="285"/>
      <c r="D113" s="285"/>
      <c r="E113" s="367">
        <f>EBT!E81</f>
        <v>0</v>
      </c>
      <c r="F113" s="367">
        <f>EBT!F81</f>
        <v>0</v>
      </c>
      <c r="G113" s="310">
        <f>EBT!G81</f>
        <v>0</v>
      </c>
      <c r="H113" s="310">
        <f>EBT!H81</f>
        <v>0</v>
      </c>
      <c r="I113" s="310">
        <f>EBT!I81</f>
        <v>0</v>
      </c>
      <c r="J113" s="310">
        <f>EBT!J81</f>
        <v>0</v>
      </c>
      <c r="K113" s="310">
        <f>EBT!K81</f>
        <v>0</v>
      </c>
      <c r="L113" s="310">
        <f>EBT!L81</f>
        <v>0</v>
      </c>
      <c r="M113" s="310">
        <f>EBT!M81</f>
        <v>0</v>
      </c>
      <c r="N113" s="310">
        <f>EBT!N81</f>
        <v>0</v>
      </c>
      <c r="O113" s="310">
        <f>EBT!O81</f>
        <v>0</v>
      </c>
      <c r="P113" s="310">
        <f>EBT!P81</f>
        <v>0</v>
      </c>
      <c r="Q113" s="310">
        <f>EBT!Q81</f>
        <v>0</v>
      </c>
      <c r="R113" s="310">
        <f>EBT!R81</f>
        <v>0</v>
      </c>
    </row>
    <row r="114" spans="1:18" s="283" customFormat="1">
      <c r="A114" s="293" t="s">
        <v>286</v>
      </c>
      <c r="B114" s="309" t="s">
        <v>290</v>
      </c>
      <c r="C114" s="285"/>
      <c r="D114" s="285"/>
      <c r="E114" s="367">
        <f>EBT!E16</f>
        <v>0</v>
      </c>
      <c r="F114" s="367">
        <f>EBT!F16</f>
        <v>0</v>
      </c>
      <c r="G114" s="310">
        <f>EBT!G16</f>
        <v>0</v>
      </c>
      <c r="H114" s="310">
        <f>EBT!H16</f>
        <v>0</v>
      </c>
      <c r="I114" s="310">
        <f>EBT!I16</f>
        <v>0</v>
      </c>
      <c r="J114" s="310">
        <f>EBT!J16</f>
        <v>0</v>
      </c>
      <c r="K114" s="310">
        <f>EBT!K16</f>
        <v>0</v>
      </c>
      <c r="L114" s="310">
        <f>EBT!L16</f>
        <v>0</v>
      </c>
      <c r="M114" s="310">
        <f>EBT!M16</f>
        <v>0</v>
      </c>
      <c r="N114" s="310">
        <f>EBT!N16</f>
        <v>0</v>
      </c>
      <c r="O114" s="310">
        <f>EBT!O16</f>
        <v>0</v>
      </c>
      <c r="P114" s="310">
        <f>EBT!P16</f>
        <v>0</v>
      </c>
      <c r="Q114" s="310">
        <f>EBT!Q16</f>
        <v>0</v>
      </c>
      <c r="R114" s="310">
        <f>EBT!R16</f>
        <v>0</v>
      </c>
    </row>
    <row r="115" spans="1:18" s="283" customFormat="1">
      <c r="A115" s="293" t="s">
        <v>287</v>
      </c>
      <c r="B115" s="309" t="s">
        <v>297</v>
      </c>
      <c r="C115" s="285"/>
      <c r="D115" s="285"/>
      <c r="E115" s="367">
        <f>E113+E114</f>
        <v>0</v>
      </c>
      <c r="F115" s="367">
        <f t="shared" ref="F115:R115" si="7">F113+F114</f>
        <v>0</v>
      </c>
      <c r="G115" s="310">
        <f t="shared" si="7"/>
        <v>0</v>
      </c>
      <c r="H115" s="310">
        <f t="shared" si="7"/>
        <v>0</v>
      </c>
      <c r="I115" s="310">
        <f t="shared" si="7"/>
        <v>0</v>
      </c>
      <c r="J115" s="310">
        <f t="shared" si="7"/>
        <v>0</v>
      </c>
      <c r="K115" s="310">
        <f t="shared" si="7"/>
        <v>0</v>
      </c>
      <c r="L115" s="310">
        <f t="shared" si="7"/>
        <v>0</v>
      </c>
      <c r="M115" s="310">
        <f t="shared" si="7"/>
        <v>0</v>
      </c>
      <c r="N115" s="310">
        <f t="shared" si="7"/>
        <v>0</v>
      </c>
      <c r="O115" s="310">
        <f t="shared" si="7"/>
        <v>0</v>
      </c>
      <c r="P115" s="310">
        <f t="shared" si="7"/>
        <v>0</v>
      </c>
      <c r="Q115" s="310">
        <f t="shared" si="7"/>
        <v>0</v>
      </c>
      <c r="R115" s="310">
        <f t="shared" si="7"/>
        <v>0</v>
      </c>
    </row>
    <row r="116" spans="1:18" s="283" customFormat="1">
      <c r="A116" s="301" t="s">
        <v>288</v>
      </c>
      <c r="B116" s="309" t="s">
        <v>284</v>
      </c>
      <c r="C116" s="285"/>
      <c r="D116" s="285"/>
      <c r="E116" s="367"/>
      <c r="F116" s="367"/>
      <c r="G116" s="310"/>
      <c r="H116" s="310"/>
      <c r="I116" s="310"/>
      <c r="J116" s="310"/>
      <c r="K116" s="310"/>
      <c r="L116" s="310"/>
      <c r="M116" s="310"/>
      <c r="N116" s="310"/>
      <c r="O116" s="310"/>
      <c r="P116" s="311"/>
      <c r="Q116" s="311"/>
      <c r="R116" s="311"/>
    </row>
    <row r="117" spans="1:18" s="283" customFormat="1">
      <c r="A117" s="293" t="s">
        <v>291</v>
      </c>
      <c r="B117" s="309" t="s">
        <v>292</v>
      </c>
      <c r="C117" s="285"/>
      <c r="D117" s="285"/>
      <c r="E117" s="367">
        <f>E115*E116</f>
        <v>0</v>
      </c>
      <c r="F117" s="367">
        <f t="shared" ref="F117:R117" si="8">F115*F116</f>
        <v>0</v>
      </c>
      <c r="G117" s="310">
        <f t="shared" si="8"/>
        <v>0</v>
      </c>
      <c r="H117" s="310">
        <f t="shared" si="8"/>
        <v>0</v>
      </c>
      <c r="I117" s="310">
        <f t="shared" si="8"/>
        <v>0</v>
      </c>
      <c r="J117" s="310">
        <f t="shared" si="8"/>
        <v>0</v>
      </c>
      <c r="K117" s="310">
        <f t="shared" si="8"/>
        <v>0</v>
      </c>
      <c r="L117" s="310">
        <f t="shared" si="8"/>
        <v>0</v>
      </c>
      <c r="M117" s="310">
        <f t="shared" si="8"/>
        <v>0</v>
      </c>
      <c r="N117" s="310">
        <f t="shared" si="8"/>
        <v>0</v>
      </c>
      <c r="O117" s="310">
        <f t="shared" si="8"/>
        <v>0</v>
      </c>
      <c r="P117" s="310">
        <f t="shared" si="8"/>
        <v>0</v>
      </c>
      <c r="Q117" s="310">
        <f t="shared" si="8"/>
        <v>0</v>
      </c>
      <c r="R117" s="310">
        <f t="shared" si="8"/>
        <v>0</v>
      </c>
    </row>
    <row r="118" spans="1:18" s="283" customFormat="1">
      <c r="A118" s="293"/>
      <c r="B118" s="285"/>
      <c r="C118" s="285"/>
      <c r="D118" s="285"/>
      <c r="E118" s="284"/>
      <c r="F118" s="284"/>
      <c r="G118" s="284"/>
      <c r="H118" s="284"/>
      <c r="I118" s="284"/>
      <c r="J118" s="284"/>
      <c r="K118" s="284"/>
      <c r="L118" s="284"/>
      <c r="M118" s="284"/>
      <c r="N118" s="284"/>
      <c r="O118" s="284"/>
    </row>
    <row r="119" spans="1:18" s="283" customFormat="1" ht="18.75">
      <c r="A119" s="293"/>
      <c r="B119" s="303" t="s">
        <v>289</v>
      </c>
      <c r="C119" s="285"/>
      <c r="D119" s="285"/>
      <c r="E119" s="284"/>
      <c r="F119" s="284"/>
      <c r="G119" s="284"/>
      <c r="H119" s="284"/>
      <c r="I119" s="284"/>
      <c r="J119" s="284"/>
      <c r="K119" s="284"/>
      <c r="L119" s="284"/>
      <c r="M119" s="284"/>
      <c r="N119" s="284"/>
      <c r="O119" s="284"/>
    </row>
    <row r="120" spans="1:18" s="283" customFormat="1">
      <c r="A120" s="293"/>
      <c r="B120" s="285"/>
      <c r="C120" s="285"/>
      <c r="D120" s="285"/>
      <c r="E120" s="284"/>
      <c r="F120" s="284"/>
      <c r="G120" s="284"/>
      <c r="H120" s="284"/>
      <c r="I120" s="284"/>
      <c r="J120" s="284"/>
      <c r="K120" s="284"/>
      <c r="L120" s="284"/>
      <c r="M120" s="284"/>
      <c r="N120" s="284"/>
      <c r="O120" s="284"/>
    </row>
    <row r="121" spans="1:18" s="283" customFormat="1">
      <c r="A121" s="293" t="s">
        <v>293</v>
      </c>
      <c r="B121" s="309" t="s">
        <v>346</v>
      </c>
      <c r="C121" s="285"/>
      <c r="D121" s="285"/>
      <c r="E121" s="367">
        <f>E109-E117</f>
        <v>587887.37154184806</v>
      </c>
      <c r="F121" s="367">
        <f t="shared" ref="F121:R121" si="9">F109-F117</f>
        <v>538435.40603217366</v>
      </c>
      <c r="G121" s="310">
        <f t="shared" si="9"/>
        <v>516150.79344999994</v>
      </c>
      <c r="H121" s="310">
        <f t="shared" si="9"/>
        <v>520947.06141800003</v>
      </c>
      <c r="I121" s="310">
        <f t="shared" si="9"/>
        <v>521377.64706999995</v>
      </c>
      <c r="J121" s="310">
        <f t="shared" si="9"/>
        <v>523998.94156000001</v>
      </c>
      <c r="K121" s="310">
        <f t="shared" si="9"/>
        <v>436304.8165999999</v>
      </c>
      <c r="L121" s="310">
        <f t="shared" si="9"/>
        <v>450632.45027000003</v>
      </c>
      <c r="M121" s="310">
        <f t="shared" si="9"/>
        <v>349233.59129999997</v>
      </c>
      <c r="N121" s="310">
        <f t="shared" si="9"/>
        <v>244423.20940999998</v>
      </c>
      <c r="O121" s="310">
        <f t="shared" si="9"/>
        <v>217256.38155999998</v>
      </c>
      <c r="P121" s="310">
        <f t="shared" si="9"/>
        <v>190645.55648000003</v>
      </c>
      <c r="Q121" s="310">
        <f t="shared" si="9"/>
        <v>193570.9571</v>
      </c>
      <c r="R121" s="310">
        <f t="shared" si="9"/>
        <v>201066.28933</v>
      </c>
    </row>
    <row r="122" spans="1:18" s="283" customFormat="1">
      <c r="A122" s="293"/>
      <c r="B122" s="285"/>
      <c r="C122" s="285"/>
      <c r="D122" s="285"/>
      <c r="E122" s="284"/>
      <c r="F122" s="284"/>
      <c r="G122" s="284"/>
      <c r="H122" s="284"/>
      <c r="I122" s="284"/>
      <c r="J122" s="284"/>
      <c r="K122" s="284"/>
      <c r="L122" s="284"/>
      <c r="M122" s="284"/>
      <c r="N122" s="284"/>
      <c r="O122" s="284"/>
    </row>
    <row r="123" spans="1:18" s="2" customFormat="1" ht="37.5">
      <c r="A123" s="294"/>
      <c r="B123" s="303" t="s">
        <v>169</v>
      </c>
      <c r="C123" s="285"/>
      <c r="D123" s="285"/>
      <c r="E123" s="284"/>
      <c r="F123" s="284"/>
      <c r="G123" s="284"/>
      <c r="H123" s="284"/>
      <c r="I123" s="284"/>
      <c r="J123" s="284"/>
      <c r="K123" s="284"/>
      <c r="L123" s="284"/>
      <c r="M123" s="284"/>
      <c r="N123" s="284"/>
      <c r="O123" s="284"/>
      <c r="P123" s="283"/>
      <c r="Q123" s="283"/>
      <c r="R123" s="283"/>
    </row>
    <row r="124" spans="1:18" s="2" customFormat="1">
      <c r="A124" s="294"/>
      <c r="B124" s="285"/>
      <c r="C124" s="285"/>
      <c r="D124" s="285"/>
      <c r="E124" s="284"/>
      <c r="F124" s="284"/>
      <c r="G124" s="284"/>
      <c r="H124" s="284"/>
      <c r="I124" s="284"/>
      <c r="J124" s="284"/>
      <c r="K124" s="284"/>
      <c r="L124" s="284"/>
      <c r="M124" s="284"/>
      <c r="N124" s="284"/>
      <c r="O124" s="284"/>
      <c r="P124" s="283"/>
      <c r="Q124" s="283"/>
      <c r="R124" s="283"/>
    </row>
    <row r="125" spans="1:18" s="2" customFormat="1">
      <c r="A125" s="294"/>
      <c r="B125" s="287"/>
      <c r="C125" s="286"/>
      <c r="D125" s="287"/>
      <c r="E125" s="290" t="s">
        <v>131</v>
      </c>
      <c r="F125" s="290" t="s">
        <v>79</v>
      </c>
      <c r="G125" s="290" t="s">
        <v>1</v>
      </c>
      <c r="H125" s="290" t="s">
        <v>2</v>
      </c>
      <c r="I125" s="290" t="s">
        <v>17</v>
      </c>
      <c r="J125" s="290" t="s">
        <v>18</v>
      </c>
      <c r="K125" s="290" t="s">
        <v>20</v>
      </c>
      <c r="L125" s="290" t="s">
        <v>21</v>
      </c>
      <c r="M125" s="290" t="s">
        <v>24</v>
      </c>
      <c r="N125" s="290" t="s">
        <v>25</v>
      </c>
      <c r="O125" s="290" t="s">
        <v>27</v>
      </c>
      <c r="P125" s="290" t="s">
        <v>28</v>
      </c>
      <c r="Q125" s="290" t="s">
        <v>29</v>
      </c>
      <c r="R125" s="290" t="s">
        <v>30</v>
      </c>
    </row>
    <row r="126" spans="1:18" s="2" customFormat="1">
      <c r="A126" s="294">
        <v>9</v>
      </c>
      <c r="B126" s="289" t="s">
        <v>258</v>
      </c>
      <c r="C126" s="288"/>
      <c r="D126" s="292"/>
      <c r="E126" s="295"/>
      <c r="F126" s="295"/>
      <c r="G126" s="291"/>
      <c r="H126" s="291"/>
      <c r="I126" s="291"/>
      <c r="J126" s="291"/>
      <c r="K126" s="291"/>
      <c r="L126" s="291"/>
      <c r="M126" s="291"/>
      <c r="N126" s="291"/>
      <c r="O126" s="291"/>
      <c r="P126" s="291"/>
      <c r="Q126" s="291"/>
      <c r="R126" s="291"/>
    </row>
    <row r="127" spans="1:18" ht="31.5">
      <c r="A127" s="293">
        <v>10</v>
      </c>
      <c r="B127" s="289" t="s">
        <v>404</v>
      </c>
      <c r="C127" s="288"/>
      <c r="D127" s="292"/>
      <c r="E127" s="295"/>
      <c r="F127" s="295"/>
      <c r="G127" s="291">
        <f>EBT!G20*GEAT!$D$106</f>
        <v>2627.2975374993971</v>
      </c>
      <c r="H127" s="291">
        <f>EBT!H20*GEAT!$D$106</f>
        <v>3252.1860033563266</v>
      </c>
      <c r="I127" s="291">
        <f>EBT!I20*GEAT!$D$106</f>
        <v>3950.0157455906738</v>
      </c>
      <c r="J127" s="291">
        <f>EBT!J20*GEAT!$D$106</f>
        <v>4684.8422960944263</v>
      </c>
      <c r="K127" s="291">
        <f>EBT!K20*GEAT!$D$106</f>
        <v>5458.168733861392</v>
      </c>
      <c r="L127" s="291">
        <f>EBT!L20*GEAT!$D$106</f>
        <v>6245.2645671917353</v>
      </c>
      <c r="M127" s="291">
        <f>EBT!M20*GEAT!$D$106</f>
        <v>7323.2879960535256</v>
      </c>
      <c r="N127" s="291">
        <f>EBT!N20*GEAT!$D$106</f>
        <v>7939.6742952795912</v>
      </c>
      <c r="O127" s="291">
        <f>EBT!O20*GEAT!$D$106</f>
        <v>8802.8542703449912</v>
      </c>
      <c r="P127" s="291">
        <f>EBT!P20*GEAT!$D$106</f>
        <v>9650.987628507537</v>
      </c>
      <c r="Q127" s="291">
        <f>EBT!Q20*GEAT!$D$106</f>
        <v>10560.870917860704</v>
      </c>
      <c r="R127" s="291">
        <f>EBT!R20*GEAT!$D$106</f>
        <v>11451.516611829806</v>
      </c>
    </row>
    <row r="128" spans="1:18">
      <c r="A128" s="293"/>
      <c r="B128" s="354"/>
      <c r="C128" s="354"/>
      <c r="D128" s="354"/>
      <c r="E128" s="354"/>
      <c r="F128" s="354"/>
      <c r="G128" s="354"/>
      <c r="H128" s="354"/>
      <c r="I128" s="354"/>
      <c r="J128" s="354"/>
      <c r="K128" s="354"/>
      <c r="L128" s="354"/>
      <c r="M128" s="354"/>
      <c r="N128" s="354"/>
      <c r="O128" s="354"/>
      <c r="P128" s="354"/>
      <c r="Q128" s="354"/>
      <c r="R128" s="354"/>
    </row>
    <row r="129" spans="1:18">
      <c r="A129" s="293">
        <v>11</v>
      </c>
      <c r="B129" s="414" t="s">
        <v>303</v>
      </c>
      <c r="C129" s="415"/>
      <c r="D129" s="416"/>
      <c r="E129" s="295"/>
      <c r="F129" s="295"/>
      <c r="G129" s="291"/>
      <c r="H129" s="291"/>
      <c r="I129" s="291"/>
      <c r="J129" s="291"/>
      <c r="K129" s="291"/>
      <c r="L129" s="291"/>
      <c r="M129" s="291"/>
      <c r="N129" s="291"/>
      <c r="O129" s="291"/>
      <c r="P129" s="291"/>
      <c r="Q129" s="291"/>
      <c r="R129" s="291"/>
    </row>
    <row r="130" spans="1:18">
      <c r="A130" s="293">
        <v>12</v>
      </c>
      <c r="B130" s="414" t="s">
        <v>304</v>
      </c>
      <c r="C130" s="415"/>
      <c r="D130" s="416"/>
      <c r="E130" s="295"/>
      <c r="F130" s="295"/>
      <c r="G130" s="291"/>
      <c r="H130" s="291"/>
      <c r="I130" s="291"/>
      <c r="J130" s="291"/>
      <c r="K130" s="291"/>
      <c r="L130" s="291"/>
      <c r="M130" s="291"/>
      <c r="N130" s="291"/>
      <c r="O130" s="291"/>
      <c r="P130" s="291"/>
      <c r="Q130" s="291"/>
      <c r="R130" s="291"/>
    </row>
    <row r="131" spans="1:18">
      <c r="A131" s="142"/>
    </row>
    <row r="132" spans="1:18">
      <c r="A132" s="142"/>
    </row>
    <row r="133" spans="1:18">
      <c r="A133" s="142"/>
    </row>
    <row r="134" spans="1:18">
      <c r="A134" s="142"/>
    </row>
    <row r="135" spans="1:18">
      <c r="A135" s="142"/>
    </row>
    <row r="136" spans="1:18">
      <c r="A136" s="142"/>
    </row>
    <row r="137" spans="1:18">
      <c r="A137" s="142"/>
    </row>
    <row r="138" spans="1:18">
      <c r="A138" s="142"/>
    </row>
    <row r="139" spans="1:18">
      <c r="A139" s="142"/>
    </row>
    <row r="140" spans="1:18">
      <c r="A140" s="142"/>
    </row>
    <row r="141" spans="1:18" s="2" customFormat="1">
      <c r="A141" s="144"/>
      <c r="B141" s="35"/>
      <c r="C141" s="35"/>
      <c r="D141" s="35"/>
      <c r="E141" s="5"/>
      <c r="F141" s="5"/>
      <c r="G141" s="5"/>
      <c r="H141" s="5"/>
      <c r="I141" s="5"/>
      <c r="J141" s="5"/>
      <c r="K141" s="5"/>
      <c r="L141" s="5"/>
      <c r="M141" s="5"/>
      <c r="N141" s="5"/>
      <c r="O141" s="5"/>
      <c r="P141" s="1"/>
      <c r="Q141" s="1"/>
      <c r="R141" s="1"/>
    </row>
    <row r="142" spans="1:18">
      <c r="A142" s="142"/>
    </row>
    <row r="143" spans="1:18">
      <c r="A143" s="142"/>
    </row>
    <row r="144" spans="1:18">
      <c r="A144" s="142"/>
    </row>
    <row r="145" spans="1:1">
      <c r="A145" s="142"/>
    </row>
    <row r="146" spans="1:1">
      <c r="A146" s="142"/>
    </row>
    <row r="147" spans="1:1">
      <c r="A147" s="142"/>
    </row>
    <row r="148" spans="1:1">
      <c r="A148" s="142"/>
    </row>
    <row r="149" spans="1:1">
      <c r="A149" s="142"/>
    </row>
    <row r="150" spans="1:1">
      <c r="A150" s="142"/>
    </row>
    <row r="151" spans="1:1">
      <c r="A151" s="142"/>
    </row>
    <row r="152" spans="1:1">
      <c r="A152" s="142"/>
    </row>
    <row r="153" spans="1:1">
      <c r="A153" s="142"/>
    </row>
    <row r="154" spans="1:1">
      <c r="A154" s="142"/>
    </row>
    <row r="155" spans="1:1">
      <c r="A155" s="142"/>
    </row>
    <row r="156" spans="1:1">
      <c r="A156" s="142"/>
    </row>
    <row r="157" spans="1:1">
      <c r="A157" s="142"/>
    </row>
    <row r="158" spans="1:1">
      <c r="A158" s="142"/>
    </row>
    <row r="159" spans="1:1">
      <c r="A159" s="142"/>
    </row>
    <row r="160" spans="1:1">
      <c r="A160" s="142"/>
    </row>
    <row r="161" spans="1:1">
      <c r="A161" s="142"/>
    </row>
    <row r="162" spans="1:1">
      <c r="A162" s="142"/>
    </row>
    <row r="163" spans="1:1">
      <c r="A163" s="142"/>
    </row>
    <row r="164" spans="1:1">
      <c r="A164" s="142"/>
    </row>
    <row r="165" spans="1:1">
      <c r="A165" s="142"/>
    </row>
    <row r="166" spans="1:1">
      <c r="A166" s="142"/>
    </row>
    <row r="167" spans="1:1">
      <c r="A167" s="142"/>
    </row>
    <row r="168" spans="1:1">
      <c r="A168" s="142"/>
    </row>
  </sheetData>
  <dataConsolidate/>
  <mergeCells count="2">
    <mergeCell ref="B129:D129"/>
    <mergeCell ref="B130:D130"/>
  </mergeCells>
  <printOptions horizontalCentered="1"/>
  <pageMargins left="0.25" right="0.25" top="0.75" bottom="0.75" header="0.3" footer="0.3"/>
  <pageSetup scale="32"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14:formula1>
            <xm:f>'\\svrwp-file3\users\MSamra\Documents\PWP Files\CEC\IRP\2018\IRP Report\CEC Submittal\[PWP - Standardized_Reporting_Tables_POU_IRP 12-13-2018 Notes.xlsx]Lists'!#REF!</xm:f>
          </x14:formula1>
          <xm:sqref>D27:D28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42"/>
  <sheetViews>
    <sheetView showGridLines="0" view="pageBreakPreview" topLeftCell="B13" zoomScale="80" zoomScaleNormal="55" zoomScaleSheetLayoutView="80" workbookViewId="0">
      <selection activeCell="K36" sqref="K36"/>
    </sheetView>
  </sheetViews>
  <sheetFormatPr defaultColWidth="9" defaultRowHeight="15.75"/>
  <cols>
    <col min="1" max="1" width="9" style="151"/>
    <col min="2" max="2" width="47.875" style="127" customWidth="1"/>
    <col min="3" max="3" width="19.125" style="127" customWidth="1"/>
    <col min="4" max="4" width="11.375" style="127" customWidth="1"/>
    <col min="5" max="5" width="12.875" style="127" customWidth="1"/>
    <col min="6" max="7" width="13" style="5" bestFit="1" customWidth="1"/>
    <col min="8" max="8" width="10.625" style="5" customWidth="1"/>
    <col min="9" max="12" width="12.625" style="5" customWidth="1"/>
    <col min="13" max="13" width="10.625" style="5" customWidth="1"/>
    <col min="14" max="16" width="12.625" style="5" customWidth="1"/>
    <col min="17" max="17" width="10.625" style="5" customWidth="1"/>
    <col min="18" max="20" width="12.625" style="1" customWidth="1"/>
    <col min="21" max="21" width="12.125" style="1" customWidth="1"/>
    <col min="22" max="133" width="7.125" style="1" customWidth="1"/>
    <col min="134" max="16384" width="9" style="1"/>
  </cols>
  <sheetData>
    <row r="1" spans="1:20" s="2" customFormat="1">
      <c r="A1" s="148"/>
      <c r="B1" s="21" t="s">
        <v>22</v>
      </c>
      <c r="C1" s="12"/>
      <c r="D1" s="12"/>
      <c r="E1" s="12"/>
      <c r="F1" s="4"/>
      <c r="G1" s="4"/>
      <c r="H1" s="4"/>
      <c r="I1" s="4"/>
      <c r="J1" s="4"/>
      <c r="K1" s="4"/>
      <c r="L1" s="4"/>
      <c r="M1" s="4"/>
      <c r="N1" s="4"/>
      <c r="O1" s="4"/>
    </row>
    <row r="2" spans="1:20" s="2" customFormat="1">
      <c r="A2" s="148"/>
      <c r="B2" s="21" t="s">
        <v>23</v>
      </c>
      <c r="C2" s="12"/>
      <c r="D2" s="12"/>
      <c r="E2" s="12"/>
      <c r="F2" s="4"/>
      <c r="G2" s="4"/>
      <c r="H2" s="4"/>
      <c r="I2" s="4"/>
      <c r="J2" s="4"/>
      <c r="K2" s="4"/>
      <c r="L2" s="4"/>
      <c r="M2" s="4"/>
      <c r="N2" s="4"/>
      <c r="O2" s="4"/>
    </row>
    <row r="3" spans="1:20" s="3" customFormat="1">
      <c r="A3" s="148"/>
      <c r="B3" s="131" t="s">
        <v>252</v>
      </c>
      <c r="C3" s="17"/>
      <c r="D3" s="17"/>
      <c r="E3" s="17"/>
    </row>
    <row r="4" spans="1:20" s="3" customFormat="1">
      <c r="A4" s="148"/>
      <c r="B4" s="26" t="s">
        <v>179</v>
      </c>
      <c r="C4" s="16"/>
      <c r="D4" s="16"/>
      <c r="E4" s="16"/>
    </row>
    <row r="5" spans="1:20" s="3" customFormat="1">
      <c r="A5" s="148"/>
      <c r="B5" s="296" t="s">
        <v>178</v>
      </c>
      <c r="C5" s="16"/>
      <c r="D5" s="16"/>
      <c r="E5" s="16"/>
    </row>
    <row r="6" spans="1:20" s="3" customFormat="1">
      <c r="A6" s="148"/>
      <c r="B6" s="16"/>
      <c r="C6" s="16"/>
      <c r="D6" s="16"/>
      <c r="E6" s="16"/>
    </row>
    <row r="7" spans="1:20" s="3" customFormat="1" ht="15.75" customHeight="1">
      <c r="A7" s="148"/>
      <c r="B7" s="147" t="s">
        <v>393</v>
      </c>
      <c r="C7" s="12"/>
      <c r="D7" s="12"/>
      <c r="E7" s="12"/>
      <c r="F7" s="11"/>
      <c r="I7" s="8"/>
      <c r="J7" s="6"/>
      <c r="K7" s="6"/>
      <c r="L7" s="6"/>
      <c r="M7" s="6"/>
      <c r="N7" s="6"/>
      <c r="O7" s="6"/>
      <c r="P7" s="6"/>
      <c r="Q7" s="6"/>
    </row>
    <row r="8" spans="1:20" s="3" customFormat="1" ht="78.75">
      <c r="A8" s="148"/>
      <c r="B8" s="437" t="s">
        <v>430</v>
      </c>
      <c r="C8" s="27" t="s">
        <v>129</v>
      </c>
      <c r="D8" s="131" t="s">
        <v>81</v>
      </c>
      <c r="E8" s="21"/>
      <c r="F8" s="53"/>
      <c r="G8" s="53"/>
      <c r="H8" s="53"/>
      <c r="I8" s="53"/>
      <c r="J8" s="231"/>
      <c r="K8" s="61"/>
      <c r="L8" s="61"/>
      <c r="M8" s="61"/>
      <c r="N8" s="61"/>
      <c r="O8" s="61"/>
      <c r="P8" s="56"/>
      <c r="Q8" s="56"/>
      <c r="R8" s="57"/>
      <c r="S8" s="57"/>
      <c r="T8" s="57"/>
    </row>
    <row r="9" spans="1:20" s="3" customFormat="1">
      <c r="A9" s="148"/>
      <c r="B9" s="13"/>
      <c r="C9" s="27" t="s">
        <v>130</v>
      </c>
      <c r="D9" s="420" t="s">
        <v>123</v>
      </c>
      <c r="E9" s="420"/>
      <c r="F9" s="421"/>
      <c r="G9" s="421"/>
      <c r="H9" s="22"/>
      <c r="I9" s="422" t="s">
        <v>124</v>
      </c>
      <c r="J9" s="422"/>
      <c r="K9" s="422"/>
      <c r="L9" s="422"/>
      <c r="M9" s="232"/>
      <c r="N9" s="423" t="s">
        <v>125</v>
      </c>
      <c r="O9" s="424"/>
      <c r="P9" s="424"/>
      <c r="Q9" s="56"/>
      <c r="R9" s="413" t="s">
        <v>126</v>
      </c>
      <c r="S9" s="425"/>
      <c r="T9" s="425"/>
    </row>
    <row r="10" spans="1:20" s="7" customFormat="1" ht="37.5">
      <c r="A10" s="149"/>
      <c r="B10" s="303" t="s">
        <v>91</v>
      </c>
      <c r="C10" s="23"/>
      <c r="D10" s="62" t="s">
        <v>131</v>
      </c>
      <c r="E10" s="62" t="s">
        <v>79</v>
      </c>
      <c r="F10" s="62">
        <v>2019</v>
      </c>
      <c r="G10" s="233" t="s">
        <v>2</v>
      </c>
      <c r="H10" s="234"/>
      <c r="I10" s="190" t="s">
        <v>17</v>
      </c>
      <c r="J10" s="62" t="s">
        <v>18</v>
      </c>
      <c r="K10" s="62" t="s">
        <v>20</v>
      </c>
      <c r="L10" s="233" t="s">
        <v>21</v>
      </c>
      <c r="M10" s="234"/>
      <c r="N10" s="190" t="s">
        <v>24</v>
      </c>
      <c r="O10" s="62" t="s">
        <v>25</v>
      </c>
      <c r="P10" s="233" t="s">
        <v>27</v>
      </c>
      <c r="Q10" s="234"/>
      <c r="R10" s="190" t="s">
        <v>28</v>
      </c>
      <c r="S10" s="62" t="s">
        <v>29</v>
      </c>
      <c r="T10" s="62" t="s">
        <v>30</v>
      </c>
    </row>
    <row r="11" spans="1:20" ht="15" customHeight="1">
      <c r="A11" s="22">
        <v>1</v>
      </c>
      <c r="B11" s="21" t="s">
        <v>355</v>
      </c>
      <c r="C11" s="27"/>
      <c r="D11" s="248">
        <f>EBT!E14</f>
        <v>1044292.488</v>
      </c>
      <c r="E11" s="248">
        <f>EBT!F14</f>
        <v>1048332.2439999997</v>
      </c>
      <c r="F11" s="248">
        <f>EBT!G14</f>
        <v>1063310.689</v>
      </c>
      <c r="G11" s="248">
        <f>EBT!H14</f>
        <v>1066095.4500699514</v>
      </c>
      <c r="H11" s="236"/>
      <c r="I11" s="248">
        <f>EBT!I14</f>
        <v>1068988.4706670092</v>
      </c>
      <c r="J11" s="248">
        <f>EBT!J14</f>
        <v>1076022.8110387623</v>
      </c>
      <c r="K11" s="248">
        <f>EBT!K14</f>
        <v>1078750.1425219036</v>
      </c>
      <c r="L11" s="248">
        <f>EBT!L14</f>
        <v>1104397.5535270043</v>
      </c>
      <c r="M11" s="236"/>
      <c r="N11" s="262">
        <f>EBT!M14</f>
        <v>1105026.6776111179</v>
      </c>
      <c r="O11" s="262">
        <f>EBT!N14</f>
        <v>1104636.4079367889</v>
      </c>
      <c r="P11" s="262">
        <f>EBT!O14</f>
        <v>1107693.1735876421</v>
      </c>
      <c r="Q11" s="265"/>
      <c r="R11" s="262">
        <f>EBT!P14</f>
        <v>1111835.8197204282</v>
      </c>
      <c r="S11" s="262">
        <f>EBT!Q14</f>
        <v>1115811.7336280162</v>
      </c>
      <c r="T11" s="262">
        <f>EBT!R14</f>
        <v>1119698.6417364024</v>
      </c>
    </row>
    <row r="12" spans="1:20" ht="15" customHeight="1">
      <c r="A12" s="22">
        <v>2</v>
      </c>
      <c r="B12" s="21" t="s">
        <v>356</v>
      </c>
      <c r="C12" s="21"/>
      <c r="D12" s="95"/>
      <c r="E12" s="95"/>
      <c r="F12" s="109"/>
      <c r="G12" s="119"/>
      <c r="H12" s="236"/>
      <c r="I12" s="108"/>
      <c r="J12" s="109"/>
      <c r="K12" s="109"/>
      <c r="L12" s="119"/>
      <c r="M12" s="236"/>
      <c r="N12" s="108"/>
      <c r="O12" s="109"/>
      <c r="P12" s="119"/>
      <c r="Q12" s="265"/>
      <c r="R12" s="263"/>
      <c r="S12" s="109"/>
      <c r="T12" s="109"/>
    </row>
    <row r="13" spans="1:20" ht="47.25">
      <c r="A13" s="22">
        <v>3</v>
      </c>
      <c r="B13" s="21" t="s">
        <v>432</v>
      </c>
      <c r="C13" s="21"/>
      <c r="D13" s="266">
        <v>0.27</v>
      </c>
      <c r="E13" s="266">
        <v>0.28999999999999998</v>
      </c>
      <c r="F13" s="267">
        <v>0.31</v>
      </c>
      <c r="G13" s="268">
        <v>0.33</v>
      </c>
      <c r="H13" s="235"/>
      <c r="I13" s="270">
        <v>0.35750000000000004</v>
      </c>
      <c r="J13" s="267">
        <v>0.38500000000000001</v>
      </c>
      <c r="K13" s="267">
        <v>0.41249999999999998</v>
      </c>
      <c r="L13" s="268">
        <v>0.44</v>
      </c>
      <c r="M13" s="235"/>
      <c r="N13" s="270">
        <v>0.46666666666666667</v>
      </c>
      <c r="O13" s="267">
        <v>0.49333333333333335</v>
      </c>
      <c r="P13" s="268">
        <v>0.52</v>
      </c>
      <c r="Q13" s="235"/>
      <c r="R13" s="270">
        <v>0.54666666666666663</v>
      </c>
      <c r="S13" s="267">
        <v>0.57333333333333325</v>
      </c>
      <c r="T13" s="267">
        <v>0.6</v>
      </c>
    </row>
    <row r="14" spans="1:20">
      <c r="A14" s="22">
        <v>4</v>
      </c>
      <c r="B14" s="21" t="s">
        <v>132</v>
      </c>
      <c r="C14" s="21"/>
      <c r="D14" s="426">
        <f>((D11-D12)*D13)+((E11-E12)*E13)+((F11-F12)*F13)+((G11-G12)*G13)</f>
        <v>1267413.1346330838</v>
      </c>
      <c r="E14" s="427"/>
      <c r="F14" s="427"/>
      <c r="G14" s="427"/>
      <c r="H14" s="237"/>
      <c r="I14" s="426">
        <f>((I11-I12)*I13)+((J11-J12)*J13)+((K11-K12)*K13)+((L11-L12)*L13)</f>
        <v>1727351.5178555464</v>
      </c>
      <c r="J14" s="427"/>
      <c r="K14" s="427"/>
      <c r="L14" s="427"/>
      <c r="M14" s="237"/>
      <c r="N14" s="428">
        <f>(((N11-N12)*N13)+((O11-O12)*O13)+((P11-P12)*P13))</f>
        <v>1636633.5277329115</v>
      </c>
      <c r="O14" s="429"/>
      <c r="P14" s="429"/>
      <c r="Q14" s="237"/>
      <c r="R14" s="429">
        <f>(((R11-R12)*R13)+((S11-S12)*S13)+((T11-T12)*T13))</f>
        <v>1919354.827102405</v>
      </c>
      <c r="S14" s="429"/>
      <c r="T14" s="430"/>
    </row>
    <row r="15" spans="1:20">
      <c r="A15" s="22"/>
      <c r="B15" s="21"/>
      <c r="C15" s="21"/>
      <c r="D15" s="238"/>
      <c r="E15" s="239"/>
      <c r="F15" s="70"/>
      <c r="G15" s="70"/>
      <c r="H15" s="243"/>
      <c r="I15" s="70"/>
      <c r="J15" s="70"/>
      <c r="K15" s="70"/>
      <c r="L15" s="70"/>
      <c r="M15" s="243"/>
      <c r="N15" s="70"/>
      <c r="O15" s="70"/>
      <c r="P15" s="70"/>
      <c r="Q15" s="243"/>
      <c r="R15" s="70"/>
      <c r="S15" s="70"/>
      <c r="T15" s="256"/>
    </row>
    <row r="16" spans="1:20" ht="32.25" thickBot="1">
      <c r="A16" s="22"/>
      <c r="B16" s="304" t="s">
        <v>347</v>
      </c>
      <c r="C16" s="21"/>
      <c r="D16" s="241"/>
      <c r="E16" s="242"/>
      <c r="F16" s="243"/>
      <c r="G16" s="243"/>
      <c r="H16" s="246"/>
      <c r="I16" s="243"/>
      <c r="J16" s="243"/>
      <c r="K16" s="243"/>
      <c r="L16" s="243"/>
      <c r="M16" s="243"/>
      <c r="N16" s="243"/>
      <c r="O16" s="243"/>
      <c r="P16" s="243"/>
      <c r="Q16" s="243"/>
      <c r="R16" s="243"/>
      <c r="S16" s="243"/>
      <c r="T16" s="240"/>
    </row>
    <row r="17" spans="1:21" ht="32.25" customHeight="1" thickBot="1">
      <c r="A17" s="22">
        <v>5</v>
      </c>
      <c r="B17" s="21" t="s">
        <v>350</v>
      </c>
      <c r="C17" s="359"/>
      <c r="D17" s="245"/>
      <c r="E17" s="245"/>
      <c r="F17" s="246"/>
      <c r="G17" s="244"/>
      <c r="H17" s="269">
        <f>C17+SUM(D22:G22)</f>
        <v>453703.25248584332</v>
      </c>
      <c r="I17" s="261"/>
      <c r="J17" s="246"/>
      <c r="K17" s="246"/>
      <c r="L17" s="246"/>
      <c r="M17" s="449">
        <f>SUM(I22:L22)</f>
        <v>732651.34223029669</v>
      </c>
      <c r="N17" s="246"/>
      <c r="O17" s="246"/>
      <c r="P17" s="246"/>
      <c r="Q17" s="449">
        <f>SUM(N22:P22)</f>
        <v>841165.52039738547</v>
      </c>
      <c r="R17" s="246"/>
      <c r="S17" s="246"/>
      <c r="T17" s="244"/>
      <c r="U17" s="449">
        <f>SUM(R22:T22)</f>
        <v>923081.54559498071</v>
      </c>
    </row>
    <row r="18" spans="1:21">
      <c r="A18" s="22">
        <v>6</v>
      </c>
      <c r="B18" s="21" t="s">
        <v>277</v>
      </c>
      <c r="C18" s="21"/>
      <c r="D18" s="247">
        <f>EBT!E79+EBT!E126+EBT!E133</f>
        <v>371460.1</v>
      </c>
      <c r="E18" s="247">
        <f>EBT!F79+EBT!F126+EBT!F133</f>
        <v>344342.75835892715</v>
      </c>
      <c r="F18" s="247">
        <f>EBT!G79+EBT!G126+EBT!G133</f>
        <v>369266.93530000001</v>
      </c>
      <c r="G18" s="247">
        <f>EBT!H79+EBT!H126+EBT!H133</f>
        <v>400046.62170000002</v>
      </c>
      <c r="H18" s="257"/>
      <c r="I18" s="255">
        <f>EBT!I79+EBT!I126+EBT!I133</f>
        <v>356766.93529999995</v>
      </c>
      <c r="J18" s="255">
        <f>EBT!J79+EBT!J126+EBT!J133</f>
        <v>381766.93529999995</v>
      </c>
      <c r="K18" s="255">
        <f>EBT!K79+EBT!K126+EBT!K133</f>
        <v>550689.00529999996</v>
      </c>
      <c r="L18" s="255">
        <f>EBT!L79+EBT!L126+EBT!L133</f>
        <v>552076.7317</v>
      </c>
      <c r="M18" s="237"/>
      <c r="N18" s="360">
        <f>EBT!M79+EBT!M126+EBT!M133</f>
        <v>533169.00530000008</v>
      </c>
      <c r="O18" s="360">
        <f>EBT!N79+EBT!N126+EBT!N133</f>
        <v>533169.00530000008</v>
      </c>
      <c r="P18" s="360">
        <f>EBT!O79+EBT!O126+EBT!O133</f>
        <v>602809.69530000002</v>
      </c>
      <c r="Q18" s="237"/>
      <c r="R18" s="360">
        <f>EBT!P79+EBT!P126+EBT!P133</f>
        <v>674195.47169999999</v>
      </c>
      <c r="S18" s="360">
        <f>EBT!Q79+EBT!Q126+EBT!Q133</f>
        <v>670868.90529999998</v>
      </c>
      <c r="T18" s="360">
        <f>EBT!R79+EBT!R126+EBT!R133</f>
        <v>656206.47530000005</v>
      </c>
    </row>
    <row r="19" spans="1:21" s="283" customFormat="1" ht="31.5">
      <c r="A19" s="22" t="s">
        <v>274</v>
      </c>
      <c r="B19" s="287" t="s">
        <v>408</v>
      </c>
      <c r="C19" s="287"/>
      <c r="D19" s="306">
        <v>238959</v>
      </c>
      <c r="E19" s="306">
        <v>236016.35075999988</v>
      </c>
      <c r="F19" s="306">
        <v>267626.31358999998</v>
      </c>
      <c r="G19" s="306">
        <v>288811.49852308398</v>
      </c>
      <c r="H19" s="237"/>
      <c r="I19" s="306">
        <v>102311.75202053422</v>
      </c>
      <c r="J19" s="306">
        <v>152417.15600700185</v>
      </c>
      <c r="K19" s="306">
        <v>407984.4337902852</v>
      </c>
      <c r="L19" s="306">
        <v>445934.92355188192</v>
      </c>
      <c r="M19" s="237"/>
      <c r="N19" s="306">
        <v>230462.00214175612</v>
      </c>
      <c r="O19" s="306">
        <v>265736.84717205027</v>
      </c>
      <c r="P19" s="306">
        <v>331783.33618880832</v>
      </c>
      <c r="Q19" s="237"/>
      <c r="R19" s="306">
        <v>327415.07464803895</v>
      </c>
      <c r="S19" s="306">
        <v>359343.55381426739</v>
      </c>
      <c r="T19" s="306">
        <v>391430.67824271298</v>
      </c>
    </row>
    <row r="20" spans="1:21" s="283" customFormat="1">
      <c r="A20" s="22">
        <v>7</v>
      </c>
      <c r="B20" s="287" t="s">
        <v>276</v>
      </c>
      <c r="C20" s="287"/>
      <c r="D20" s="306"/>
      <c r="E20" s="306"/>
      <c r="F20" s="306"/>
      <c r="G20" s="306"/>
      <c r="H20" s="237"/>
      <c r="I20" s="306"/>
      <c r="J20" s="306"/>
      <c r="K20" s="306"/>
      <c r="L20" s="306"/>
      <c r="M20" s="237"/>
      <c r="N20" s="306"/>
      <c r="O20" s="306"/>
      <c r="P20" s="306"/>
      <c r="Q20" s="237"/>
      <c r="R20" s="306"/>
      <c r="S20" s="306"/>
      <c r="T20" s="306"/>
    </row>
    <row r="21" spans="1:21" s="283" customFormat="1" ht="31.5">
      <c r="A21" s="22" t="s">
        <v>279</v>
      </c>
      <c r="B21" s="287" t="s">
        <v>358</v>
      </c>
      <c r="C21" s="287"/>
      <c r="D21" s="306"/>
      <c r="E21" s="306"/>
      <c r="F21" s="306"/>
      <c r="G21" s="306"/>
      <c r="H21" s="237"/>
      <c r="I21" s="306">
        <f>H17*0.5</f>
        <v>226851.62624292166</v>
      </c>
      <c r="J21" s="306">
        <f>H17*0.5</f>
        <v>226851.62624292166</v>
      </c>
      <c r="K21" s="306"/>
      <c r="L21" s="306"/>
      <c r="M21" s="237"/>
      <c r="N21" s="306">
        <f>$M$17/3</f>
        <v>244217.11407676557</v>
      </c>
      <c r="O21" s="306">
        <f t="shared" ref="O21:P21" si="0">$M$17/3</f>
        <v>244217.11407676557</v>
      </c>
      <c r="P21" s="306">
        <f t="shared" si="0"/>
        <v>244217.11407676557</v>
      </c>
      <c r="Q21" s="237"/>
      <c r="R21" s="306">
        <f>$Q$17/3</f>
        <v>280388.50679912849</v>
      </c>
      <c r="S21" s="306">
        <f t="shared" ref="S21:T21" si="1">$Q$17/3</f>
        <v>280388.50679912849</v>
      </c>
      <c r="T21" s="306">
        <f t="shared" si="1"/>
        <v>280388.50679912849</v>
      </c>
    </row>
    <row r="22" spans="1:21" ht="31.5">
      <c r="A22" s="22">
        <v>8</v>
      </c>
      <c r="B22" s="21" t="s">
        <v>357</v>
      </c>
      <c r="C22" s="21"/>
      <c r="D22" s="255">
        <f>D20-D21+D18-D19</f>
        <v>132501.09999999998</v>
      </c>
      <c r="E22" s="255">
        <f t="shared" ref="E22:G22" si="2">E20-E21+E18-E19</f>
        <v>108326.40759892727</v>
      </c>
      <c r="F22" s="255">
        <f t="shared" si="2"/>
        <v>101640.62171000004</v>
      </c>
      <c r="G22" s="255">
        <f t="shared" si="2"/>
        <v>111235.12317691604</v>
      </c>
      <c r="H22" s="237"/>
      <c r="I22" s="255">
        <f>I20+I18-I19</f>
        <v>254455.18327946574</v>
      </c>
      <c r="J22" s="255">
        <f t="shared" ref="J22:T22" si="3">J20+J18-J19</f>
        <v>229349.77929299811</v>
      </c>
      <c r="K22" s="255">
        <f t="shared" si="3"/>
        <v>142704.57150971476</v>
      </c>
      <c r="L22" s="255">
        <f t="shared" si="3"/>
        <v>106141.80814811809</v>
      </c>
      <c r="M22" s="237"/>
      <c r="N22" s="255">
        <f t="shared" si="3"/>
        <v>302707.00315824396</v>
      </c>
      <c r="O22" s="255">
        <f t="shared" si="3"/>
        <v>267432.15812794981</v>
      </c>
      <c r="P22" s="255">
        <f t="shared" si="3"/>
        <v>271026.3591111917</v>
      </c>
      <c r="Q22" s="237"/>
      <c r="R22" s="255">
        <f t="shared" si="3"/>
        <v>346780.39705196104</v>
      </c>
      <c r="S22" s="255">
        <f t="shared" si="3"/>
        <v>311525.35148573259</v>
      </c>
      <c r="T22" s="360">
        <f t="shared" si="3"/>
        <v>264775.79705728707</v>
      </c>
    </row>
    <row r="23" spans="1:21">
      <c r="A23" s="22"/>
      <c r="B23" s="21"/>
      <c r="C23" s="21"/>
      <c r="D23" s="243"/>
      <c r="E23" s="243"/>
      <c r="F23" s="243"/>
      <c r="G23" s="243"/>
      <c r="H23" s="243"/>
      <c r="I23" s="70"/>
      <c r="J23" s="70"/>
      <c r="K23" s="70"/>
      <c r="L23" s="70"/>
      <c r="M23" s="243"/>
      <c r="N23" s="70"/>
      <c r="O23" s="70"/>
      <c r="P23" s="70"/>
      <c r="Q23" s="243"/>
      <c r="R23" s="70"/>
      <c r="S23" s="70"/>
      <c r="T23" s="256"/>
    </row>
    <row r="24" spans="1:21" ht="16.5" thickBot="1">
      <c r="A24" s="22"/>
      <c r="B24" s="304" t="s">
        <v>348</v>
      </c>
      <c r="C24" s="21"/>
      <c r="D24" s="243"/>
      <c r="E24" s="243"/>
      <c r="F24" s="243"/>
      <c r="G24" s="243"/>
      <c r="H24" s="246"/>
      <c r="I24" s="243"/>
      <c r="J24" s="243"/>
      <c r="K24" s="243"/>
      <c r="L24" s="243"/>
      <c r="M24" s="243"/>
      <c r="N24" s="243"/>
      <c r="O24" s="243"/>
      <c r="P24" s="243"/>
      <c r="Q24" s="243"/>
      <c r="R24" s="243"/>
      <c r="S24" s="243"/>
      <c r="T24" s="240"/>
    </row>
    <row r="25" spans="1:21" ht="32.25" thickBot="1">
      <c r="A25" s="22">
        <v>9</v>
      </c>
      <c r="B25" s="21" t="s">
        <v>350</v>
      </c>
      <c r="C25" s="359"/>
      <c r="D25" s="243"/>
      <c r="E25" s="243"/>
      <c r="F25" s="243"/>
      <c r="G25" s="244"/>
      <c r="H25" s="269">
        <f>C25+SUM(D28:G28)</f>
        <v>0</v>
      </c>
      <c r="I25" s="261"/>
      <c r="J25" s="246"/>
      <c r="K25" s="246"/>
      <c r="L25" s="246"/>
      <c r="M25" s="449">
        <f>H25+SUM(I28:L28)</f>
        <v>0</v>
      </c>
      <c r="N25" s="246"/>
      <c r="O25" s="246"/>
      <c r="P25" s="246"/>
      <c r="Q25" s="449">
        <f>M25+SUM(N28:P28)</f>
        <v>0</v>
      </c>
      <c r="R25" s="246"/>
      <c r="S25" s="246"/>
      <c r="T25" s="244"/>
      <c r="U25" s="449">
        <f>Q25+SUM(R28:T28)</f>
        <v>0</v>
      </c>
    </row>
    <row r="26" spans="1:21">
      <c r="A26" s="22">
        <v>10</v>
      </c>
      <c r="B26" s="21" t="s">
        <v>275</v>
      </c>
      <c r="C26" s="21"/>
      <c r="D26" s="253">
        <v>43000</v>
      </c>
      <c r="E26" s="253">
        <v>68000</v>
      </c>
      <c r="F26" s="272">
        <v>62000</v>
      </c>
      <c r="G26" s="273">
        <v>63000</v>
      </c>
      <c r="H26" s="257"/>
      <c r="I26" s="271">
        <v>52999.999999999993</v>
      </c>
      <c r="J26" s="272">
        <v>35000.000000000007</v>
      </c>
      <c r="K26" s="272">
        <v>37000</v>
      </c>
      <c r="L26" s="273">
        <v>40000</v>
      </c>
      <c r="M26" s="237"/>
      <c r="N26" s="207">
        <v>41000</v>
      </c>
      <c r="O26" s="216">
        <v>35000.000000000007</v>
      </c>
      <c r="P26" s="258"/>
      <c r="Q26" s="237"/>
      <c r="R26" s="207"/>
      <c r="S26" s="216"/>
      <c r="T26" s="216"/>
    </row>
    <row r="27" spans="1:21" ht="31.5">
      <c r="A27" s="22">
        <v>11</v>
      </c>
      <c r="B27" s="21" t="s">
        <v>351</v>
      </c>
      <c r="C27" s="21"/>
      <c r="D27" s="253">
        <f>D26</f>
        <v>43000</v>
      </c>
      <c r="E27" s="253">
        <f>E26</f>
        <v>68000</v>
      </c>
      <c r="F27" s="272">
        <f>F26</f>
        <v>62000</v>
      </c>
      <c r="G27" s="273">
        <f>G26</f>
        <v>63000</v>
      </c>
      <c r="H27" s="237"/>
      <c r="I27" s="408">
        <f>I26</f>
        <v>52999.999999999993</v>
      </c>
      <c r="J27" s="408">
        <f>J26</f>
        <v>35000.000000000007</v>
      </c>
      <c r="K27" s="408">
        <f>K26</f>
        <v>37000</v>
      </c>
      <c r="L27" s="408">
        <f>L26</f>
        <v>40000</v>
      </c>
      <c r="M27" s="237"/>
      <c r="N27" s="408">
        <f>N26</f>
        <v>41000</v>
      </c>
      <c r="O27" s="408">
        <f>O26</f>
        <v>35000.000000000007</v>
      </c>
      <c r="P27" s="253"/>
      <c r="Q27" s="237"/>
      <c r="R27" s="253"/>
      <c r="S27" s="253"/>
      <c r="T27" s="253"/>
    </row>
    <row r="28" spans="1:21" s="283" customFormat="1">
      <c r="A28" s="22">
        <v>12</v>
      </c>
      <c r="B28" s="287" t="s">
        <v>352</v>
      </c>
      <c r="C28" s="287"/>
      <c r="D28" s="255">
        <f>D26-D27</f>
        <v>0</v>
      </c>
      <c r="E28" s="255">
        <f t="shared" ref="E28:I28" si="4">E26-E27</f>
        <v>0</v>
      </c>
      <c r="F28" s="255">
        <f t="shared" si="4"/>
        <v>0</v>
      </c>
      <c r="G28" s="360">
        <f t="shared" si="4"/>
        <v>0</v>
      </c>
      <c r="H28" s="243"/>
      <c r="I28" s="255">
        <f t="shared" si="4"/>
        <v>0</v>
      </c>
      <c r="J28" s="255">
        <f t="shared" ref="J28" si="5">J26-J27</f>
        <v>0</v>
      </c>
      <c r="K28" s="255">
        <f t="shared" ref="K28" si="6">K26-K27</f>
        <v>0</v>
      </c>
      <c r="L28" s="453">
        <f t="shared" ref="L28:N28" si="7">L26-L27</f>
        <v>0</v>
      </c>
      <c r="M28" s="243"/>
      <c r="N28" s="255">
        <f t="shared" si="7"/>
        <v>0</v>
      </c>
      <c r="O28" s="255">
        <f t="shared" ref="O28" si="8">O26-O27</f>
        <v>0</v>
      </c>
      <c r="P28" s="360">
        <f t="shared" ref="P28" si="9">P26-P27</f>
        <v>0</v>
      </c>
      <c r="Q28" s="243"/>
      <c r="R28" s="255">
        <f t="shared" ref="R28" si="10">R26-R27</f>
        <v>0</v>
      </c>
      <c r="S28" s="255">
        <f t="shared" ref="S28" si="11">S26-S27</f>
        <v>0</v>
      </c>
      <c r="T28" s="360">
        <f t="shared" ref="T28" si="12">T26-T27</f>
        <v>0</v>
      </c>
    </row>
    <row r="29" spans="1:21">
      <c r="A29" s="22"/>
      <c r="B29" s="21"/>
      <c r="C29" s="21"/>
      <c r="D29" s="260"/>
      <c r="E29" s="259"/>
      <c r="F29" s="153"/>
      <c r="G29" s="153"/>
      <c r="H29" s="243"/>
      <c r="I29" s="153"/>
      <c r="J29" s="153"/>
      <c r="K29" s="153"/>
      <c r="L29" s="153"/>
      <c r="M29" s="243"/>
      <c r="N29" s="153"/>
      <c r="O29" s="153"/>
      <c r="P29" s="153"/>
      <c r="Q29" s="243"/>
      <c r="R29" s="153"/>
      <c r="S29" s="153"/>
      <c r="T29" s="254"/>
    </row>
    <row r="30" spans="1:21" ht="47.25">
      <c r="A30" s="22">
        <v>13</v>
      </c>
      <c r="B30" s="21" t="s">
        <v>298</v>
      </c>
      <c r="C30" s="21"/>
      <c r="D30" s="433">
        <f>SUM(D19:G19)+SUM(D21:G21)+SUM(D27:G27)</f>
        <v>1267413.1628730837</v>
      </c>
      <c r="E30" s="434"/>
      <c r="F30" s="434"/>
      <c r="G30" s="434"/>
      <c r="H30" s="237"/>
      <c r="I30" s="433">
        <f>SUM(I19:L19)+SUM(I21:L21)+SUM(I27:L27)</f>
        <v>1727351.5178555464</v>
      </c>
      <c r="J30" s="434"/>
      <c r="K30" s="434"/>
      <c r="L30" s="434"/>
      <c r="M30" s="237"/>
      <c r="N30" s="433">
        <f>SUM(N19:P19)+SUM(N21:P21)+SUM(N27:P27)</f>
        <v>1636633.5277329115</v>
      </c>
      <c r="O30" s="434"/>
      <c r="P30" s="434"/>
      <c r="Q30" s="237"/>
      <c r="R30" s="450">
        <f>SUM(R19:T19)+SUM(R21:T21)+SUM(R27:T27)</f>
        <v>1919354.827102405</v>
      </c>
      <c r="S30" s="451"/>
      <c r="T30" s="452"/>
    </row>
    <row r="31" spans="1:21">
      <c r="A31" s="22"/>
      <c r="B31" s="21"/>
      <c r="C31" s="21"/>
      <c r="D31" s="260"/>
      <c r="E31" s="259"/>
      <c r="F31" s="153"/>
      <c r="G31" s="153"/>
      <c r="H31" s="243"/>
      <c r="I31" s="153"/>
      <c r="J31" s="153"/>
      <c r="K31" s="153"/>
      <c r="L31" s="153"/>
      <c r="M31" s="243"/>
      <c r="N31" s="153"/>
      <c r="O31" s="153"/>
      <c r="P31" s="153"/>
      <c r="Q31" s="243"/>
      <c r="R31" s="153"/>
      <c r="S31" s="153"/>
      <c r="T31" s="254"/>
    </row>
    <row r="32" spans="1:21" ht="31.5">
      <c r="A32" s="22">
        <v>14</v>
      </c>
      <c r="B32" s="21" t="s">
        <v>349</v>
      </c>
      <c r="C32" s="21"/>
      <c r="D32" s="431">
        <f>D30-D14</f>
        <v>2.8239999897778034E-2</v>
      </c>
      <c r="E32" s="432"/>
      <c r="F32" s="432"/>
      <c r="G32" s="432"/>
      <c r="H32" s="237"/>
      <c r="I32" s="431">
        <f>I30-I14</f>
        <v>0</v>
      </c>
      <c r="J32" s="432"/>
      <c r="K32" s="432"/>
      <c r="L32" s="432"/>
      <c r="M32" s="237"/>
      <c r="N32" s="435">
        <f>N30-N14</f>
        <v>0</v>
      </c>
      <c r="O32" s="435"/>
      <c r="P32" s="435"/>
      <c r="Q32" s="237"/>
      <c r="R32" s="417">
        <f>R30-R14</f>
        <v>0</v>
      </c>
      <c r="S32" s="418"/>
      <c r="T32" s="419"/>
    </row>
    <row r="33" spans="1:20">
      <c r="A33" s="150"/>
      <c r="B33" s="29"/>
      <c r="C33" s="152"/>
      <c r="D33" s="152"/>
      <c r="E33" s="152"/>
      <c r="F33" s="153"/>
      <c r="G33" s="153"/>
      <c r="H33" s="246"/>
      <c r="I33" s="153"/>
      <c r="J33" s="153"/>
      <c r="K33" s="153"/>
      <c r="L33" s="153"/>
      <c r="M33" s="246"/>
      <c r="N33" s="153"/>
      <c r="O33" s="153"/>
      <c r="P33" s="154"/>
      <c r="Q33" s="264"/>
      <c r="R33" s="154"/>
      <c r="S33" s="154"/>
      <c r="T33" s="155"/>
    </row>
    <row r="34" spans="1:20" s="127" customFormat="1">
      <c r="A34" s="142"/>
      <c r="F34" s="5"/>
      <c r="G34" s="5"/>
      <c r="H34" s="5"/>
      <c r="I34" s="5"/>
      <c r="J34" s="5"/>
      <c r="K34" s="5"/>
      <c r="L34" s="5"/>
      <c r="M34" s="5"/>
      <c r="N34" s="5"/>
      <c r="O34" s="5"/>
      <c r="P34" s="5"/>
      <c r="Q34" s="5"/>
      <c r="R34" s="1"/>
      <c r="S34" s="1"/>
      <c r="T34" s="1"/>
    </row>
    <row r="35" spans="1:20" s="127" customFormat="1">
      <c r="A35" s="142"/>
      <c r="F35" s="5"/>
      <c r="G35" s="5"/>
      <c r="H35" s="5"/>
      <c r="I35" s="5"/>
      <c r="J35" s="5"/>
      <c r="K35" s="5"/>
      <c r="L35" s="5"/>
      <c r="M35" s="5"/>
      <c r="N35" s="5"/>
      <c r="O35" s="5"/>
      <c r="P35" s="5"/>
      <c r="Q35" s="5"/>
      <c r="R35" s="1"/>
      <c r="S35" s="1"/>
      <c r="T35" s="1"/>
    </row>
    <row r="36" spans="1:20" s="127" customFormat="1">
      <c r="A36" s="142"/>
      <c r="F36" s="5"/>
      <c r="G36" s="5"/>
      <c r="H36" s="5"/>
      <c r="I36" s="5"/>
      <c r="J36" s="5"/>
      <c r="K36" s="5"/>
      <c r="L36" s="5"/>
      <c r="M36" s="5"/>
      <c r="N36" s="5"/>
      <c r="O36" s="5"/>
      <c r="P36" s="5"/>
      <c r="Q36" s="5"/>
      <c r="R36" s="1"/>
      <c r="S36" s="1"/>
      <c r="T36" s="1"/>
    </row>
    <row r="37" spans="1:20">
      <c r="C37" s="286"/>
      <c r="D37" s="286"/>
      <c r="E37" s="286"/>
      <c r="F37" s="4"/>
      <c r="G37" s="4"/>
      <c r="H37" s="4"/>
      <c r="I37" s="4"/>
    </row>
    <row r="38" spans="1:20">
      <c r="C38" s="286"/>
      <c r="D38" s="447"/>
      <c r="E38" s="447"/>
      <c r="F38" s="447"/>
      <c r="G38" s="447"/>
      <c r="H38" s="4"/>
      <c r="I38" s="4"/>
      <c r="J38" s="284"/>
      <c r="K38" s="284"/>
      <c r="L38" s="284"/>
      <c r="N38" s="284"/>
      <c r="O38" s="284"/>
      <c r="P38" s="284"/>
      <c r="R38" s="284"/>
      <c r="S38" s="284"/>
      <c r="T38" s="284"/>
    </row>
    <row r="39" spans="1:20">
      <c r="C39" s="286"/>
      <c r="D39" s="448"/>
      <c r="E39" s="448"/>
      <c r="F39" s="448"/>
      <c r="G39" s="448"/>
      <c r="H39" s="4"/>
      <c r="I39" s="4"/>
      <c r="J39" s="284"/>
      <c r="K39" s="284"/>
      <c r="L39" s="284"/>
      <c r="N39" s="284"/>
      <c r="O39" s="284"/>
      <c r="P39" s="284"/>
      <c r="R39" s="284"/>
      <c r="S39" s="284"/>
      <c r="T39" s="284"/>
    </row>
    <row r="40" spans="1:20">
      <c r="C40" s="286"/>
      <c r="D40" s="286"/>
      <c r="E40" s="286"/>
      <c r="F40" s="4"/>
      <c r="G40" s="4"/>
      <c r="H40" s="4"/>
      <c r="I40" s="4"/>
    </row>
    <row r="42" spans="1:20">
      <c r="D42" s="409"/>
      <c r="E42" s="409"/>
      <c r="F42" s="409"/>
      <c r="G42" s="409"/>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2"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34" t="s">
        <v>308</v>
      </c>
      <c r="B1" s="334" t="s">
        <v>317</v>
      </c>
      <c r="C1" s="334" t="s">
        <v>319</v>
      </c>
      <c r="D1" s="334" t="s">
        <v>325</v>
      </c>
      <c r="E1" s="334" t="s">
        <v>326</v>
      </c>
      <c r="F1" s="334" t="s">
        <v>327</v>
      </c>
    </row>
    <row r="2" spans="1:6">
      <c r="A2" s="335" t="s">
        <v>316</v>
      </c>
      <c r="B2" s="335" t="s">
        <v>316</v>
      </c>
      <c r="C2" s="335" t="s">
        <v>320</v>
      </c>
      <c r="D2" s="335" t="s">
        <v>320</v>
      </c>
      <c r="E2" s="335" t="s">
        <v>316</v>
      </c>
      <c r="F2" s="335" t="s">
        <v>320</v>
      </c>
    </row>
    <row r="3" spans="1:6">
      <c r="A3" s="335" t="s">
        <v>314</v>
      </c>
      <c r="B3" s="335" t="s">
        <v>314</v>
      </c>
      <c r="C3" s="335" t="s">
        <v>321</v>
      </c>
      <c r="D3" s="335" t="s">
        <v>321</v>
      </c>
      <c r="E3" s="335" t="s">
        <v>314</v>
      </c>
      <c r="F3" s="335" t="s">
        <v>321</v>
      </c>
    </row>
    <row r="4" spans="1:6">
      <c r="A4" s="335" t="s">
        <v>311</v>
      </c>
      <c r="B4" s="335" t="s">
        <v>311</v>
      </c>
      <c r="C4" s="335" t="s">
        <v>322</v>
      </c>
      <c r="D4" s="335" t="s">
        <v>322</v>
      </c>
      <c r="E4" s="335" t="s">
        <v>311</v>
      </c>
      <c r="F4" s="335" t="s">
        <v>322</v>
      </c>
    </row>
    <row r="5" spans="1:6">
      <c r="A5" s="335" t="s">
        <v>312</v>
      </c>
      <c r="B5" s="335" t="s">
        <v>312</v>
      </c>
      <c r="C5" s="335" t="s">
        <v>314</v>
      </c>
      <c r="D5" s="335" t="s">
        <v>314</v>
      </c>
      <c r="E5" s="335" t="s">
        <v>312</v>
      </c>
      <c r="F5" s="335" t="s">
        <v>314</v>
      </c>
    </row>
    <row r="6" spans="1:6">
      <c r="A6" s="335" t="s">
        <v>309</v>
      </c>
      <c r="B6" s="335" t="s">
        <v>309</v>
      </c>
      <c r="C6" s="335" t="s">
        <v>323</v>
      </c>
      <c r="D6" s="335" t="s">
        <v>323</v>
      </c>
      <c r="E6" s="335" t="s">
        <v>309</v>
      </c>
      <c r="F6" s="335" t="s">
        <v>323</v>
      </c>
    </row>
    <row r="7" spans="1:6">
      <c r="A7" s="335" t="s">
        <v>313</v>
      </c>
      <c r="B7" s="335" t="s">
        <v>313</v>
      </c>
      <c r="C7" s="335" t="s">
        <v>324</v>
      </c>
      <c r="D7" s="335" t="s">
        <v>324</v>
      </c>
      <c r="E7" s="335" t="s">
        <v>313</v>
      </c>
      <c r="F7" s="335" t="s">
        <v>324</v>
      </c>
    </row>
    <row r="8" spans="1:6">
      <c r="A8" s="335" t="s">
        <v>310</v>
      </c>
      <c r="B8" s="335" t="s">
        <v>310</v>
      </c>
      <c r="D8" s="335"/>
      <c r="E8" s="335" t="s">
        <v>310</v>
      </c>
      <c r="F8" s="335"/>
    </row>
    <row r="9" spans="1:6">
      <c r="A9" s="335" t="s">
        <v>315</v>
      </c>
      <c r="B9" s="335" t="s">
        <v>315</v>
      </c>
      <c r="D9" s="335"/>
      <c r="E9" s="335" t="s">
        <v>315</v>
      </c>
      <c r="F9" s="335"/>
    </row>
    <row r="10" spans="1:6">
      <c r="B10" s="335" t="s">
        <v>318</v>
      </c>
      <c r="D10" s="335"/>
      <c r="E10" s="335" t="s">
        <v>318</v>
      </c>
      <c r="F10" s="335"/>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http://schemas.microsoft.com/office/2006/metadata/properties"/>
    <ds:schemaRef ds:uri="8eef3743-c7b3-4cbe-8837-b6e805be353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 sheet</vt:lpstr>
      <vt:lpstr>Admin Info</vt:lpstr>
      <vt:lpstr>CRAT</vt:lpstr>
      <vt:lpstr>EBT</vt:lpstr>
      <vt:lpstr>GEAT</vt:lpstr>
      <vt:lpstr>RPT</vt:lpstr>
      <vt:lpstr>Lists</vt:lpstr>
      <vt:lpstr>'Cover sheet'!Print_Area</vt:lpstr>
      <vt:lpstr>RPT!Print_Area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Samra, Mandip</cp:lastModifiedBy>
  <cp:lastPrinted>2018-07-20T16:34:29Z</cp:lastPrinted>
  <dcterms:created xsi:type="dcterms:W3CDTF">2004-11-07T17:37:25Z</dcterms:created>
  <dcterms:modified xsi:type="dcterms:W3CDTF">2018-12-20T17:59:28Z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