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Resources\Planning Group\IRP18\CEC\CEC Reporting Tables\"/>
    </mc:Choice>
  </mc:AlternateContent>
  <bookViews>
    <workbookView xWindow="0" yWindow="0" windowWidth="20100" windowHeight="8736" tabRatio="574" activeTab="1"/>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Area" localSheetId="2">CRAT!$A$1:$R$146</definedName>
    <definedName name="_xlnm.Print_Area" localSheetId="3">EBT!$A$1:$R$160</definedName>
    <definedName name="_xlnm.Print_Area" localSheetId="4">GEAT!$A$1:$R$139</definedName>
    <definedName name="_xlnm.Print_Area" localSheetId="5">RPT!$A$1:$U$37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62913"/>
  <customWorkbookViews>
    <customWorkbookView name="JH - Personal View" guid="{046A23F8-4D15-41E0-A67E-1D05CF2E9CA4}" mergeInterval="0" personalView="1" maximized="1" windowWidth="1280" windowHeight="796" tabRatio="574" activeSheetId="5"/>
    <customWorkbookView name="Micsunescu, Cora@Energy - Personal View" guid="{3EAFDB81-3C7B-4EC4-BD53-8A6926C61C4D}" mergeInterval="0" personalView="1" maximized="1" windowWidth="1916" windowHeight="829" tabRatio="574" activeSheetId="1"/>
    <customWorkbookView name="Vidaver, David@Energy - Personal View" guid="{9660D43C-356B-4BBC-ADDE-819E1A7545B6}" mergeInterval="0" personalView="1" maximized="1" windowWidth="1276" windowHeight="799" tabRatio="574" activeSheetId="5"/>
    <customWorkbookView name="Robert Kennedy - Personal View" guid="{8273F839-864F-40CA-9F07-FCB68AAC5FAE}" mergeInterval="0" personalView="1" maximized="1" windowWidth="1024" windowHeight="1024" tabRatio="574" activeSheetId="2" showComments="commIndAndComment"/>
  </customWorkbookViews>
</workbook>
</file>

<file path=xl/calcChain.xml><?xml version="1.0" encoding="utf-8"?>
<calcChain xmlns="http://schemas.openxmlformats.org/spreadsheetml/2006/main">
  <c r="F15" i="9" l="1"/>
  <c r="E15" i="9"/>
  <c r="F14" i="9"/>
  <c r="E14" i="9"/>
  <c r="G14" i="9"/>
  <c r="F137" i="9"/>
  <c r="F130" i="9" l="1"/>
  <c r="E130" i="9"/>
  <c r="F128" i="9"/>
  <c r="E128" i="9"/>
  <c r="F67" i="9"/>
  <c r="R81" i="9" l="1"/>
  <c r="Q81" i="9"/>
  <c r="P81" i="9"/>
  <c r="O81" i="9"/>
  <c r="N81" i="9"/>
  <c r="M81" i="9"/>
  <c r="L81" i="9"/>
  <c r="K81" i="9"/>
  <c r="J81" i="9"/>
  <c r="I81" i="9"/>
  <c r="H81" i="9"/>
  <c r="G81" i="9"/>
  <c r="F81" i="9"/>
  <c r="E81" i="9" l="1"/>
  <c r="G15" i="9"/>
  <c r="F130" i="2" l="1"/>
  <c r="E130" i="2"/>
  <c r="F19" i="2"/>
  <c r="E19" i="2"/>
  <c r="F18" i="2"/>
  <c r="E18" i="2"/>
  <c r="F121" i="2"/>
  <c r="E121" i="2"/>
  <c r="H82" i="2" l="1"/>
  <c r="I82" i="2"/>
  <c r="J82" i="2"/>
  <c r="K82" i="2"/>
  <c r="L82" i="2"/>
  <c r="M82" i="2"/>
  <c r="N82" i="2"/>
  <c r="O82" i="2"/>
  <c r="P82" i="2"/>
  <c r="Q82" i="2"/>
  <c r="R82" i="2"/>
  <c r="E82" i="2"/>
  <c r="F82" i="2"/>
  <c r="G82" i="2"/>
  <c r="E21" i="2" l="1"/>
  <c r="E17" i="9"/>
  <c r="E146" i="9" s="1"/>
  <c r="F21" i="2" l="1"/>
  <c r="D115" i="9" l="1"/>
  <c r="B96" i="9" l="1"/>
  <c r="M144" i="9"/>
  <c r="D80" i="9"/>
  <c r="D79" i="9"/>
  <c r="B80" i="9"/>
  <c r="B79" i="9"/>
  <c r="R15" i="9"/>
  <c r="Q15" i="9"/>
  <c r="P15" i="9"/>
  <c r="O15" i="9"/>
  <c r="N15" i="9"/>
  <c r="M15" i="9"/>
  <c r="L15" i="9"/>
  <c r="K15" i="9"/>
  <c r="J15" i="9"/>
  <c r="I15" i="9"/>
  <c r="H15" i="9"/>
  <c r="R14" i="9"/>
  <c r="Q14" i="9"/>
  <c r="P14" i="9"/>
  <c r="O14" i="9"/>
  <c r="N14" i="9"/>
  <c r="M14" i="9"/>
  <c r="L14" i="9"/>
  <c r="K14" i="9"/>
  <c r="J14" i="9"/>
  <c r="I14" i="9"/>
  <c r="H14" i="9"/>
  <c r="B116" i="9" l="1"/>
  <c r="B115" i="9"/>
  <c r="B114" i="9"/>
  <c r="B38" i="9"/>
  <c r="B24" i="10" s="1"/>
  <c r="B39" i="9"/>
  <c r="B40" i="9"/>
  <c r="B37" i="9"/>
  <c r="B23" i="10" s="1"/>
  <c r="B28" i="9"/>
  <c r="B14" i="10" s="1"/>
  <c r="B29" i="9"/>
  <c r="B15" i="10" s="1"/>
  <c r="B27" i="9"/>
  <c r="B13" i="10" s="1"/>
  <c r="D78" i="9"/>
  <c r="B78" i="9"/>
  <c r="D77" i="9"/>
  <c r="B77" i="9"/>
  <c r="D76" i="9"/>
  <c r="B76" i="9"/>
  <c r="D75" i="9"/>
  <c r="B75" i="9"/>
  <c r="D74" i="9"/>
  <c r="B74" i="9"/>
  <c r="D73" i="9"/>
  <c r="B73" i="9"/>
  <c r="D72" i="9"/>
  <c r="B72" i="9"/>
  <c r="D71" i="9"/>
  <c r="B71" i="9"/>
  <c r="D70" i="9"/>
  <c r="B70" i="9"/>
  <c r="D69" i="9"/>
  <c r="B69" i="9"/>
  <c r="D68" i="9"/>
  <c r="B68" i="9"/>
  <c r="D67" i="9"/>
  <c r="B67" i="9"/>
  <c r="G18" i="2"/>
  <c r="G144" i="9" l="1"/>
  <c r="G106" i="10" s="1"/>
  <c r="H144" i="9"/>
  <c r="H106" i="10" s="1"/>
  <c r="I144" i="9"/>
  <c r="I106" i="10" s="1"/>
  <c r="J144" i="9"/>
  <c r="J106" i="10" s="1"/>
  <c r="K144" i="9"/>
  <c r="K106" i="10" s="1"/>
  <c r="L144" i="9"/>
  <c r="L106" i="10" s="1"/>
  <c r="M106" i="10"/>
  <c r="N144" i="9"/>
  <c r="N106" i="10" s="1"/>
  <c r="O144" i="9"/>
  <c r="O106" i="10" s="1"/>
  <c r="P144" i="9"/>
  <c r="P106" i="10" s="1"/>
  <c r="Q144" i="9"/>
  <c r="Q106" i="10" s="1"/>
  <c r="R144" i="9"/>
  <c r="R106" i="10" s="1"/>
  <c r="F144" i="9"/>
  <c r="E144" i="9"/>
  <c r="E106" i="10" s="1"/>
  <c r="F106" i="10" l="1"/>
  <c r="F145" i="9"/>
  <c r="F99" i="10"/>
  <c r="F101" i="10" s="1"/>
  <c r="E99" i="10"/>
  <c r="E101" i="10" s="1"/>
  <c r="F81" i="10"/>
  <c r="E81" i="10"/>
  <c r="H128" i="9"/>
  <c r="I128" i="9"/>
  <c r="J128" i="9"/>
  <c r="K128" i="9"/>
  <c r="L128" i="9"/>
  <c r="M128" i="9"/>
  <c r="N128" i="9"/>
  <c r="O128" i="9"/>
  <c r="P128" i="9"/>
  <c r="Q128" i="9"/>
  <c r="R128" i="9"/>
  <c r="G128" i="9"/>
  <c r="D116" i="9"/>
  <c r="D117" i="9"/>
  <c r="D118" i="9"/>
  <c r="D119" i="9"/>
  <c r="D120" i="9"/>
  <c r="D121" i="9"/>
  <c r="D122" i="9"/>
  <c r="D123" i="9"/>
  <c r="D124" i="9"/>
  <c r="D125" i="9"/>
  <c r="D126" i="9"/>
  <c r="D127" i="9"/>
  <c r="D114" i="9"/>
  <c r="D97" i="9"/>
  <c r="D98" i="9"/>
  <c r="D99" i="9"/>
  <c r="D100" i="9"/>
  <c r="D101" i="9"/>
  <c r="D102" i="9"/>
  <c r="D103" i="9"/>
  <c r="D104" i="9"/>
  <c r="D105" i="9"/>
  <c r="D106" i="9"/>
  <c r="D107" i="9"/>
  <c r="D108" i="9"/>
  <c r="D109" i="9"/>
  <c r="D96" i="9"/>
  <c r="E18" i="18"/>
  <c r="E19" i="18" s="1"/>
  <c r="D18" i="18"/>
  <c r="D19" i="18" s="1"/>
  <c r="F44" i="9"/>
  <c r="G44" i="9"/>
  <c r="H44" i="9"/>
  <c r="I44" i="9"/>
  <c r="J44" i="9"/>
  <c r="K44" i="9"/>
  <c r="L44" i="9"/>
  <c r="M44" i="9"/>
  <c r="N44" i="9"/>
  <c r="O44" i="9"/>
  <c r="P44" i="9"/>
  <c r="Q44" i="9"/>
  <c r="R44" i="9"/>
  <c r="E44" i="9"/>
  <c r="F103" i="2"/>
  <c r="F123" i="2" s="1"/>
  <c r="E103" i="2"/>
  <c r="E123" i="2" s="1"/>
  <c r="F44" i="2"/>
  <c r="G44" i="2"/>
  <c r="H44" i="2"/>
  <c r="I44" i="2"/>
  <c r="J44" i="2"/>
  <c r="K44" i="2"/>
  <c r="L44" i="2"/>
  <c r="M44" i="2"/>
  <c r="N44" i="2"/>
  <c r="O44" i="2"/>
  <c r="P44" i="2"/>
  <c r="Q44" i="2"/>
  <c r="R44" i="2"/>
  <c r="E44" i="2"/>
  <c r="D56" i="9"/>
  <c r="D57" i="9"/>
  <c r="D58" i="9"/>
  <c r="D59" i="9"/>
  <c r="D60" i="9"/>
  <c r="D61" i="9"/>
  <c r="D49" i="9"/>
  <c r="D50" i="9"/>
  <c r="D51" i="9"/>
  <c r="D52" i="9"/>
  <c r="D53" i="9"/>
  <c r="D54" i="9"/>
  <c r="D55" i="9"/>
  <c r="D48" i="9"/>
  <c r="D41" i="9"/>
  <c r="D42" i="9"/>
  <c r="D43" i="9"/>
  <c r="D30" i="9"/>
  <c r="D31" i="9"/>
  <c r="D32" i="9"/>
  <c r="D33" i="9"/>
  <c r="D22" i="18" l="1"/>
  <c r="S18" i="18"/>
  <c r="S19" i="18" s="1"/>
  <c r="N18" i="18"/>
  <c r="N19" i="18" s="1"/>
  <c r="I18" i="18"/>
  <c r="J18" i="18"/>
  <c r="R18" i="18"/>
  <c r="R19" i="18" s="1"/>
  <c r="L18" i="18"/>
  <c r="G18" i="18"/>
  <c r="K18" i="18"/>
  <c r="F18" i="18"/>
  <c r="F19" i="18" s="1"/>
  <c r="D30" i="18" s="1"/>
  <c r="P18" i="18"/>
  <c r="P22" i="18" s="1"/>
  <c r="T18" i="18"/>
  <c r="O18" i="18"/>
  <c r="O19" i="18" s="1"/>
  <c r="F113" i="10"/>
  <c r="G113" i="10"/>
  <c r="H113" i="10"/>
  <c r="I113" i="10"/>
  <c r="J113" i="10"/>
  <c r="K113" i="10"/>
  <c r="L113" i="10"/>
  <c r="M113" i="10"/>
  <c r="N113" i="10"/>
  <c r="O113" i="10"/>
  <c r="P113" i="10"/>
  <c r="Q113" i="10"/>
  <c r="R113" i="10"/>
  <c r="E113" i="10"/>
  <c r="F114" i="10" l="1"/>
  <c r="G114" i="10"/>
  <c r="H114" i="10"/>
  <c r="I114" i="10"/>
  <c r="J114" i="10"/>
  <c r="K114" i="10"/>
  <c r="L114" i="10"/>
  <c r="M114" i="10"/>
  <c r="N114" i="10"/>
  <c r="O114" i="10"/>
  <c r="P114" i="10"/>
  <c r="Q114" i="10"/>
  <c r="R114" i="10"/>
  <c r="E114" i="10"/>
  <c r="H143" i="9" l="1"/>
  <c r="I143" i="9"/>
  <c r="J143" i="9"/>
  <c r="K143" i="9"/>
  <c r="L143" i="9"/>
  <c r="M143" i="9"/>
  <c r="N143" i="9"/>
  <c r="O143" i="9"/>
  <c r="P143" i="9"/>
  <c r="Q143" i="9"/>
  <c r="R143" i="9"/>
  <c r="F143" i="9"/>
  <c r="G143" i="9"/>
  <c r="E143" i="9"/>
  <c r="Q115" i="10" l="1"/>
  <c r="Q117" i="10" s="1"/>
  <c r="R115" i="10"/>
  <c r="R117" i="10" s="1"/>
  <c r="P115" i="10"/>
  <c r="P117" i="10" s="1"/>
  <c r="N115" i="10"/>
  <c r="N117" i="10" s="1"/>
  <c r="O115" i="10"/>
  <c r="O117" i="10" s="1"/>
  <c r="M115" i="10"/>
  <c r="M117" i="10" s="1"/>
  <c r="J115" i="10"/>
  <c r="J117" i="10" s="1"/>
  <c r="K115" i="10"/>
  <c r="K117" i="10" s="1"/>
  <c r="L115" i="10"/>
  <c r="L117" i="10" s="1"/>
  <c r="I115" i="10"/>
  <c r="I117" i="10" s="1"/>
  <c r="F115" i="10"/>
  <c r="F117" i="10" s="1"/>
  <c r="H115" i="10"/>
  <c r="H117" i="10" s="1"/>
  <c r="E115" i="10"/>
  <c r="E117" i="10" s="1"/>
  <c r="G115" i="10"/>
  <c r="G117" i="10" s="1"/>
  <c r="T11" i="18" l="1"/>
  <c r="S11" i="18"/>
  <c r="R11" i="18"/>
  <c r="P11" i="18"/>
  <c r="O11" i="18"/>
  <c r="N11" i="18"/>
  <c r="L11" i="18"/>
  <c r="K11" i="18"/>
  <c r="J11" i="18"/>
  <c r="I11" i="18"/>
  <c r="G11" i="18"/>
  <c r="E11" i="18"/>
  <c r="F11" i="18"/>
  <c r="D11" i="18"/>
  <c r="R30" i="18"/>
  <c r="N30" i="18"/>
  <c r="I30" i="18"/>
  <c r="T28" i="18"/>
  <c r="S28" i="18"/>
  <c r="R28" i="18"/>
  <c r="O28" i="18"/>
  <c r="P28" i="18"/>
  <c r="N28" i="18"/>
  <c r="J28" i="18"/>
  <c r="K28" i="18"/>
  <c r="L28" i="18"/>
  <c r="I28" i="18"/>
  <c r="E28" i="18"/>
  <c r="F28" i="18"/>
  <c r="G28" i="18"/>
  <c r="D28" i="18"/>
  <c r="H25" i="18" l="1"/>
  <c r="M25" i="18" s="1"/>
  <c r="Q25" i="18" s="1"/>
  <c r="U25" i="18" s="1"/>
  <c r="G31" i="10"/>
  <c r="E31" i="10" l="1"/>
  <c r="E59" i="10"/>
  <c r="E127" i="2"/>
  <c r="E84" i="2"/>
  <c r="E128" i="2" s="1"/>
  <c r="E86" i="9" l="1"/>
  <c r="E61" i="10"/>
  <c r="D14" i="18"/>
  <c r="R14" i="18"/>
  <c r="E129" i="2"/>
  <c r="E131" i="2" s="1"/>
  <c r="I14" i="18"/>
  <c r="I32" i="18" s="1"/>
  <c r="N14" i="18"/>
  <c r="E109" i="10" l="1"/>
  <c r="E121" i="10" s="1"/>
  <c r="E142" i="9"/>
  <c r="E145" i="9" s="1"/>
  <c r="E147" i="9" s="1"/>
  <c r="R99" i="10"/>
  <c r="Q99" i="10"/>
  <c r="P99" i="10"/>
  <c r="O99" i="10"/>
  <c r="N99" i="10"/>
  <c r="M99" i="10"/>
  <c r="L99" i="10"/>
  <c r="K99" i="10"/>
  <c r="J99" i="10"/>
  <c r="I99" i="10"/>
  <c r="H99" i="10"/>
  <c r="G99" i="10"/>
  <c r="R81" i="10"/>
  <c r="Q81" i="10"/>
  <c r="P81" i="10"/>
  <c r="O81" i="10"/>
  <c r="N81" i="10"/>
  <c r="M81" i="10"/>
  <c r="L81" i="10"/>
  <c r="K81" i="10"/>
  <c r="K101" i="10" s="1"/>
  <c r="J81" i="10"/>
  <c r="I81" i="10"/>
  <c r="H81" i="10"/>
  <c r="G81" i="10"/>
  <c r="R59" i="10"/>
  <c r="Q59" i="10"/>
  <c r="P59" i="10"/>
  <c r="O59" i="10"/>
  <c r="N59" i="10"/>
  <c r="M59" i="10"/>
  <c r="L59" i="10"/>
  <c r="K59" i="10"/>
  <c r="J59" i="10"/>
  <c r="I59" i="10"/>
  <c r="H59" i="10"/>
  <c r="G59" i="10"/>
  <c r="G61" i="10" s="1"/>
  <c r="F59" i="10"/>
  <c r="F17" i="9"/>
  <c r="F146" i="9" s="1"/>
  <c r="I101" i="10" l="1"/>
  <c r="O101" i="10"/>
  <c r="G101" i="10"/>
  <c r="G109" i="10" s="1"/>
  <c r="G121" i="10" s="1"/>
  <c r="M101" i="10"/>
  <c r="Q101" i="10"/>
  <c r="H101" i="10"/>
  <c r="J101" i="10"/>
  <c r="L101" i="10"/>
  <c r="N101" i="10"/>
  <c r="P101" i="10"/>
  <c r="R101" i="10"/>
  <c r="R110" i="9"/>
  <c r="Q110" i="9"/>
  <c r="P110" i="9"/>
  <c r="O110" i="9"/>
  <c r="N110" i="9"/>
  <c r="M110" i="9"/>
  <c r="L110" i="9"/>
  <c r="K110" i="9"/>
  <c r="J110" i="9"/>
  <c r="I110" i="9"/>
  <c r="H110" i="9"/>
  <c r="G110" i="9"/>
  <c r="G17" i="9"/>
  <c r="G146" i="9" s="1"/>
  <c r="F22" i="18" l="1"/>
  <c r="G130" i="9"/>
  <c r="I130" i="9"/>
  <c r="K130" i="9"/>
  <c r="M130" i="9"/>
  <c r="G86" i="9"/>
  <c r="G142" i="9" s="1"/>
  <c r="O130" i="9"/>
  <c r="Q130" i="9"/>
  <c r="H130" i="9"/>
  <c r="J130" i="9"/>
  <c r="L130" i="9"/>
  <c r="N130" i="9"/>
  <c r="P130" i="9"/>
  <c r="R130" i="9"/>
  <c r="G103" i="2"/>
  <c r="H103" i="2"/>
  <c r="I103" i="2"/>
  <c r="J103" i="2"/>
  <c r="K103" i="2"/>
  <c r="L103" i="2"/>
  <c r="M103" i="2"/>
  <c r="N103" i="2"/>
  <c r="O103" i="2"/>
  <c r="P103" i="2"/>
  <c r="Q103" i="2"/>
  <c r="R103" i="2"/>
  <c r="G121" i="2"/>
  <c r="H121" i="2"/>
  <c r="I121" i="2"/>
  <c r="J121" i="2"/>
  <c r="K121" i="2"/>
  <c r="K123" i="2" s="1"/>
  <c r="K130" i="2" s="1"/>
  <c r="L121" i="2"/>
  <c r="L123" i="2" s="1"/>
  <c r="L130" i="2" s="1"/>
  <c r="M121" i="2"/>
  <c r="N121" i="2"/>
  <c r="O121" i="2"/>
  <c r="P121" i="2"/>
  <c r="Q121" i="2"/>
  <c r="Q123" i="2" s="1"/>
  <c r="Q130" i="2" s="1"/>
  <c r="R121" i="2"/>
  <c r="R123" i="2" s="1"/>
  <c r="R130" i="2" s="1"/>
  <c r="J123" i="2" l="1"/>
  <c r="J130" i="2" s="1"/>
  <c r="I123" i="2"/>
  <c r="I130" i="2" s="1"/>
  <c r="P123" i="2"/>
  <c r="P130" i="2" s="1"/>
  <c r="N123" i="2"/>
  <c r="N130" i="2" s="1"/>
  <c r="H123" i="2"/>
  <c r="H130" i="2" s="1"/>
  <c r="O123" i="2"/>
  <c r="O130" i="2" s="1"/>
  <c r="M123" i="2"/>
  <c r="M130" i="2" s="1"/>
  <c r="G145" i="9"/>
  <c r="G147" i="9" s="1"/>
  <c r="G123" i="2"/>
  <c r="G130" i="2" s="1"/>
  <c r="F127" i="2"/>
  <c r="F84" i="2" l="1"/>
  <c r="F128" i="2" s="1"/>
  <c r="F129" i="2" s="1"/>
  <c r="F131" i="2" s="1"/>
  <c r="H18" i="2" l="1"/>
  <c r="H19" i="2" s="1"/>
  <c r="R31" i="10" l="1"/>
  <c r="R61" i="10" s="1"/>
  <c r="Q31" i="10"/>
  <c r="Q61" i="10" s="1"/>
  <c r="P31" i="10"/>
  <c r="P61" i="10" s="1"/>
  <c r="O31" i="10"/>
  <c r="O61" i="10" s="1"/>
  <c r="N31" i="10"/>
  <c r="N61" i="10" s="1"/>
  <c r="M31" i="10"/>
  <c r="M61" i="10" s="1"/>
  <c r="L31" i="10"/>
  <c r="L61" i="10" s="1"/>
  <c r="K31" i="10"/>
  <c r="K61" i="10" s="1"/>
  <c r="J31" i="10"/>
  <c r="J61" i="10" s="1"/>
  <c r="I31" i="10"/>
  <c r="I61" i="10" s="1"/>
  <c r="H31" i="10"/>
  <c r="H61" i="10" s="1"/>
  <c r="F31" i="10"/>
  <c r="F61" i="10" s="1"/>
  <c r="T22" i="18"/>
  <c r="S22" i="18"/>
  <c r="R22" i="18"/>
  <c r="R32" i="18" s="1"/>
  <c r="O22" i="18"/>
  <c r="N22" i="18"/>
  <c r="L22" i="18"/>
  <c r="K22" i="18"/>
  <c r="J22" i="18"/>
  <c r="I22" i="18"/>
  <c r="G22" i="18"/>
  <c r="E22" i="18"/>
  <c r="R17" i="9"/>
  <c r="R146" i="9" s="1"/>
  <c r="Q17" i="9"/>
  <c r="Q146" i="9" s="1"/>
  <c r="P17" i="9"/>
  <c r="P146" i="9" s="1"/>
  <c r="O17" i="9"/>
  <c r="O146" i="9" s="1"/>
  <c r="N17" i="9"/>
  <c r="N146" i="9" s="1"/>
  <c r="M17" i="9"/>
  <c r="M146" i="9" s="1"/>
  <c r="L17" i="9"/>
  <c r="L146" i="9" s="1"/>
  <c r="K17" i="9"/>
  <c r="K146" i="9" s="1"/>
  <c r="J17" i="9"/>
  <c r="J146" i="9" s="1"/>
  <c r="I17" i="9"/>
  <c r="I146" i="9" s="1"/>
  <c r="H17" i="9"/>
  <c r="H146" i="9" s="1"/>
  <c r="H17" i="18" l="1"/>
  <c r="M17" i="18" s="1"/>
  <c r="Q17" i="18" s="1"/>
  <c r="U17" i="18" s="1"/>
  <c r="N109" i="10"/>
  <c r="N121" i="10" s="1"/>
  <c r="K109" i="10"/>
  <c r="K121" i="10" s="1"/>
  <c r="L109" i="10"/>
  <c r="L121" i="10" s="1"/>
  <c r="M109" i="10"/>
  <c r="M121" i="10" s="1"/>
  <c r="F109" i="10"/>
  <c r="F121" i="10" s="1"/>
  <c r="O109" i="10"/>
  <c r="O121" i="10" s="1"/>
  <c r="H109" i="10"/>
  <c r="H121" i="10" s="1"/>
  <c r="P109" i="10"/>
  <c r="P121" i="10" s="1"/>
  <c r="I109" i="10"/>
  <c r="I121" i="10" s="1"/>
  <c r="Q109" i="10"/>
  <c r="Q121" i="10" s="1"/>
  <c r="J109" i="10"/>
  <c r="J121" i="10" s="1"/>
  <c r="R109" i="10"/>
  <c r="R121" i="10" s="1"/>
  <c r="N32" i="18"/>
  <c r="D32" i="18"/>
  <c r="H86" i="9"/>
  <c r="H142" i="9" s="1"/>
  <c r="J86" i="9"/>
  <c r="J142" i="9" s="1"/>
  <c r="L86" i="9"/>
  <c r="L142" i="9" s="1"/>
  <c r="L145" i="9" s="1"/>
  <c r="L147" i="9" s="1"/>
  <c r="N86" i="9"/>
  <c r="N142" i="9" s="1"/>
  <c r="P86" i="9"/>
  <c r="P142" i="9" s="1"/>
  <c r="R86" i="9"/>
  <c r="R142" i="9" s="1"/>
  <c r="F86" i="9"/>
  <c r="F142" i="9" s="1"/>
  <c r="I86" i="9"/>
  <c r="I142" i="9" s="1"/>
  <c r="K86" i="9"/>
  <c r="K142" i="9" s="1"/>
  <c r="M86" i="9"/>
  <c r="M142" i="9" s="1"/>
  <c r="M145" i="9" s="1"/>
  <c r="M147" i="9" s="1"/>
  <c r="O86" i="9"/>
  <c r="O142" i="9" s="1"/>
  <c r="Q86" i="9"/>
  <c r="Q142" i="9" s="1"/>
  <c r="P145" i="9" l="1"/>
  <c r="P147" i="9" s="1"/>
  <c r="Q145" i="9"/>
  <c r="Q147" i="9" s="1"/>
  <c r="N145" i="9"/>
  <c r="N147" i="9" s="1"/>
  <c r="O145" i="9"/>
  <c r="O147" i="9" s="1"/>
  <c r="J145" i="9"/>
  <c r="J147" i="9" s="1"/>
  <c r="K145" i="9"/>
  <c r="K147" i="9" s="1"/>
  <c r="H145" i="9"/>
  <c r="H147" i="9" s="1"/>
  <c r="I145" i="9"/>
  <c r="I147" i="9" s="1"/>
  <c r="R145" i="9"/>
  <c r="R147" i="9" s="1"/>
  <c r="H84" i="2"/>
  <c r="H128" i="2" s="1"/>
  <c r="I84" i="2"/>
  <c r="I128" i="2" s="1"/>
  <c r="J84" i="2"/>
  <c r="J128" i="2" s="1"/>
  <c r="K84" i="2"/>
  <c r="K128" i="2" s="1"/>
  <c r="L84" i="2"/>
  <c r="L128" i="2" s="1"/>
  <c r="M84" i="2"/>
  <c r="M128" i="2" s="1"/>
  <c r="N84" i="2"/>
  <c r="N128" i="2" s="1"/>
  <c r="O84" i="2"/>
  <c r="O128" i="2" s="1"/>
  <c r="P84" i="2"/>
  <c r="P128" i="2" s="1"/>
  <c r="Q84" i="2"/>
  <c r="Q128" i="2" s="1"/>
  <c r="R84" i="2"/>
  <c r="R128" i="2" s="1"/>
  <c r="G84" i="2"/>
  <c r="G128" i="2" s="1"/>
  <c r="F147" i="9" l="1"/>
  <c r="O18" i="2"/>
  <c r="P18" i="2"/>
  <c r="Q18" i="2"/>
  <c r="R18" i="2"/>
  <c r="H21" i="2"/>
  <c r="H127" i="2" s="1"/>
  <c r="H129" i="2" s="1"/>
  <c r="H131" i="2" s="1"/>
  <c r="I18" i="2"/>
  <c r="J18" i="2"/>
  <c r="K18" i="2"/>
  <c r="L18" i="2"/>
  <c r="M18" i="2"/>
  <c r="N18" i="2"/>
  <c r="G19" i="2"/>
  <c r="M19" i="2" l="1"/>
  <c r="M21" i="2" s="1"/>
  <c r="M127" i="2" s="1"/>
  <c r="M129" i="2" s="1"/>
  <c r="M131" i="2" s="1"/>
  <c r="I19" i="2"/>
  <c r="I21" i="2" s="1"/>
  <c r="I127" i="2" s="1"/>
  <c r="I129" i="2" s="1"/>
  <c r="I131" i="2" s="1"/>
  <c r="P19" i="2"/>
  <c r="P21" i="2" s="1"/>
  <c r="P127" i="2" s="1"/>
  <c r="P129" i="2" s="1"/>
  <c r="P131" i="2" s="1"/>
  <c r="L19" i="2"/>
  <c r="L21" i="2" s="1"/>
  <c r="L127" i="2" s="1"/>
  <c r="L129" i="2" s="1"/>
  <c r="L131" i="2" s="1"/>
  <c r="N19" i="2"/>
  <c r="N21" i="2" s="1"/>
  <c r="N127" i="2" s="1"/>
  <c r="N129" i="2" s="1"/>
  <c r="N131" i="2" s="1"/>
  <c r="J19" i="2"/>
  <c r="J21" i="2" s="1"/>
  <c r="J127" i="2" s="1"/>
  <c r="J129" i="2" s="1"/>
  <c r="J131" i="2" s="1"/>
  <c r="Q19" i="2"/>
  <c r="Q21" i="2" s="1"/>
  <c r="Q127" i="2" s="1"/>
  <c r="Q129" i="2" s="1"/>
  <c r="Q131" i="2" s="1"/>
  <c r="O19" i="2"/>
  <c r="O21" i="2" s="1"/>
  <c r="O127" i="2" s="1"/>
  <c r="O129" i="2" s="1"/>
  <c r="O131" i="2" s="1"/>
  <c r="K19" i="2"/>
  <c r="K21" i="2" s="1"/>
  <c r="K127" i="2" s="1"/>
  <c r="K129" i="2" s="1"/>
  <c r="K131" i="2" s="1"/>
  <c r="R19" i="2"/>
  <c r="R21" i="2" s="1"/>
  <c r="R127" i="2" s="1"/>
  <c r="R129" i="2" s="1"/>
  <c r="R131" i="2" s="1"/>
  <c r="G21" i="2"/>
  <c r="G127" i="2" s="1"/>
  <c r="G129" i="2" s="1"/>
  <c r="G131" i="2" s="1"/>
</calcChain>
</file>

<file path=xl/sharedStrings.xml><?xml version="1.0" encoding="utf-8"?>
<sst xmlns="http://schemas.openxmlformats.org/spreadsheetml/2006/main" count="1018" uniqueCount="447">
  <si>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</si>
  <si>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</si>
  <si>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</si>
  <si>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</si>
  <si>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</si>
  <si>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</si>
  <si>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</si>
  <si>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</si>
  <si>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</si>
  <si>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</si>
  <si>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</si>
  <si>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</si>
  <si>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</si>
  <si>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</si>
  <si>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</si>
  <si>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</si>
  <si>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</si>
  <si>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</si>
  <si>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</si>
  <si>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</si>
  <si>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</si>
  <si>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</si>
  <si>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</si>
  <si>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</si>
  <si>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</si>
  <si>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</si>
  <si>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</si>
  <si>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</si>
  <si>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</si>
  <si>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</si>
  <si>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</si>
  <si>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</si>
  <si>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</si>
  <si>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</si>
  <si>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</si>
  <si>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</si>
  <si>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</si>
  <si>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</si>
  <si>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</si>
  <si>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</si>
  <si>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</si>
  <si>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</si>
  <si>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</si>
  <si>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</si>
  <si>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</si>
  <si>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</si>
  <si>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</si>
  <si>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</si>
  <si>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</si>
  <si>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</si>
  <si>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</si>
  <si>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</si>
  <si>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</si>
  <si>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</si>
  <si>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</si>
  <si>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</si>
  <si>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</si>
  <si>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</si>
  <si>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</si>
  <si>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</si>
  <si>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</si>
  <si>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</si>
  <si>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</si>
  <si>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</si>
  <si>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</si>
  <si>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</si>
  <si>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</si>
  <si>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</si>
  <si>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</si>
  <si>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</si>
  <si>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</si>
  <si>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</si>
  <si>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</si>
  <si>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</si>
  <si>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</si>
  <si>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</si>
  <si>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</si>
  <si>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</si>
  <si>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</si>
  <si>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</si>
  <si>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</si>
  <si>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</si>
  <si>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</si>
  <si>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</si>
  <si>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</si>
  <si>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</si>
  <si>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</si>
  <si>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</si>
  <si>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</si>
  <si>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</si>
  <si>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</si>
  <si>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</si>
  <si>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</si>
  <si>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</si>
  <si>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</si>
  <si>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</si>
  <si>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</si>
  <si>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</si>
  <si>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</si>
  <si>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</si>
  <si>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</si>
  <si>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</si>
  <si>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</si>
  <si>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</si>
  <si>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</si>
  <si>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</si>
  <si>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</si>
  <si>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</si>
  <si>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</si>
  <si>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</si>
  <si>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</si>
  <si>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</si>
  <si>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</si>
  <si>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</si>
  <si>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</si>
  <si>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</si>
  <si>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</si>
  <si>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</si>
  <si>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</si>
  <si>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</si>
  <si>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</si>
  <si>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</si>
  <si>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</si>
  <si>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</si>
  <si>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</si>
  <si>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</si>
  <si>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</si>
  <si>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</si>
  <si>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</si>
  <si>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</si>
  <si>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</si>
  <si>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</si>
  <si>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</si>
  <si>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</si>
  <si>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</si>
  <si>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</si>
  <si>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</si>
  <si>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</si>
  <si>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</si>
  <si>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</si>
  <si>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</si>
  <si>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</si>
  <si>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</si>
  <si>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</si>
  <si>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</si>
  <si>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</si>
  <si>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</si>
  <si>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</si>
  <si>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</si>
  <si>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</si>
  <si>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</si>
  <si>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</si>
  <si>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</si>
  <si>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</si>
  <si>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</si>
  <si>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</si>
  <si>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</si>
  <si>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</si>
  <si>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</si>
  <si>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</si>
  <si>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</si>
  <si>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</si>
  <si>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</si>
  <si>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</si>
  <si>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</si>
  <si>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</si>
  <si>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</si>
  <si>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</si>
  <si>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</si>
  <si>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</si>
  <si>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</si>
  <si>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</si>
  <si>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</si>
  <si>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</si>
  <si>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</si>
  <si>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</si>
  <si>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</si>
  <si>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</si>
  <si>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</si>
  <si>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</si>
  <si>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</si>
  <si>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</si>
  <si>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</si>
  <si>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</si>
  <si>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</si>
  <si>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</si>
  <si>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</si>
  <si>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</si>
  <si>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</si>
  <si>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</si>
  <si>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</si>
  <si>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</si>
  <si>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</si>
  <si>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</si>
  <si>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</si>
  <si>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</si>
  <si>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</si>
  <si>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</si>
  <si>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</si>
  <si>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</si>
  <si>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</si>
  <si>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</si>
  <si>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</si>
  <si>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</si>
  <si>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</si>
  <si>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</si>
  <si>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</si>
  <si>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</si>
  <si>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</si>
  <si>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</si>
  <si>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</si>
  <si>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</si>
  <si>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</si>
  <si>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</si>
  <si>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</si>
  <si>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</si>
  <si>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</si>
  <si>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</si>
  <si>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</si>
  <si>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</si>
  <si>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</si>
  <si>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</si>
  <si>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</si>
  <si>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</si>
  <si>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</si>
  <si>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</si>
  <si>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</si>
  <si>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</si>
  <si>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</si>
  <si>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</si>
  <si>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</si>
  <si>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</si>
  <si>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</si>
  <si>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</si>
  <si>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</si>
  <si>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</si>
  <si>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</si>
  <si>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</si>
  <si>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</si>
  <si>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</si>
  <si>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</si>
  <si>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</si>
  <si>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</si>
  <si>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</si>
  <si>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</si>
  <si>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</si>
  <si>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</si>
  <si>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</si>
  <si>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</si>
  <si>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</si>
  <si>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</si>
  <si>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</si>
  <si>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</si>
  <si>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</si>
  <si>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</si>
  <si>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</si>
  <si>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</si>
  <si>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</si>
  <si>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</si>
  <si>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</si>
  <si>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</si>
  <si>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</si>
  <si>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</si>
  <si>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</si>
  <si>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</si>
  <si>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</si>
  <si>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</si>
  <si>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</si>
  <si>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</si>
  <si>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</si>
  <si>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</si>
  <si>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</si>
  <si>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</si>
  <si>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</si>
  <si>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</si>
  <si>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</si>
  <si>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</si>
  <si>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</si>
  <si>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</si>
  <si>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</si>
  <si>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</si>
  <si>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</si>
  <si>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</si>
  <si>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</si>
  <si>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</si>
  <si>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</si>
  <si>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</si>
  <si>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</si>
  <si>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</si>
  <si>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</si>
  <si>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</si>
  <si>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</si>
  <si>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</si>
  <si>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</si>
  <si>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</si>
  <si>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</si>
  <si>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</si>
  <si>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</si>
  <si>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</si>
  <si>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</si>
  <si>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</si>
  <si>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</si>
  <si>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</si>
  <si>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</si>
  <si>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</si>
  <si>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</si>
  <si>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</si>
  <si>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</si>
  <si>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</si>
  <si>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</si>
  <si>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</si>
  <si>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</si>
  <si>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</si>
  <si>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</si>
  <si>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</si>
  <si>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</si>
  <si>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</si>
  <si>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</si>
  <si>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</si>
  <si>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</si>
  <si>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</si>
  <si>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</si>
  <si>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</si>
  <si>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</si>
  <si>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</si>
  <si>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</si>
  <si>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</si>
  <si>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</si>
  <si>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</si>
  <si>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</si>
  <si>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</si>
  <si>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</si>
  <si>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</si>
  <si>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</si>
  <si>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</si>
  <si>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</si>
  <si>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</si>
  <si>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</si>
  <si>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</si>
  <si>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</si>
  <si>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</si>
  <si>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</si>
  <si>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</si>
  <si>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</si>
  <si>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</si>
  <si>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Total energy from RPS-eligible resources (sum of 13a…13t, and 13z)</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</si>
  <si>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</si>
  <si>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</si>
  <si>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</si>
  <si>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</si>
  <si>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</si>
  <si>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</si>
  <si>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</si>
  <si>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</si>
  <si>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</si>
  <si>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</si>
  <si>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</si>
  <si>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</si>
  <si>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</si>
  <si>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</si>
  <si>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</si>
  <si>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</si>
  <si>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</si>
  <si>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</si>
  <si>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</si>
  <si>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</si>
  <si>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</si>
  <si>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</si>
  <si>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</si>
  <si>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</si>
  <si>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</si>
  <si>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</si>
  <si>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</si>
  <si>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</si>
  <si>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</si>
  <si>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Riverside Energy Resource Center (RERC)</t>
  </si>
  <si>
    <t>Clearwater</t>
  </si>
  <si>
    <t>Springs</t>
  </si>
  <si>
    <t>Intermountain Power Project</t>
  </si>
  <si>
    <t>Intermountain Repower Project</t>
  </si>
  <si>
    <t>Hoover</t>
  </si>
  <si>
    <t>Salton Sea 5</t>
  </si>
  <si>
    <t>CalEnergy Portfolio</t>
  </si>
  <si>
    <t>Wintec</t>
  </si>
  <si>
    <t>12u</t>
  </si>
  <si>
    <t>12v</t>
  </si>
  <si>
    <t>12w</t>
  </si>
  <si>
    <t>12x</t>
  </si>
  <si>
    <t>12y</t>
  </si>
  <si>
    <t>12z</t>
  </si>
  <si>
    <t>WKN</t>
  </si>
  <si>
    <t>Kingbird B</t>
  </si>
  <si>
    <t>Columbia II</t>
  </si>
  <si>
    <t>Cabazon</t>
  </si>
  <si>
    <t>Tequesquite</t>
  </si>
  <si>
    <t>12aa</t>
  </si>
  <si>
    <t>12ab</t>
  </si>
  <si>
    <t>Antelope Big Sky Ranch</t>
  </si>
  <si>
    <t>Cabazon Repower or Replacement</t>
  </si>
  <si>
    <t>Solar plus Storage</t>
  </si>
  <si>
    <t>Baseload Resource</t>
  </si>
  <si>
    <t>Salton Sea 5 Incemental</t>
  </si>
  <si>
    <t>Palo Verde Generating Station</t>
  </si>
  <si>
    <t>Antelope DSR 1</t>
  </si>
  <si>
    <t>Summer Solar</t>
  </si>
  <si>
    <t>13u</t>
  </si>
  <si>
    <t>13v</t>
  </si>
  <si>
    <t>13w</t>
  </si>
  <si>
    <t>13x</t>
  </si>
  <si>
    <t>13y</t>
  </si>
  <si>
    <t>13aa</t>
  </si>
  <si>
    <t>ARP Loyalton</t>
  </si>
  <si>
    <t>13ab</t>
  </si>
  <si>
    <t>Summer Ultra Low Carbon Power Purchase</t>
  </si>
  <si>
    <t>Notes:</t>
  </si>
  <si>
    <t>Line Item 9: Riverside did not plan on using Category 3 RECs to satisfy its RPS compliance in any of its IRP scenarios.</t>
  </si>
  <si>
    <t>All emissions are shown in metric tons, instead of million metric tons.</t>
  </si>
  <si>
    <t>Line 1a, 1b, 1c: Emission intensities shown represent the average emission intensity between 2019 and 2030.  The emission intensities for these resources move slightly year to year due to their heat rate curves.</t>
  </si>
  <si>
    <t>Line 9 and 10: Based on the CEC's Business-as-Usual Scenario, where Riverside's percent share of statewide Electric Vehicles is 0.61%.</t>
  </si>
  <si>
    <t>Yearly Emissions Total Units = mt CO2e</t>
  </si>
  <si>
    <t>Simulated Data</t>
  </si>
  <si>
    <t>Column F: 2018 Data are simulated projections.  2018 Actuals will be submitted in the 2019 IEPR.</t>
  </si>
  <si>
    <t>Line 13o: RPU sold 107,000 MWh of bundled Category 1 renewable energy from this geothermal resource in 2018.  This sale is reflected in the generation total.</t>
  </si>
  <si>
    <t>Capacities shown for Wind and Solar resources are based on their NQCs for the month of August.</t>
  </si>
  <si>
    <t>Line 4: RPU is currently unable to determine Light Duty PEV consumption in the peak hour.</t>
  </si>
  <si>
    <t>Line 2: Capacity is an engineering calculation referenced to August of each year.</t>
  </si>
  <si>
    <t>Line 2a: Peak reduction calculated as 0.389 x Capacity.</t>
  </si>
  <si>
    <t>Line 9: Based on the CEC's Business-as-Usual Scenario, where Riverside's percent share of statewide Electric Vehicles is 0.61%.</t>
  </si>
  <si>
    <t>Line 8: Annual PV energy is an engineering calculation based off estimated installed monthly capacity.</t>
  </si>
  <si>
    <t>53 MMT Sector Target Portfolio</t>
  </si>
  <si>
    <t>Riverside Public Utilities</t>
  </si>
  <si>
    <t>Scenario Name: 53 MMT Sector Target Portfolio</t>
  </si>
  <si>
    <t>Jeff Leach</t>
  </si>
  <si>
    <t>n/a</t>
  </si>
  <si>
    <t>Utilities Principal Resource Analyst</t>
  </si>
  <si>
    <t>jleach@riversideca.gov</t>
  </si>
  <si>
    <t>951-826-8509</t>
  </si>
  <si>
    <t>3435 14th Street</t>
  </si>
  <si>
    <t>Riverside</t>
  </si>
  <si>
    <t>Scott Lesch</t>
  </si>
  <si>
    <t>slesch@riversideca.gov</t>
  </si>
  <si>
    <t>Power Resources Manager - Resource Planning &amp; Technology Integration</t>
  </si>
  <si>
    <t>951-826-8510</t>
  </si>
  <si>
    <t>Line 1: Peaks shown for 2017 and 2018 represent the forecasted peak for August in those years.  The actual peak in 2017 was 638MW and occurred HE15 on 8/31/2017.  The actual peak for 2018 was 611 and occurred HE17 on 7/24/2018.  The forecasted 2019-2030 peaks occur in August.</t>
  </si>
  <si>
    <t>Capacities shown on Lines 11-15 represent the available capacity for each resource.  Not all available capacity is submitted in CAISO annual and monthly Resource Adequacy filings.</t>
  </si>
  <si>
    <t>AP Northlake</t>
  </si>
  <si>
    <t>Line 2: "Other loads" consist of internal electric utility load for buildings and water utility load for water pumping.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</si>
</sst>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000_);[Red]\(#,##0.0000\)"/>
  </numFmts>
  <fonts count="174">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b/>
      <sz val="8"/>
      <name val="Calibri"/>
      <family val="2"/>
      <scheme val="minor"/>
    </font>
    <font>
      <b/>
      <u/>
      <sz val="14"/>
      <name val="Calibri"/>
      <family val="2"/>
      <scheme val="minor"/>
    </font>
    <font>
      <sz val="12"/>
      <color rgb="FFFF0000"/>
      <name val="Calibri"/>
      <family val="2"/>
      <scheme val="minor"/>
    </font>
  </fonts>
  <fills count="11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3"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25573">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6" fillId="0" borderId="0" applyFont="0" applyFill="0" applyBorder="0" applyAlignment="0" applyProtection="0"/>
    <xf numFmtId="164" fontId="36" fillId="0" borderId="0" applyFont="0" applyFill="0" applyBorder="0" applyAlignment="0" applyProtection="0"/>
    <xf numFmtId="0" fontId="37" fillId="0" borderId="0" applyNumberFormat="0" applyFill="0" applyBorder="0" applyAlignment="0" applyProtection="0">
      <alignment vertical="top"/>
    </xf>
    <xf numFmtId="0" fontId="38"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alignment vertical="top"/>
    </xf>
    <xf numFmtId="168" fontId="7" fillId="0" borderId="0" applyFont="0" applyFill="0" applyBorder="0" applyAlignment="0" applyProtection="0"/>
    <xf numFmtId="0" fontId="40"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2"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3" fillId="0" borderId="1" applyNumberFormat="0" applyFont="0" applyFill="0" applyAlignment="0" applyProtection="0"/>
    <xf numFmtId="0" fontId="44"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45" fillId="15" borderId="0" applyNumberFormat="0" applyBorder="0" applyAlignment="0" applyProtection="0"/>
    <xf numFmtId="0" fontId="29" fillId="15" borderId="0" applyNumberFormat="0" applyBorder="0" applyAlignment="0" applyProtection="0"/>
    <xf numFmtId="0" fontId="46" fillId="39" borderId="0" applyNumberFormat="0" applyBorder="0" applyAlignment="0" applyProtection="0"/>
    <xf numFmtId="0" fontId="2" fillId="15" borderId="0" applyNumberFormat="0" applyBorder="0" applyAlignment="0" applyProtection="0"/>
    <xf numFmtId="0" fontId="44"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164" fontId="46" fillId="39" borderId="0" applyNumberFormat="0" applyBorder="0" applyAlignment="0" applyProtection="0"/>
    <xf numFmtId="164" fontId="46" fillId="39" borderId="0" applyNumberFormat="0" applyBorder="0" applyAlignment="0" applyProtection="0"/>
    <xf numFmtId="0" fontId="29" fillId="15" borderId="0" applyNumberFormat="0" applyBorder="0" applyAlignment="0" applyProtection="0"/>
    <xf numFmtId="0" fontId="44" fillId="15" borderId="0" applyNumberFormat="0" applyBorder="0" applyAlignment="0" applyProtection="0"/>
    <xf numFmtId="0" fontId="2" fillId="40"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47" fillId="15"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29" fillId="15" borderId="0" applyNumberFormat="0" applyBorder="0" applyAlignment="0" applyProtection="0"/>
    <xf numFmtId="0" fontId="46" fillId="40" borderId="0" applyNumberFormat="0" applyBorder="0" applyAlignment="0" applyProtection="0"/>
    <xf numFmtId="0" fontId="29" fillId="15" borderId="0" applyNumberFormat="0" applyBorder="0" applyAlignment="0" applyProtection="0"/>
    <xf numFmtId="0" fontId="46" fillId="3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46"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164" fontId="46" fillId="39" borderId="0" applyNumberFormat="0" applyBorder="0" applyAlignment="0" applyProtection="0"/>
    <xf numFmtId="164" fontId="46" fillId="39" borderId="0" applyNumberFormat="0" applyBorder="0" applyAlignment="0" applyProtection="0"/>
    <xf numFmtId="164" fontId="46" fillId="39" borderId="0" applyNumberFormat="0" applyBorder="0" applyAlignment="0" applyProtection="0"/>
    <xf numFmtId="164" fontId="46" fillId="39"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6"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29" fillId="15"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41" borderId="0" applyNumberFormat="0" applyBorder="0" applyAlignment="0" applyProtection="0"/>
    <xf numFmtId="0" fontId="29" fillId="15" borderId="0" applyNumberFormat="0" applyBorder="0" applyAlignment="0" applyProtection="0"/>
    <xf numFmtId="0" fontId="46"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164" fontId="46" fillId="39" borderId="0" applyNumberFormat="0" applyBorder="0" applyAlignment="0" applyProtection="0"/>
    <xf numFmtId="164" fontId="46" fillId="39" borderId="0" applyNumberFormat="0" applyBorder="0" applyAlignment="0" applyProtection="0"/>
    <xf numFmtId="164" fontId="46" fillId="39" borderId="0" applyNumberFormat="0" applyBorder="0" applyAlignment="0" applyProtection="0"/>
    <xf numFmtId="164" fontId="46" fillId="39"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6" fillId="39" borderId="0" applyNumberFormat="0" applyBorder="0" applyAlignment="0" applyProtection="0"/>
    <xf numFmtId="0" fontId="2" fillId="15"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29" fillId="15" borderId="0" applyNumberFormat="0" applyBorder="0" applyAlignment="0" applyProtection="0"/>
    <xf numFmtId="0" fontId="46"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46" fillId="40"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46" fillId="40" borderId="0" applyNumberFormat="0" applyBorder="0" applyAlignment="0" applyProtection="0"/>
    <xf numFmtId="0" fontId="2" fillId="15" borderId="0" applyNumberFormat="0" applyBorder="0" applyAlignment="0" applyProtection="0"/>
    <xf numFmtId="0" fontId="46" fillId="40"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44" fillId="15" borderId="0" applyNumberFormat="0" applyBorder="0" applyAlignment="0" applyProtection="0"/>
    <xf numFmtId="0" fontId="47"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44" fillId="15" borderId="0" applyNumberFormat="0" applyBorder="0" applyAlignment="0" applyProtection="0"/>
    <xf numFmtId="0" fontId="2" fillId="15" borderId="0" applyNumberFormat="0" applyBorder="0" applyAlignment="0" applyProtection="0"/>
    <xf numFmtId="0" fontId="29" fillId="15" borderId="0" applyNumberFormat="0" applyBorder="0" applyAlignment="0" applyProtection="0"/>
    <xf numFmtId="0" fontId="44"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45" fillId="19" borderId="0" applyNumberFormat="0" applyBorder="0" applyAlignment="0" applyProtection="0"/>
    <xf numFmtId="0" fontId="29" fillId="19" borderId="0" applyNumberFormat="0" applyBorder="0" applyAlignment="0" applyProtection="0"/>
    <xf numFmtId="0" fontId="46" fillId="42" borderId="0" applyNumberFormat="0" applyBorder="0" applyAlignment="0" applyProtection="0"/>
    <xf numFmtId="0" fontId="2" fillId="19" borderId="0" applyNumberFormat="0" applyBorder="0" applyAlignment="0" applyProtection="0"/>
    <xf numFmtId="0" fontId="44"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164" fontId="46" fillId="42" borderId="0" applyNumberFormat="0" applyBorder="0" applyAlignment="0" applyProtection="0"/>
    <xf numFmtId="164" fontId="46" fillId="42" borderId="0" applyNumberFormat="0" applyBorder="0" applyAlignment="0" applyProtection="0"/>
    <xf numFmtId="0" fontId="29" fillId="19" borderId="0" applyNumberFormat="0" applyBorder="0" applyAlignment="0" applyProtection="0"/>
    <xf numFmtId="0" fontId="44" fillId="19" borderId="0" applyNumberFormat="0" applyBorder="0" applyAlignment="0" applyProtection="0"/>
    <xf numFmtId="0" fontId="2" fillId="43"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47" fillId="19"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29" fillId="19" borderId="0" applyNumberFormat="0" applyBorder="0" applyAlignment="0" applyProtection="0"/>
    <xf numFmtId="0" fontId="46" fillId="44" borderId="0" applyNumberFormat="0" applyBorder="0" applyAlignment="0" applyProtection="0"/>
    <xf numFmtId="0" fontId="29" fillId="19" borderId="0" applyNumberFormat="0" applyBorder="0" applyAlignment="0" applyProtection="0"/>
    <xf numFmtId="0" fontId="46" fillId="42"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46"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164" fontId="46" fillId="42" borderId="0" applyNumberFormat="0" applyBorder="0" applyAlignment="0" applyProtection="0"/>
    <xf numFmtId="164" fontId="46" fillId="42" borderId="0" applyNumberFormat="0" applyBorder="0" applyAlignment="0" applyProtection="0"/>
    <xf numFmtId="164" fontId="46" fillId="42" borderId="0" applyNumberFormat="0" applyBorder="0" applyAlignment="0" applyProtection="0"/>
    <xf numFmtId="164" fontId="46" fillId="42"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6"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29" fillId="19"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5" borderId="0" applyNumberFormat="0" applyBorder="0" applyAlignment="0" applyProtection="0"/>
    <xf numFmtId="0" fontId="29" fillId="19" borderId="0" applyNumberFormat="0" applyBorder="0" applyAlignment="0" applyProtection="0"/>
    <xf numFmtId="0" fontId="46"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164" fontId="46" fillId="42" borderId="0" applyNumberFormat="0" applyBorder="0" applyAlignment="0" applyProtection="0"/>
    <xf numFmtId="164" fontId="46" fillId="42" borderId="0" applyNumberFormat="0" applyBorder="0" applyAlignment="0" applyProtection="0"/>
    <xf numFmtId="164" fontId="46" fillId="42" borderId="0" applyNumberFormat="0" applyBorder="0" applyAlignment="0" applyProtection="0"/>
    <xf numFmtId="164" fontId="46" fillId="42"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6" fillId="42" borderId="0" applyNumberFormat="0" applyBorder="0" applyAlignment="0" applyProtection="0"/>
    <xf numFmtId="0" fontId="2" fillId="19"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29" fillId="19" borderId="0" applyNumberFormat="0" applyBorder="0" applyAlignment="0" applyProtection="0"/>
    <xf numFmtId="0" fontId="46"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46" fillId="44"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46" fillId="44" borderId="0" applyNumberFormat="0" applyBorder="0" applyAlignment="0" applyProtection="0"/>
    <xf numFmtId="0" fontId="2" fillId="19" borderId="0" applyNumberFormat="0" applyBorder="0" applyAlignment="0" applyProtection="0"/>
    <xf numFmtId="0" fontId="46" fillId="44"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44" fillId="19" borderId="0" applyNumberFormat="0" applyBorder="0" applyAlignment="0" applyProtection="0"/>
    <xf numFmtId="0" fontId="47"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44" fillId="19" borderId="0" applyNumberFormat="0" applyBorder="0" applyAlignment="0" applyProtection="0"/>
    <xf numFmtId="0" fontId="2" fillId="19" borderId="0" applyNumberFormat="0" applyBorder="0" applyAlignment="0" applyProtection="0"/>
    <xf numFmtId="0" fontId="29" fillId="19" borderId="0" applyNumberFormat="0" applyBorder="0" applyAlignment="0" applyProtection="0"/>
    <xf numFmtId="0" fontId="44"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45" fillId="23" borderId="0" applyNumberFormat="0" applyBorder="0" applyAlignment="0" applyProtection="0"/>
    <xf numFmtId="0" fontId="29" fillId="23" borderId="0" applyNumberFormat="0" applyBorder="0" applyAlignment="0" applyProtection="0"/>
    <xf numFmtId="0" fontId="46" fillId="46" borderId="0" applyNumberFormat="0" applyBorder="0" applyAlignment="0" applyProtection="0"/>
    <xf numFmtId="0" fontId="2" fillId="23" borderId="0" applyNumberFormat="0" applyBorder="0" applyAlignment="0" applyProtection="0"/>
    <xf numFmtId="0" fontId="44"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164" fontId="46" fillId="46" borderId="0" applyNumberFormat="0" applyBorder="0" applyAlignment="0" applyProtection="0"/>
    <xf numFmtId="164" fontId="46" fillId="46" borderId="0" applyNumberFormat="0" applyBorder="0" applyAlignment="0" applyProtection="0"/>
    <xf numFmtId="0" fontId="29" fillId="23" borderId="0" applyNumberFormat="0" applyBorder="0" applyAlignment="0" applyProtection="0"/>
    <xf numFmtId="0" fontId="44" fillId="23" borderId="0" applyNumberFormat="0" applyBorder="0" applyAlignment="0" applyProtection="0"/>
    <xf numFmtId="0" fontId="2" fillId="47"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47" fillId="2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29" fillId="23" borderId="0" applyNumberFormat="0" applyBorder="0" applyAlignment="0" applyProtection="0"/>
    <xf numFmtId="0" fontId="46" fillId="47" borderId="0" applyNumberFormat="0" applyBorder="0" applyAlignment="0" applyProtection="0"/>
    <xf numFmtId="0" fontId="29" fillId="23" borderId="0" applyNumberFormat="0" applyBorder="0" applyAlignment="0" applyProtection="0"/>
    <xf numFmtId="0" fontId="46"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46"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164" fontId="46" fillId="46" borderId="0" applyNumberFormat="0" applyBorder="0" applyAlignment="0" applyProtection="0"/>
    <xf numFmtId="164" fontId="46" fillId="46" borderId="0" applyNumberFormat="0" applyBorder="0" applyAlignment="0" applyProtection="0"/>
    <xf numFmtId="164" fontId="46" fillId="46" borderId="0" applyNumberFormat="0" applyBorder="0" applyAlignment="0" applyProtection="0"/>
    <xf numFmtId="164" fontId="46" fillId="46"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6"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29" fillId="2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8" borderId="0" applyNumberFormat="0" applyBorder="0" applyAlignment="0" applyProtection="0"/>
    <xf numFmtId="0" fontId="29" fillId="23" borderId="0" applyNumberFormat="0" applyBorder="0" applyAlignment="0" applyProtection="0"/>
    <xf numFmtId="0" fontId="46"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164" fontId="46" fillId="46" borderId="0" applyNumberFormat="0" applyBorder="0" applyAlignment="0" applyProtection="0"/>
    <xf numFmtId="164" fontId="46" fillId="46" borderId="0" applyNumberFormat="0" applyBorder="0" applyAlignment="0" applyProtection="0"/>
    <xf numFmtId="164" fontId="46" fillId="46" borderId="0" applyNumberFormat="0" applyBorder="0" applyAlignment="0" applyProtection="0"/>
    <xf numFmtId="164" fontId="46" fillId="46"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6" fillId="46" borderId="0" applyNumberFormat="0" applyBorder="0" applyAlignment="0" applyProtection="0"/>
    <xf numFmtId="0" fontId="2" fillId="2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29" fillId="23" borderId="0" applyNumberFormat="0" applyBorder="0" applyAlignment="0" applyProtection="0"/>
    <xf numFmtId="0" fontId="46"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46" fillId="47"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46" fillId="47" borderId="0" applyNumberFormat="0" applyBorder="0" applyAlignment="0" applyProtection="0"/>
    <xf numFmtId="0" fontId="2" fillId="23" borderId="0" applyNumberFormat="0" applyBorder="0" applyAlignment="0" applyProtection="0"/>
    <xf numFmtId="0" fontId="46" fillId="47"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44" fillId="23" borderId="0" applyNumberFormat="0" applyBorder="0" applyAlignment="0" applyProtection="0"/>
    <xf numFmtId="0" fontId="47"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44" fillId="23" borderId="0" applyNumberFormat="0" applyBorder="0" applyAlignment="0" applyProtection="0"/>
    <xf numFmtId="0" fontId="2" fillId="23" borderId="0" applyNumberFormat="0" applyBorder="0" applyAlignment="0" applyProtection="0"/>
    <xf numFmtId="0" fontId="29" fillId="23" borderId="0" applyNumberFormat="0" applyBorder="0" applyAlignment="0" applyProtection="0"/>
    <xf numFmtId="0" fontId="44"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45" fillId="27" borderId="0" applyNumberFormat="0" applyBorder="0" applyAlignment="0" applyProtection="0"/>
    <xf numFmtId="0" fontId="29" fillId="27" borderId="0" applyNumberFormat="0" applyBorder="0" applyAlignment="0" applyProtection="0"/>
    <xf numFmtId="0" fontId="46" fillId="49" borderId="0" applyNumberFormat="0" applyBorder="0" applyAlignment="0" applyProtection="0"/>
    <xf numFmtId="0" fontId="2" fillId="27" borderId="0" applyNumberFormat="0" applyBorder="0" applyAlignment="0" applyProtection="0"/>
    <xf numFmtId="0" fontId="44"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0" fontId="29" fillId="27" borderId="0" applyNumberFormat="0" applyBorder="0" applyAlignment="0" applyProtection="0"/>
    <xf numFmtId="0" fontId="44" fillId="27" borderId="0" applyNumberFormat="0" applyBorder="0" applyAlignment="0" applyProtection="0"/>
    <xf numFmtId="0" fontId="2" fillId="40"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47" fillId="27"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29" fillId="27" borderId="0" applyNumberFormat="0" applyBorder="0" applyAlignment="0" applyProtection="0"/>
    <xf numFmtId="0" fontId="46" fillId="40" borderId="0" applyNumberFormat="0" applyBorder="0" applyAlignment="0" applyProtection="0"/>
    <xf numFmtId="0" fontId="29" fillId="27" borderId="0" applyNumberFormat="0" applyBorder="0" applyAlignment="0" applyProtection="0"/>
    <xf numFmtId="0" fontId="46"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46"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6"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29" fillId="27"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29" fillId="27" borderId="0" applyNumberFormat="0" applyBorder="0" applyAlignment="0" applyProtection="0"/>
    <xf numFmtId="0" fontId="46"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6" fillId="49" borderId="0" applyNumberFormat="0" applyBorder="0" applyAlignment="0" applyProtection="0"/>
    <xf numFmtId="0" fontId="2" fillId="27"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29" fillId="27" borderId="0" applyNumberFormat="0" applyBorder="0" applyAlignment="0" applyProtection="0"/>
    <xf numFmtId="0" fontId="46"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46" fillId="40"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46" fillId="40" borderId="0" applyNumberFormat="0" applyBorder="0" applyAlignment="0" applyProtection="0"/>
    <xf numFmtId="0" fontId="2" fillId="27" borderId="0" applyNumberFormat="0" applyBorder="0" applyAlignment="0" applyProtection="0"/>
    <xf numFmtId="0" fontId="46" fillId="40"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44" fillId="27" borderId="0" applyNumberFormat="0" applyBorder="0" applyAlignment="0" applyProtection="0"/>
    <xf numFmtId="0" fontId="47"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44" fillId="27" borderId="0" applyNumberFormat="0" applyBorder="0" applyAlignment="0" applyProtection="0"/>
    <xf numFmtId="0" fontId="2" fillId="27" borderId="0" applyNumberFormat="0" applyBorder="0" applyAlignment="0" applyProtection="0"/>
    <xf numFmtId="0" fontId="29" fillId="27" borderId="0" applyNumberFormat="0" applyBorder="0" applyAlignment="0" applyProtection="0"/>
    <xf numFmtId="0" fontId="44"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45" fillId="31" borderId="0" applyNumberFormat="0" applyBorder="0" applyAlignment="0" applyProtection="0"/>
    <xf numFmtId="0" fontId="29" fillId="31" borderId="0" applyNumberFormat="0" applyBorder="0" applyAlignment="0" applyProtection="0"/>
    <xf numFmtId="0" fontId="46" fillId="51" borderId="0" applyNumberFormat="0" applyBorder="0" applyAlignment="0" applyProtection="0"/>
    <xf numFmtId="0" fontId="2" fillId="31" borderId="0" applyNumberFormat="0" applyBorder="0" applyAlignment="0" applyProtection="0"/>
    <xf numFmtId="0" fontId="44"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164" fontId="46" fillId="51" borderId="0" applyNumberFormat="0" applyBorder="0" applyAlignment="0" applyProtection="0"/>
    <xf numFmtId="164" fontId="46" fillId="51" borderId="0" applyNumberFormat="0" applyBorder="0" applyAlignment="0" applyProtection="0"/>
    <xf numFmtId="0" fontId="29" fillId="31" borderId="0" applyNumberFormat="0" applyBorder="0" applyAlignment="0" applyProtection="0"/>
    <xf numFmtId="0" fontId="44"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47" fillId="3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46"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164" fontId="46" fillId="51" borderId="0" applyNumberFormat="0" applyBorder="0" applyAlignment="0" applyProtection="0"/>
    <xf numFmtId="164" fontId="46" fillId="51" borderId="0" applyNumberFormat="0" applyBorder="0" applyAlignment="0" applyProtection="0"/>
    <xf numFmtId="164" fontId="46" fillId="51" borderId="0" applyNumberFormat="0" applyBorder="0" applyAlignment="0" applyProtection="0"/>
    <xf numFmtId="164" fontId="46" fillId="5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6"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29" fillId="3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29" fillId="31" borderId="0" applyNumberFormat="0" applyBorder="0" applyAlignment="0" applyProtection="0"/>
    <xf numFmtId="0" fontId="46"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164" fontId="46" fillId="51" borderId="0" applyNumberFormat="0" applyBorder="0" applyAlignment="0" applyProtection="0"/>
    <xf numFmtId="164" fontId="46" fillId="51" borderId="0" applyNumberFormat="0" applyBorder="0" applyAlignment="0" applyProtection="0"/>
    <xf numFmtId="164" fontId="46" fillId="51" borderId="0" applyNumberFormat="0" applyBorder="0" applyAlignment="0" applyProtection="0"/>
    <xf numFmtId="164" fontId="46" fillId="5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6" fillId="51" borderId="0" applyNumberFormat="0" applyBorder="0" applyAlignment="0" applyProtection="0"/>
    <xf numFmtId="0" fontId="2" fillId="3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46"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6" fillId="5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44" fillId="31" borderId="0" applyNumberFormat="0" applyBorder="0" applyAlignment="0" applyProtection="0"/>
    <xf numFmtId="0" fontId="47"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44" fillId="31" borderId="0" applyNumberFormat="0" applyBorder="0" applyAlignment="0" applyProtection="0"/>
    <xf numFmtId="0" fontId="2" fillId="31" borderId="0" applyNumberFormat="0" applyBorder="0" applyAlignment="0" applyProtection="0"/>
    <xf numFmtId="0" fontId="29" fillId="31" borderId="0" applyNumberFormat="0" applyBorder="0" applyAlignment="0" applyProtection="0"/>
    <xf numFmtId="0" fontId="44"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45" fillId="35" borderId="0" applyNumberFormat="0" applyBorder="0" applyAlignment="0" applyProtection="0"/>
    <xf numFmtId="0" fontId="29" fillId="35" borderId="0" applyNumberFormat="0" applyBorder="0" applyAlignment="0" applyProtection="0"/>
    <xf numFmtId="0" fontId="46" fillId="43" borderId="0" applyNumberFormat="0" applyBorder="0" applyAlignment="0" applyProtection="0"/>
    <xf numFmtId="0" fontId="2" fillId="35" borderId="0" applyNumberFormat="0" applyBorder="0" applyAlignment="0" applyProtection="0"/>
    <xf numFmtId="0" fontId="44"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0" fontId="29" fillId="35" borderId="0" applyNumberFormat="0" applyBorder="0" applyAlignment="0" applyProtection="0"/>
    <xf numFmtId="0" fontId="44"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47" fillId="35"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46"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29" fillId="35"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53" borderId="0" applyNumberFormat="0" applyBorder="0" applyAlignment="0" applyProtection="0"/>
    <xf numFmtId="0" fontId="29" fillId="35" borderId="0" applyNumberFormat="0" applyBorder="0" applyAlignment="0" applyProtection="0"/>
    <xf numFmtId="0" fontId="4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6" fillId="43" borderId="0" applyNumberFormat="0" applyBorder="0" applyAlignment="0" applyProtection="0"/>
    <xf numFmtId="0" fontId="2" fillId="35"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46" fillId="43"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4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6" fillId="43"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44" fillId="35" borderId="0" applyNumberFormat="0" applyBorder="0" applyAlignment="0" applyProtection="0"/>
    <xf numFmtId="0" fontId="47"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44" fillId="35" borderId="0" applyNumberFormat="0" applyBorder="0" applyAlignment="0" applyProtection="0"/>
    <xf numFmtId="0" fontId="2" fillId="35" borderId="0" applyNumberFormat="0" applyBorder="0" applyAlignment="0" applyProtection="0"/>
    <xf numFmtId="0" fontId="29" fillId="35" borderId="0" applyNumberFormat="0" applyBorder="0" applyAlignment="0" applyProtection="0"/>
    <xf numFmtId="0" fontId="44"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45" fillId="16" borderId="0" applyNumberFormat="0" applyBorder="0" applyAlignment="0" applyProtection="0"/>
    <xf numFmtId="0" fontId="29" fillId="16" borderId="0" applyNumberFormat="0" applyBorder="0" applyAlignment="0" applyProtection="0"/>
    <xf numFmtId="0" fontId="46" fillId="54" borderId="0" applyNumberFormat="0" applyBorder="0" applyAlignment="0" applyProtection="0"/>
    <xf numFmtId="0" fontId="2" fillId="16" borderId="0" applyNumberFormat="0" applyBorder="0" applyAlignment="0" applyProtection="0"/>
    <xf numFmtId="0" fontId="44"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0" fontId="29" fillId="16" borderId="0" applyNumberFormat="0" applyBorder="0" applyAlignment="0" applyProtection="0"/>
    <xf numFmtId="0" fontId="44" fillId="16" borderId="0" applyNumberFormat="0" applyBorder="0" applyAlignment="0" applyProtection="0"/>
    <xf numFmtId="0" fontId="2" fillId="5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7" fillId="16"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29" fillId="16" borderId="0" applyNumberFormat="0" applyBorder="0" applyAlignment="0" applyProtection="0"/>
    <xf numFmtId="0" fontId="46" fillId="55" borderId="0" applyNumberFormat="0" applyBorder="0" applyAlignment="0" applyProtection="0"/>
    <xf numFmtId="0" fontId="29" fillId="16" borderId="0" applyNumberFormat="0" applyBorder="0" applyAlignment="0" applyProtection="0"/>
    <xf numFmtId="0" fontId="46" fillId="5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6"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6"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29" fillId="16"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6" borderId="0" applyNumberFormat="0" applyBorder="0" applyAlignment="0" applyProtection="0"/>
    <xf numFmtId="0" fontId="29" fillId="16" borderId="0" applyNumberFormat="0" applyBorder="0" applyAlignment="0" applyProtection="0"/>
    <xf numFmtId="0" fontId="46"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6" fillId="54" borderId="0" applyNumberFormat="0" applyBorder="0" applyAlignment="0" applyProtection="0"/>
    <xf numFmtId="0" fontId="2" fillId="16"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29" fillId="16" borderId="0" applyNumberFormat="0" applyBorder="0" applyAlignment="0" applyProtection="0"/>
    <xf numFmtId="0" fontId="46"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46" fillId="55"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46" fillId="55" borderId="0" applyNumberFormat="0" applyBorder="0" applyAlignment="0" applyProtection="0"/>
    <xf numFmtId="0" fontId="2" fillId="16" borderId="0" applyNumberFormat="0" applyBorder="0" applyAlignment="0" applyProtection="0"/>
    <xf numFmtId="0" fontId="46" fillId="55"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44" fillId="16" borderId="0" applyNumberFormat="0" applyBorder="0" applyAlignment="0" applyProtection="0"/>
    <xf numFmtId="0" fontId="47"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44" fillId="16" borderId="0" applyNumberFormat="0" applyBorder="0" applyAlignment="0" applyProtection="0"/>
    <xf numFmtId="0" fontId="2" fillId="16" borderId="0" applyNumberFormat="0" applyBorder="0" applyAlignment="0" applyProtection="0"/>
    <xf numFmtId="0" fontId="29" fillId="16" borderId="0" applyNumberFormat="0" applyBorder="0" applyAlignment="0" applyProtection="0"/>
    <xf numFmtId="0" fontId="44"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45" fillId="20" borderId="0" applyNumberFormat="0" applyBorder="0" applyAlignment="0" applyProtection="0"/>
    <xf numFmtId="0" fontId="29" fillId="20" borderId="0" applyNumberFormat="0" applyBorder="0" applyAlignment="0" applyProtection="0"/>
    <xf numFmtId="0" fontId="46" fillId="44" borderId="0" applyNumberFormat="0" applyBorder="0" applyAlignment="0" applyProtection="0"/>
    <xf numFmtId="0" fontId="2" fillId="20" borderId="0" applyNumberFormat="0" applyBorder="0" applyAlignment="0" applyProtection="0"/>
    <xf numFmtId="0" fontId="44"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164" fontId="46" fillId="44" borderId="0" applyNumberFormat="0" applyBorder="0" applyAlignment="0" applyProtection="0"/>
    <xf numFmtId="164" fontId="46" fillId="44" borderId="0" applyNumberFormat="0" applyBorder="0" applyAlignment="0" applyProtection="0"/>
    <xf numFmtId="0" fontId="29" fillId="20" borderId="0" applyNumberFormat="0" applyBorder="0" applyAlignment="0" applyProtection="0"/>
    <xf numFmtId="0" fontId="44"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7" fillId="2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6"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164" fontId="46" fillId="44" borderId="0" applyNumberFormat="0" applyBorder="0" applyAlignment="0" applyProtection="0"/>
    <xf numFmtId="164" fontId="46" fillId="44" borderId="0" applyNumberFormat="0" applyBorder="0" applyAlignment="0" applyProtection="0"/>
    <xf numFmtId="164" fontId="46" fillId="44" borderId="0" applyNumberFormat="0" applyBorder="0" applyAlignment="0" applyProtection="0"/>
    <xf numFmtId="164" fontId="46" fillId="44"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6"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29" fillId="2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57" borderId="0" applyNumberFormat="0" applyBorder="0" applyAlignment="0" applyProtection="0"/>
    <xf numFmtId="0" fontId="29" fillId="20" borderId="0" applyNumberFormat="0" applyBorder="0" applyAlignment="0" applyProtection="0"/>
    <xf numFmtId="0" fontId="46"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164" fontId="46" fillId="44" borderId="0" applyNumberFormat="0" applyBorder="0" applyAlignment="0" applyProtection="0"/>
    <xf numFmtId="164" fontId="46" fillId="44" borderId="0" applyNumberFormat="0" applyBorder="0" applyAlignment="0" applyProtection="0"/>
    <xf numFmtId="164" fontId="46" fillId="44" borderId="0" applyNumberFormat="0" applyBorder="0" applyAlignment="0" applyProtection="0"/>
    <xf numFmtId="164" fontId="46" fillId="44"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6" fillId="44" borderId="0" applyNumberFormat="0" applyBorder="0" applyAlignment="0" applyProtection="0"/>
    <xf numFmtId="0" fontId="2" fillId="20"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46"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6" fillId="44"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44" fillId="20" borderId="0" applyNumberFormat="0" applyBorder="0" applyAlignment="0" applyProtection="0"/>
    <xf numFmtId="0" fontId="47"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44" fillId="20" borderId="0" applyNumberFormat="0" applyBorder="0" applyAlignment="0" applyProtection="0"/>
    <xf numFmtId="0" fontId="2" fillId="20" borderId="0" applyNumberFormat="0" applyBorder="0" applyAlignment="0" applyProtection="0"/>
    <xf numFmtId="0" fontId="29" fillId="20" borderId="0" applyNumberFormat="0" applyBorder="0" applyAlignment="0" applyProtection="0"/>
    <xf numFmtId="0" fontId="44"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45" fillId="24" borderId="0" applyNumberFormat="0" applyBorder="0" applyAlignment="0" applyProtection="0"/>
    <xf numFmtId="0" fontId="29" fillId="24" borderId="0" applyNumberFormat="0" applyBorder="0" applyAlignment="0" applyProtection="0"/>
    <xf numFmtId="0" fontId="46" fillId="58" borderId="0" applyNumberFormat="0" applyBorder="0" applyAlignment="0" applyProtection="0"/>
    <xf numFmtId="0" fontId="2" fillId="24" borderId="0" applyNumberFormat="0" applyBorder="0" applyAlignment="0" applyProtection="0"/>
    <xf numFmtId="0" fontId="44"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164" fontId="46" fillId="58" borderId="0" applyNumberFormat="0" applyBorder="0" applyAlignment="0" applyProtection="0"/>
    <xf numFmtId="164" fontId="46" fillId="58" borderId="0" applyNumberFormat="0" applyBorder="0" applyAlignment="0" applyProtection="0"/>
    <xf numFmtId="0" fontId="29" fillId="24" borderId="0" applyNumberFormat="0" applyBorder="0" applyAlignment="0" applyProtection="0"/>
    <xf numFmtId="0" fontId="44" fillId="24" borderId="0" applyNumberFormat="0" applyBorder="0" applyAlignment="0" applyProtection="0"/>
    <xf numFmtId="0" fontId="2" fillId="5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7" fillId="24"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29" fillId="24" borderId="0" applyNumberFormat="0" applyBorder="0" applyAlignment="0" applyProtection="0"/>
    <xf numFmtId="0" fontId="46" fillId="59" borderId="0" applyNumberFormat="0" applyBorder="0" applyAlignment="0" applyProtection="0"/>
    <xf numFmtId="0" fontId="29" fillId="24" borderId="0" applyNumberFormat="0" applyBorder="0" applyAlignment="0" applyProtection="0"/>
    <xf numFmtId="0" fontId="46" fillId="58"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6"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164" fontId="46" fillId="58" borderId="0" applyNumberFormat="0" applyBorder="0" applyAlignment="0" applyProtection="0"/>
    <xf numFmtId="164" fontId="46" fillId="58" borderId="0" applyNumberFormat="0" applyBorder="0" applyAlignment="0" applyProtection="0"/>
    <xf numFmtId="164" fontId="46" fillId="58" borderId="0" applyNumberFormat="0" applyBorder="0" applyAlignment="0" applyProtection="0"/>
    <xf numFmtId="164" fontId="46" fillId="58"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6"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29" fillId="24"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60" borderId="0" applyNumberFormat="0" applyBorder="0" applyAlignment="0" applyProtection="0"/>
    <xf numFmtId="0" fontId="29" fillId="24" borderId="0" applyNumberFormat="0" applyBorder="0" applyAlignment="0" applyProtection="0"/>
    <xf numFmtId="0" fontId="46"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164" fontId="46" fillId="58" borderId="0" applyNumberFormat="0" applyBorder="0" applyAlignment="0" applyProtection="0"/>
    <xf numFmtId="164" fontId="46" fillId="58" borderId="0" applyNumberFormat="0" applyBorder="0" applyAlignment="0" applyProtection="0"/>
    <xf numFmtId="164" fontId="46" fillId="58" borderId="0" applyNumberFormat="0" applyBorder="0" applyAlignment="0" applyProtection="0"/>
    <xf numFmtId="164" fontId="46" fillId="58"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6" fillId="58" borderId="0" applyNumberFormat="0" applyBorder="0" applyAlignment="0" applyProtection="0"/>
    <xf numFmtId="0" fontId="2" fillId="24"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29" fillId="24" borderId="0" applyNumberFormat="0" applyBorder="0" applyAlignment="0" applyProtection="0"/>
    <xf numFmtId="0" fontId="46"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46" fillId="59"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46" fillId="59" borderId="0" applyNumberFormat="0" applyBorder="0" applyAlignment="0" applyProtection="0"/>
    <xf numFmtId="0" fontId="2" fillId="24" borderId="0" applyNumberFormat="0" applyBorder="0" applyAlignment="0" applyProtection="0"/>
    <xf numFmtId="0" fontId="46" fillId="59"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44" fillId="24" borderId="0" applyNumberFormat="0" applyBorder="0" applyAlignment="0" applyProtection="0"/>
    <xf numFmtId="0" fontId="47"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44" fillId="24" borderId="0" applyNumberFormat="0" applyBorder="0" applyAlignment="0" applyProtection="0"/>
    <xf numFmtId="0" fontId="2" fillId="24" borderId="0" applyNumberFormat="0" applyBorder="0" applyAlignment="0" applyProtection="0"/>
    <xf numFmtId="0" fontId="29" fillId="24" borderId="0" applyNumberFormat="0" applyBorder="0" applyAlignment="0" applyProtection="0"/>
    <xf numFmtId="0" fontId="44"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45" fillId="28" borderId="0" applyNumberFormat="0" applyBorder="0" applyAlignment="0" applyProtection="0"/>
    <xf numFmtId="0" fontId="29" fillId="28" borderId="0" applyNumberFormat="0" applyBorder="0" applyAlignment="0" applyProtection="0"/>
    <xf numFmtId="0" fontId="46" fillId="49" borderId="0" applyNumberFormat="0" applyBorder="0" applyAlignment="0" applyProtection="0"/>
    <xf numFmtId="0" fontId="2" fillId="28" borderId="0" applyNumberFormat="0" applyBorder="0" applyAlignment="0" applyProtection="0"/>
    <xf numFmtId="0" fontId="44"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0" fontId="29" fillId="28" borderId="0" applyNumberFormat="0" applyBorder="0" applyAlignment="0" applyProtection="0"/>
    <xf numFmtId="0" fontId="44" fillId="28" borderId="0" applyNumberFormat="0" applyBorder="0" applyAlignment="0" applyProtection="0"/>
    <xf numFmtId="0" fontId="2" fillId="55"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7" fillId="28"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29" fillId="28" borderId="0" applyNumberFormat="0" applyBorder="0" applyAlignment="0" applyProtection="0"/>
    <xf numFmtId="0" fontId="46" fillId="55" borderId="0" applyNumberFormat="0" applyBorder="0" applyAlignment="0" applyProtection="0"/>
    <xf numFmtId="0" fontId="29" fillId="28" borderId="0" applyNumberFormat="0" applyBorder="0" applyAlignment="0" applyProtection="0"/>
    <xf numFmtId="0" fontId="46" fillId="49"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6"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6"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29" fillId="28"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29" fillId="28" borderId="0" applyNumberFormat="0" applyBorder="0" applyAlignment="0" applyProtection="0"/>
    <xf numFmtId="0" fontId="46"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164" fontId="46" fillId="49"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6" fillId="49" borderId="0" applyNumberFormat="0" applyBorder="0" applyAlignment="0" applyProtection="0"/>
    <xf numFmtId="0" fontId="2" fillId="28"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29" fillId="28" borderId="0" applyNumberFormat="0" applyBorder="0" applyAlignment="0" applyProtection="0"/>
    <xf numFmtId="0" fontId="46"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46" fillId="55"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46" fillId="55" borderId="0" applyNumberFormat="0" applyBorder="0" applyAlignment="0" applyProtection="0"/>
    <xf numFmtId="0" fontId="2" fillId="28" borderId="0" applyNumberFormat="0" applyBorder="0" applyAlignment="0" applyProtection="0"/>
    <xf numFmtId="0" fontId="46" fillId="55"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44" fillId="28" borderId="0" applyNumberFormat="0" applyBorder="0" applyAlignment="0" applyProtection="0"/>
    <xf numFmtId="0" fontId="47"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44" fillId="28" borderId="0" applyNumberFormat="0" applyBorder="0" applyAlignment="0" applyProtection="0"/>
    <xf numFmtId="0" fontId="2" fillId="28" borderId="0" applyNumberFormat="0" applyBorder="0" applyAlignment="0" applyProtection="0"/>
    <xf numFmtId="0" fontId="29" fillId="28" borderId="0" applyNumberFormat="0" applyBorder="0" applyAlignment="0" applyProtection="0"/>
    <xf numFmtId="0" fontId="44"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45" fillId="32" borderId="0" applyNumberFormat="0" applyBorder="0" applyAlignment="0" applyProtection="0"/>
    <xf numFmtId="0" fontId="29" fillId="32" borderId="0" applyNumberFormat="0" applyBorder="0" applyAlignment="0" applyProtection="0"/>
    <xf numFmtId="0" fontId="46" fillId="54" borderId="0" applyNumberFormat="0" applyBorder="0" applyAlignment="0" applyProtection="0"/>
    <xf numFmtId="0" fontId="2" fillId="32" borderId="0" applyNumberFormat="0" applyBorder="0" applyAlignment="0" applyProtection="0"/>
    <xf numFmtId="0" fontId="44"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0" fontId="29" fillId="32" borderId="0" applyNumberFormat="0" applyBorder="0" applyAlignment="0" applyProtection="0"/>
    <xf numFmtId="0" fontId="44"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7" fillId="32"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6"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6"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29" fillId="32"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6" borderId="0" applyNumberFormat="0" applyBorder="0" applyAlignment="0" applyProtection="0"/>
    <xf numFmtId="0" fontId="29" fillId="32" borderId="0" applyNumberFormat="0" applyBorder="0" applyAlignment="0" applyProtection="0"/>
    <xf numFmtId="0" fontId="46"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164" fontId="46" fillId="54"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6" fillId="54" borderId="0" applyNumberFormat="0" applyBorder="0" applyAlignment="0" applyProtection="0"/>
    <xf numFmtId="0" fontId="2" fillId="32"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46"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6" fillId="54"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44" fillId="32" borderId="0" applyNumberFormat="0" applyBorder="0" applyAlignment="0" applyProtection="0"/>
    <xf numFmtId="0" fontId="47"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44" fillId="32" borderId="0" applyNumberFormat="0" applyBorder="0" applyAlignment="0" applyProtection="0"/>
    <xf numFmtId="0" fontId="2" fillId="32" borderId="0" applyNumberFormat="0" applyBorder="0" applyAlignment="0" applyProtection="0"/>
    <xf numFmtId="0" fontId="29" fillId="32" borderId="0" applyNumberFormat="0" applyBorder="0" applyAlignment="0" applyProtection="0"/>
    <xf numFmtId="0" fontId="44"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45" fillId="36" borderId="0" applyNumberFormat="0" applyBorder="0" applyAlignment="0" applyProtection="0"/>
    <xf numFmtId="0" fontId="29" fillId="36" borderId="0" applyNumberFormat="0" applyBorder="0" applyAlignment="0" applyProtection="0"/>
    <xf numFmtId="0" fontId="46" fillId="61" borderId="0" applyNumberFormat="0" applyBorder="0" applyAlignment="0" applyProtection="0"/>
    <xf numFmtId="0" fontId="2" fillId="36" borderId="0" applyNumberFormat="0" applyBorder="0" applyAlignment="0" applyProtection="0"/>
    <xf numFmtId="0" fontId="44"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164" fontId="46" fillId="61" borderId="0" applyNumberFormat="0" applyBorder="0" applyAlignment="0" applyProtection="0"/>
    <xf numFmtId="164" fontId="46" fillId="61" borderId="0" applyNumberFormat="0" applyBorder="0" applyAlignment="0" applyProtection="0"/>
    <xf numFmtId="0" fontId="29" fillId="36" borderId="0" applyNumberFormat="0" applyBorder="0" applyAlignment="0" applyProtection="0"/>
    <xf numFmtId="0" fontId="44" fillId="36" borderId="0" applyNumberFormat="0" applyBorder="0" applyAlignment="0" applyProtection="0"/>
    <xf numFmtId="0" fontId="2" fillId="4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47"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29" fillId="36" borderId="0" applyNumberFormat="0" applyBorder="0" applyAlignment="0" applyProtection="0"/>
    <xf numFmtId="0" fontId="46" fillId="43" borderId="0" applyNumberFormat="0" applyBorder="0" applyAlignment="0" applyProtection="0"/>
    <xf numFmtId="0" fontId="29" fillId="36" borderId="0" applyNumberFormat="0" applyBorder="0" applyAlignment="0" applyProtection="0"/>
    <xf numFmtId="0" fontId="46" fillId="6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46"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164" fontId="46" fillId="61" borderId="0" applyNumberFormat="0" applyBorder="0" applyAlignment="0" applyProtection="0"/>
    <xf numFmtId="164" fontId="46" fillId="61" borderId="0" applyNumberFormat="0" applyBorder="0" applyAlignment="0" applyProtection="0"/>
    <xf numFmtId="164" fontId="46" fillId="61" borderId="0" applyNumberFormat="0" applyBorder="0" applyAlignment="0" applyProtection="0"/>
    <xf numFmtId="164" fontId="46" fillId="61"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6"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29"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2" borderId="0" applyNumberFormat="0" applyBorder="0" applyAlignment="0" applyProtection="0"/>
    <xf numFmtId="0" fontId="29" fillId="36" borderId="0" applyNumberFormat="0" applyBorder="0" applyAlignment="0" applyProtection="0"/>
    <xf numFmtId="0" fontId="46"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164" fontId="46" fillId="61" borderId="0" applyNumberFormat="0" applyBorder="0" applyAlignment="0" applyProtection="0"/>
    <xf numFmtId="164" fontId="46" fillId="61" borderId="0" applyNumberFormat="0" applyBorder="0" applyAlignment="0" applyProtection="0"/>
    <xf numFmtId="164" fontId="46" fillId="61" borderId="0" applyNumberFormat="0" applyBorder="0" applyAlignment="0" applyProtection="0"/>
    <xf numFmtId="164" fontId="46" fillId="61"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6" fillId="61" borderId="0" applyNumberFormat="0" applyBorder="0" applyAlignment="0" applyProtection="0"/>
    <xf numFmtId="0" fontId="2" fillId="3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29" fillId="36" borderId="0" applyNumberFormat="0" applyBorder="0" applyAlignment="0" applyProtection="0"/>
    <xf numFmtId="0" fontId="46"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46" fillId="43"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46" fillId="43" borderId="0" applyNumberFormat="0" applyBorder="0" applyAlignment="0" applyProtection="0"/>
    <xf numFmtId="0" fontId="2" fillId="36" borderId="0" applyNumberFormat="0" applyBorder="0" applyAlignment="0" applyProtection="0"/>
    <xf numFmtId="0" fontId="46" fillId="43"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44" fillId="36" borderId="0" applyNumberFormat="0" applyBorder="0" applyAlignment="0" applyProtection="0"/>
    <xf numFmtId="0" fontId="47"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0" fontId="44" fillId="36" borderId="0" applyNumberFormat="0" applyBorder="0" applyAlignment="0" applyProtection="0"/>
    <xf numFmtId="0" fontId="2" fillId="36" borderId="0" applyNumberFormat="0" applyBorder="0" applyAlignment="0" applyProtection="0"/>
    <xf numFmtId="0" fontId="29" fillId="36" borderId="0" applyNumberFormat="0" applyBorder="0" applyAlignment="0" applyProtection="0"/>
    <xf numFmtId="10" fontId="42" fillId="0" borderId="0" applyFont="0" applyFill="0" applyBorder="0" applyAlignment="0" applyProtection="0"/>
    <xf numFmtId="10" fontId="42" fillId="0" borderId="0" applyFont="0" applyFill="0" applyBorder="0" applyAlignment="0" applyProtection="0">
      <alignment horizontal="center" vertical="center"/>
    </xf>
    <xf numFmtId="0" fontId="48" fillId="17" borderId="0" applyNumberFormat="0" applyBorder="0" applyAlignment="0" applyProtection="0"/>
    <xf numFmtId="0" fontId="49" fillId="17" borderId="0" applyNumberFormat="0" applyBorder="0" applyAlignment="0" applyProtection="0"/>
    <xf numFmtId="0" fontId="50" fillId="63" borderId="0" applyNumberFormat="0" applyBorder="0" applyAlignment="0" applyProtection="0"/>
    <xf numFmtId="0" fontId="27" fillId="17" borderId="0" applyNumberFormat="0" applyBorder="0" applyAlignment="0" applyProtection="0"/>
    <xf numFmtId="0" fontId="51" fillId="17" borderId="0" applyNumberFormat="0" applyBorder="0" applyAlignment="0" applyProtection="0"/>
    <xf numFmtId="164" fontId="50" fillId="63" borderId="0" applyNumberFormat="0" applyBorder="0" applyAlignment="0" applyProtection="0"/>
    <xf numFmtId="0" fontId="51" fillId="17" borderId="0" applyNumberFormat="0" applyBorder="0" applyAlignment="0" applyProtection="0"/>
    <xf numFmtId="0" fontId="27" fillId="64" borderId="0" applyNumberFormat="0" applyBorder="0" applyAlignment="0" applyProtection="0"/>
    <xf numFmtId="0" fontId="52" fillId="17" borderId="0" applyNumberFormat="0" applyBorder="0" applyAlignment="0" applyProtection="0"/>
    <xf numFmtId="0" fontId="50" fillId="63" borderId="0" applyNumberFormat="0" applyBorder="0" applyAlignment="0" applyProtection="0"/>
    <xf numFmtId="0" fontId="50" fillId="65" borderId="0" applyNumberFormat="0" applyBorder="0" applyAlignment="0" applyProtection="0"/>
    <xf numFmtId="0" fontId="50" fillId="64" borderId="0" applyNumberFormat="0" applyBorder="0" applyAlignment="0" applyProtection="0"/>
    <xf numFmtId="0" fontId="50" fillId="63" borderId="0" applyNumberFormat="0" applyBorder="0" applyAlignment="0" applyProtection="0"/>
    <xf numFmtId="164" fontId="50" fillId="63" borderId="0" applyNumberFormat="0" applyBorder="0" applyAlignment="0" applyProtection="0"/>
    <xf numFmtId="0" fontId="27" fillId="17"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27" fillId="17" borderId="0" applyNumberFormat="0" applyBorder="0" applyAlignment="0" applyProtection="0"/>
    <xf numFmtId="164" fontId="50" fillId="63" borderId="0" applyNumberFormat="0" applyBorder="0" applyAlignment="0" applyProtection="0"/>
    <xf numFmtId="0" fontId="50" fillId="63" borderId="0" applyNumberFormat="0" applyBorder="0" applyAlignment="0" applyProtection="0"/>
    <xf numFmtId="0" fontId="27" fillId="17" borderId="0" applyNumberFormat="0" applyBorder="0" applyAlignment="0" applyProtection="0"/>
    <xf numFmtId="0" fontId="50" fillId="64" borderId="0" applyNumberFormat="0" applyBorder="0" applyAlignment="0" applyProtection="0"/>
    <xf numFmtId="0" fontId="49"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52" fillId="17" borderId="0" applyNumberFormat="0" applyBorder="0" applyAlignment="0" applyProtection="0"/>
    <xf numFmtId="0" fontId="51" fillId="17" borderId="0" applyNumberFormat="0" applyBorder="0" applyAlignment="0" applyProtection="0"/>
    <xf numFmtId="0" fontId="48" fillId="21" borderId="0" applyNumberFormat="0" applyBorder="0" applyAlignment="0" applyProtection="0"/>
    <xf numFmtId="0" fontId="49" fillId="21" borderId="0" applyNumberFormat="0" applyBorder="0" applyAlignment="0" applyProtection="0"/>
    <xf numFmtId="0" fontId="50" fillId="44" borderId="0" applyNumberFormat="0" applyBorder="0" applyAlignment="0" applyProtection="0"/>
    <xf numFmtId="0" fontId="27" fillId="21" borderId="0" applyNumberFormat="0" applyBorder="0" applyAlignment="0" applyProtection="0"/>
    <xf numFmtId="0" fontId="51" fillId="21" borderId="0" applyNumberFormat="0" applyBorder="0" applyAlignment="0" applyProtection="0"/>
    <xf numFmtId="164" fontId="50" fillId="44" borderId="0" applyNumberFormat="0" applyBorder="0" applyAlignment="0" applyProtection="0"/>
    <xf numFmtId="0" fontId="51" fillId="21" borderId="0" applyNumberFormat="0" applyBorder="0" applyAlignment="0" applyProtection="0"/>
    <xf numFmtId="0" fontId="52" fillId="21" borderId="0" applyNumberFormat="0" applyBorder="0" applyAlignment="0" applyProtection="0"/>
    <xf numFmtId="0" fontId="50" fillId="44" borderId="0" applyNumberFormat="0" applyBorder="0" applyAlignment="0" applyProtection="0"/>
    <xf numFmtId="0" fontId="50" fillId="57" borderId="0" applyNumberFormat="0" applyBorder="0" applyAlignment="0" applyProtection="0"/>
    <xf numFmtId="0" fontId="50" fillId="44" borderId="0" applyNumberFormat="0" applyBorder="0" applyAlignment="0" applyProtection="0"/>
    <xf numFmtId="0" fontId="27" fillId="21" borderId="0" applyNumberFormat="0" applyBorder="0" applyAlignment="0" applyProtection="0"/>
    <xf numFmtId="164" fontId="50" fillId="44" borderId="0" applyNumberFormat="0" applyBorder="0" applyAlignment="0" applyProtection="0"/>
    <xf numFmtId="0" fontId="27" fillId="21" borderId="0" applyNumberFormat="0" applyBorder="0" applyAlignment="0" applyProtection="0"/>
    <xf numFmtId="0" fontId="50" fillId="44" borderId="0" applyNumberFormat="0" applyBorder="0" applyAlignment="0" applyProtection="0"/>
    <xf numFmtId="164" fontId="50" fillId="44" borderId="0" applyNumberFormat="0" applyBorder="0" applyAlignment="0" applyProtection="0"/>
    <xf numFmtId="0" fontId="27" fillId="21" borderId="0" applyNumberFormat="0" applyBorder="0" applyAlignment="0" applyProtection="0"/>
    <xf numFmtId="0" fontId="49"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52" fillId="21" borderId="0" applyNumberFormat="0" applyBorder="0" applyAlignment="0" applyProtection="0"/>
    <xf numFmtId="0" fontId="51" fillId="21" borderId="0" applyNumberFormat="0" applyBorder="0" applyAlignment="0" applyProtection="0"/>
    <xf numFmtId="0" fontId="48" fillId="25" borderId="0" applyNumberFormat="0" applyBorder="0" applyAlignment="0" applyProtection="0"/>
    <xf numFmtId="0" fontId="49" fillId="25" borderId="0" applyNumberFormat="0" applyBorder="0" applyAlignment="0" applyProtection="0"/>
    <xf numFmtId="0" fontId="50" fillId="58" borderId="0" applyNumberFormat="0" applyBorder="0" applyAlignment="0" applyProtection="0"/>
    <xf numFmtId="0" fontId="27" fillId="25" borderId="0" applyNumberFormat="0" applyBorder="0" applyAlignment="0" applyProtection="0"/>
    <xf numFmtId="0" fontId="51" fillId="25" borderId="0" applyNumberFormat="0" applyBorder="0" applyAlignment="0" applyProtection="0"/>
    <xf numFmtId="164" fontId="50" fillId="58" borderId="0" applyNumberFormat="0" applyBorder="0" applyAlignment="0" applyProtection="0"/>
    <xf numFmtId="0" fontId="51" fillId="25" borderId="0" applyNumberFormat="0" applyBorder="0" applyAlignment="0" applyProtection="0"/>
    <xf numFmtId="0" fontId="27" fillId="59" borderId="0" applyNumberFormat="0" applyBorder="0" applyAlignment="0" applyProtection="0"/>
    <xf numFmtId="0" fontId="52" fillId="25" borderId="0" applyNumberFormat="0" applyBorder="0" applyAlignment="0" applyProtection="0"/>
    <xf numFmtId="0" fontId="50" fillId="58" borderId="0" applyNumberFormat="0" applyBorder="0" applyAlignment="0" applyProtection="0"/>
    <xf numFmtId="0" fontId="50" fillId="60" borderId="0" applyNumberFormat="0" applyBorder="0" applyAlignment="0" applyProtection="0"/>
    <xf numFmtId="0" fontId="50" fillId="59" borderId="0" applyNumberFormat="0" applyBorder="0" applyAlignment="0" applyProtection="0"/>
    <xf numFmtId="0" fontId="50" fillId="58" borderId="0" applyNumberFormat="0" applyBorder="0" applyAlignment="0" applyProtection="0"/>
    <xf numFmtId="164" fontId="50" fillId="58" borderId="0" applyNumberFormat="0" applyBorder="0" applyAlignment="0" applyProtection="0"/>
    <xf numFmtId="0" fontId="27" fillId="25"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27" fillId="25" borderId="0" applyNumberFormat="0" applyBorder="0" applyAlignment="0" applyProtection="0"/>
    <xf numFmtId="164" fontId="50" fillId="58" borderId="0" applyNumberFormat="0" applyBorder="0" applyAlignment="0" applyProtection="0"/>
    <xf numFmtId="0" fontId="50" fillId="58" borderId="0" applyNumberFormat="0" applyBorder="0" applyAlignment="0" applyProtection="0"/>
    <xf numFmtId="0" fontId="27" fillId="25" borderId="0" applyNumberFormat="0" applyBorder="0" applyAlignment="0" applyProtection="0"/>
    <xf numFmtId="0" fontId="50" fillId="59" borderId="0" applyNumberFormat="0" applyBorder="0" applyAlignment="0" applyProtection="0"/>
    <xf numFmtId="0" fontId="49"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52" fillId="25" borderId="0" applyNumberFormat="0" applyBorder="0" applyAlignment="0" applyProtection="0"/>
    <xf numFmtId="0" fontId="51" fillId="25" borderId="0" applyNumberFormat="0" applyBorder="0" applyAlignment="0" applyProtection="0"/>
    <xf numFmtId="0" fontId="48" fillId="29" borderId="0" applyNumberFormat="0" applyBorder="0" applyAlignment="0" applyProtection="0"/>
    <xf numFmtId="0" fontId="49" fillId="29" borderId="0" applyNumberFormat="0" applyBorder="0" applyAlignment="0" applyProtection="0"/>
    <xf numFmtId="0" fontId="50" fillId="66" borderId="0" applyNumberFormat="0" applyBorder="0" applyAlignment="0" applyProtection="0"/>
    <xf numFmtId="0" fontId="27" fillId="29" borderId="0" applyNumberFormat="0" applyBorder="0" applyAlignment="0" applyProtection="0"/>
    <xf numFmtId="0" fontId="51" fillId="29" borderId="0" applyNumberFormat="0" applyBorder="0" applyAlignment="0" applyProtection="0"/>
    <xf numFmtId="164" fontId="50" fillId="66" borderId="0" applyNumberFormat="0" applyBorder="0" applyAlignment="0" applyProtection="0"/>
    <xf numFmtId="0" fontId="51" fillId="29" borderId="0" applyNumberFormat="0" applyBorder="0" applyAlignment="0" applyProtection="0"/>
    <xf numFmtId="0" fontId="27" fillId="55" borderId="0" applyNumberFormat="0" applyBorder="0" applyAlignment="0" applyProtection="0"/>
    <xf numFmtId="0" fontId="52" fillId="29" borderId="0" applyNumberFormat="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55" borderId="0" applyNumberFormat="0" applyBorder="0" applyAlignment="0" applyProtection="0"/>
    <xf numFmtId="0" fontId="50" fillId="66" borderId="0" applyNumberFormat="0" applyBorder="0" applyAlignment="0" applyProtection="0"/>
    <xf numFmtId="164" fontId="50" fillId="66" borderId="0" applyNumberFormat="0" applyBorder="0" applyAlignment="0" applyProtection="0"/>
    <xf numFmtId="0" fontId="27" fillId="29"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27" fillId="29" borderId="0" applyNumberFormat="0" applyBorder="0" applyAlignment="0" applyProtection="0"/>
    <xf numFmtId="164" fontId="50" fillId="66" borderId="0" applyNumberFormat="0" applyBorder="0" applyAlignment="0" applyProtection="0"/>
    <xf numFmtId="0" fontId="50" fillId="66" borderId="0" applyNumberFormat="0" applyBorder="0" applyAlignment="0" applyProtection="0"/>
    <xf numFmtId="0" fontId="27" fillId="29" borderId="0" applyNumberFormat="0" applyBorder="0" applyAlignment="0" applyProtection="0"/>
    <xf numFmtId="0" fontId="50" fillId="55" borderId="0" applyNumberFormat="0" applyBorder="0" applyAlignment="0" applyProtection="0"/>
    <xf numFmtId="0" fontId="49"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52" fillId="29" borderId="0" applyNumberFormat="0" applyBorder="0" applyAlignment="0" applyProtection="0"/>
    <xf numFmtId="0" fontId="51" fillId="29" borderId="0" applyNumberFormat="0" applyBorder="0" applyAlignment="0" applyProtection="0"/>
    <xf numFmtId="0" fontId="48" fillId="33" borderId="0" applyNumberFormat="0" applyBorder="0" applyAlignment="0" applyProtection="0"/>
    <xf numFmtId="0" fontId="49" fillId="33" borderId="0" applyNumberFormat="0" applyBorder="0" applyAlignment="0" applyProtection="0"/>
    <xf numFmtId="0" fontId="50" fillId="64" borderId="0" applyNumberFormat="0" applyBorder="0" applyAlignment="0" applyProtection="0"/>
    <xf numFmtId="0" fontId="27" fillId="33" borderId="0" applyNumberFormat="0" applyBorder="0" applyAlignment="0" applyProtection="0"/>
    <xf numFmtId="0" fontId="51" fillId="33" borderId="0" applyNumberFormat="0" applyBorder="0" applyAlignment="0" applyProtection="0"/>
    <xf numFmtId="164" fontId="50" fillId="64" borderId="0" applyNumberFormat="0" applyBorder="0" applyAlignment="0" applyProtection="0"/>
    <xf numFmtId="0" fontId="51" fillId="33" borderId="0" applyNumberFormat="0" applyBorder="0" applyAlignment="0" applyProtection="0"/>
    <xf numFmtId="0" fontId="52" fillId="33" borderId="0" applyNumberFormat="0" applyBorder="0" applyAlignment="0" applyProtection="0"/>
    <xf numFmtId="0" fontId="50" fillId="64" borderId="0" applyNumberFormat="0" applyBorder="0" applyAlignment="0" applyProtection="0"/>
    <xf numFmtId="0" fontId="50" fillId="68" borderId="0" applyNumberFormat="0" applyBorder="0" applyAlignment="0" applyProtection="0"/>
    <xf numFmtId="0" fontId="50" fillId="64" borderId="0" applyNumberFormat="0" applyBorder="0" applyAlignment="0" applyProtection="0"/>
    <xf numFmtId="0" fontId="27" fillId="33" borderId="0" applyNumberFormat="0" applyBorder="0" applyAlignment="0" applyProtection="0"/>
    <xf numFmtId="164" fontId="50" fillId="64" borderId="0" applyNumberFormat="0" applyBorder="0" applyAlignment="0" applyProtection="0"/>
    <xf numFmtId="0" fontId="27" fillId="33" borderId="0" applyNumberFormat="0" applyBorder="0" applyAlignment="0" applyProtection="0"/>
    <xf numFmtId="0" fontId="50" fillId="64" borderId="0" applyNumberFormat="0" applyBorder="0" applyAlignment="0" applyProtection="0"/>
    <xf numFmtId="164" fontId="50" fillId="64" borderId="0" applyNumberFormat="0" applyBorder="0" applyAlignment="0" applyProtection="0"/>
    <xf numFmtId="0" fontId="27" fillId="33" borderId="0" applyNumberFormat="0" applyBorder="0" applyAlignment="0" applyProtection="0"/>
    <xf numFmtId="0" fontId="49"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52" fillId="33" borderId="0" applyNumberFormat="0" applyBorder="0" applyAlignment="0" applyProtection="0"/>
    <xf numFmtId="0" fontId="51" fillId="33"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50" fillId="69" borderId="0" applyNumberFormat="0" applyBorder="0" applyAlignment="0" applyProtection="0"/>
    <xf numFmtId="0" fontId="27" fillId="37" borderId="0" applyNumberFormat="0" applyBorder="0" applyAlignment="0" applyProtection="0"/>
    <xf numFmtId="0" fontId="51" fillId="37" borderId="0" applyNumberFormat="0" applyBorder="0" applyAlignment="0" applyProtection="0"/>
    <xf numFmtId="164" fontId="50" fillId="69" borderId="0" applyNumberFormat="0" applyBorder="0" applyAlignment="0" applyProtection="0"/>
    <xf numFmtId="0" fontId="51" fillId="37" borderId="0" applyNumberFormat="0" applyBorder="0" applyAlignment="0" applyProtection="0"/>
    <xf numFmtId="0" fontId="27" fillId="43" borderId="0" applyNumberFormat="0" applyBorder="0" applyAlignment="0" applyProtection="0"/>
    <xf numFmtId="0" fontId="52" fillId="37"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43" borderId="0" applyNumberFormat="0" applyBorder="0" applyAlignment="0" applyProtection="0"/>
    <xf numFmtId="0" fontId="50" fillId="69" borderId="0" applyNumberFormat="0" applyBorder="0" applyAlignment="0" applyProtection="0"/>
    <xf numFmtId="164" fontId="50" fillId="69" borderId="0" applyNumberFormat="0" applyBorder="0" applyAlignment="0" applyProtection="0"/>
    <xf numFmtId="0" fontId="27" fillId="37"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27" fillId="37" borderId="0" applyNumberFormat="0" applyBorder="0" applyAlignment="0" applyProtection="0"/>
    <xf numFmtId="164" fontId="50" fillId="69" borderId="0" applyNumberFormat="0" applyBorder="0" applyAlignment="0" applyProtection="0"/>
    <xf numFmtId="0" fontId="50" fillId="69" borderId="0" applyNumberFormat="0" applyBorder="0" applyAlignment="0" applyProtection="0"/>
    <xf numFmtId="0" fontId="27" fillId="37" borderId="0" applyNumberFormat="0" applyBorder="0" applyAlignment="0" applyProtection="0"/>
    <xf numFmtId="0" fontId="50" fillId="43" borderId="0" applyNumberFormat="0" applyBorder="0" applyAlignment="0" applyProtection="0"/>
    <xf numFmtId="0" fontId="49"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42" fillId="0" borderId="15" applyNumberFormat="0" applyFont="0" applyFill="0" applyAlignment="0" applyProtection="0"/>
    <xf numFmtId="164" fontId="36" fillId="71" borderId="27" applyNumberFormat="0" applyFont="0" applyAlignment="0" applyProtection="0">
      <alignment vertical="top"/>
    </xf>
    <xf numFmtId="164" fontId="36" fillId="46" borderId="28" applyNumberFormat="0" applyFont="0" applyBorder="0" applyProtection="0"/>
    <xf numFmtId="0" fontId="53" fillId="72" borderId="0" applyNumberFormat="0" applyBorder="0" applyAlignment="0" applyProtection="0"/>
    <xf numFmtId="0" fontId="53" fillId="72" borderId="0" applyNumberFormat="0" applyBorder="0" applyAlignment="0" applyProtection="0"/>
    <xf numFmtId="0" fontId="50" fillId="7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74" borderId="0" applyNumberFormat="0" applyBorder="0" applyAlignment="0" applyProtection="0"/>
    <xf numFmtId="0" fontId="27" fillId="14" borderId="0" applyNumberFormat="0" applyBorder="0" applyAlignment="0" applyProtection="0"/>
    <xf numFmtId="0" fontId="51" fillId="14" borderId="0" applyNumberFormat="0" applyBorder="0" applyAlignment="0" applyProtection="0"/>
    <xf numFmtId="164" fontId="50" fillId="74" borderId="0" applyNumberFormat="0" applyBorder="0" applyAlignment="0" applyProtection="0"/>
    <xf numFmtId="0" fontId="51" fillId="14" borderId="0" applyNumberFormat="0" applyBorder="0" applyAlignment="0" applyProtection="0"/>
    <xf numFmtId="0" fontId="27" fillId="64" borderId="0" applyNumberFormat="0" applyBorder="0" applyAlignment="0" applyProtection="0"/>
    <xf numFmtId="0" fontId="52" fillId="14" borderId="0" applyNumberFormat="0" applyBorder="0" applyAlignment="0" applyProtection="0"/>
    <xf numFmtId="0" fontId="50" fillId="74" borderId="0" applyNumberFormat="0" applyBorder="0" applyAlignment="0" applyProtection="0"/>
    <xf numFmtId="0" fontId="50" fillId="75" borderId="0" applyNumberFormat="0" applyBorder="0" applyAlignment="0" applyProtection="0"/>
    <xf numFmtId="0" fontId="50" fillId="64" borderId="0" applyNumberFormat="0" applyBorder="0" applyAlignment="0" applyProtection="0"/>
    <xf numFmtId="0" fontId="50" fillId="74" borderId="0" applyNumberFormat="0" applyBorder="0" applyAlignment="0" applyProtection="0"/>
    <xf numFmtId="164" fontId="50" fillId="74" borderId="0" applyNumberFormat="0" applyBorder="0" applyAlignment="0" applyProtection="0"/>
    <xf numFmtId="0" fontId="27" fillId="14" borderId="0" applyNumberFormat="0" applyBorder="0" applyAlignment="0" applyProtection="0"/>
    <xf numFmtId="0" fontId="27" fillId="64" borderId="0" applyNumberFormat="0" applyBorder="0" applyAlignment="0" applyProtection="0"/>
    <xf numFmtId="0" fontId="50" fillId="64" borderId="0" applyNumberFormat="0" applyBorder="0" applyAlignment="0" applyProtection="0"/>
    <xf numFmtId="0" fontId="50" fillId="64" borderId="0" applyNumberFormat="0" applyBorder="0" applyAlignment="0" applyProtection="0"/>
    <xf numFmtId="0" fontId="27" fillId="14" borderId="0" applyNumberFormat="0" applyBorder="0" applyAlignment="0" applyProtection="0"/>
    <xf numFmtId="164" fontId="50" fillId="74" borderId="0" applyNumberFormat="0" applyBorder="0" applyAlignment="0" applyProtection="0"/>
    <xf numFmtId="0" fontId="50" fillId="74" borderId="0" applyNumberFormat="0" applyBorder="0" applyAlignment="0" applyProtection="0"/>
    <xf numFmtId="0" fontId="27" fillId="14" borderId="0" applyNumberFormat="0" applyBorder="0" applyAlignment="0" applyProtection="0"/>
    <xf numFmtId="0" fontId="50" fillId="64" borderId="0" applyNumberFormat="0" applyBorder="0" applyAlignment="0" applyProtection="0"/>
    <xf numFmtId="0" fontId="49"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52" fillId="14" borderId="0" applyNumberFormat="0" applyBorder="0" applyAlignment="0" applyProtection="0"/>
    <xf numFmtId="0" fontId="51" fillId="14" borderId="0" applyNumberFormat="0" applyBorder="0" applyAlignment="0" applyProtection="0"/>
    <xf numFmtId="0" fontId="53" fillId="76" borderId="0" applyNumberFormat="0" applyBorder="0" applyAlignment="0" applyProtection="0"/>
    <xf numFmtId="0" fontId="53" fillId="77" borderId="0" applyNumberFormat="0" applyBorder="0" applyAlignment="0" applyProtection="0"/>
    <xf numFmtId="0" fontId="50" fillId="7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79" borderId="0" applyNumberFormat="0" applyBorder="0" applyAlignment="0" applyProtection="0"/>
    <xf numFmtId="0" fontId="27" fillId="18" borderId="0" applyNumberFormat="0" applyBorder="0" applyAlignment="0" applyProtection="0"/>
    <xf numFmtId="0" fontId="51" fillId="18" borderId="0" applyNumberFormat="0" applyBorder="0" applyAlignment="0" applyProtection="0"/>
    <xf numFmtId="164" fontId="50" fillId="79" borderId="0" applyNumberFormat="0" applyBorder="0" applyAlignment="0" applyProtection="0"/>
    <xf numFmtId="0" fontId="51" fillId="18" borderId="0" applyNumberFormat="0" applyBorder="0" applyAlignment="0" applyProtection="0"/>
    <xf numFmtId="0" fontId="27" fillId="80" borderId="0" applyNumberFormat="0" applyBorder="0" applyAlignment="0" applyProtection="0"/>
    <xf numFmtId="0" fontId="52" fillId="18" borderId="0" applyNumberFormat="0" applyBorder="0" applyAlignment="0" applyProtection="0"/>
    <xf numFmtId="0" fontId="50" fillId="79" borderId="0" applyNumberFormat="0" applyBorder="0" applyAlignment="0" applyProtection="0"/>
    <xf numFmtId="0" fontId="50" fillId="81" borderId="0" applyNumberFormat="0" applyBorder="0" applyAlignment="0" applyProtection="0"/>
    <xf numFmtId="0" fontId="50" fillId="79" borderId="0" applyNumberFormat="0" applyBorder="0" applyAlignment="0" applyProtection="0"/>
    <xf numFmtId="0" fontId="27" fillId="18" borderId="0" applyNumberFormat="0" applyBorder="0" applyAlignment="0" applyProtection="0"/>
    <xf numFmtId="164" fontId="50" fillId="79" borderId="0" applyNumberFormat="0" applyBorder="0" applyAlignment="0" applyProtection="0"/>
    <xf numFmtId="0" fontId="27" fillId="80" borderId="0" applyNumberFormat="0" applyBorder="0" applyAlignment="0" applyProtection="0"/>
    <xf numFmtId="0" fontId="27" fillId="18" borderId="0" applyNumberFormat="0" applyBorder="0" applyAlignment="0" applyProtection="0"/>
    <xf numFmtId="0" fontId="50" fillId="79" borderId="0" applyNumberFormat="0" applyBorder="0" applyAlignment="0" applyProtection="0"/>
    <xf numFmtId="164" fontId="50" fillId="79" borderId="0" applyNumberFormat="0" applyBorder="0" applyAlignment="0" applyProtection="0"/>
    <xf numFmtId="0" fontId="27" fillId="18" borderId="0" applyNumberFormat="0" applyBorder="0" applyAlignment="0" applyProtection="0"/>
    <xf numFmtId="0" fontId="49"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52" fillId="18" borderId="0" applyNumberFormat="0" applyBorder="0" applyAlignment="0" applyProtection="0"/>
    <xf numFmtId="0" fontId="51" fillId="18" borderId="0" applyNumberFormat="0" applyBorder="0" applyAlignment="0" applyProtection="0"/>
    <xf numFmtId="0" fontId="53" fillId="76" borderId="0" applyNumberFormat="0" applyBorder="0" applyAlignment="0" applyProtection="0"/>
    <xf numFmtId="0" fontId="53" fillId="82" borderId="0" applyNumberFormat="0" applyBorder="0" applyAlignment="0" applyProtection="0"/>
    <xf numFmtId="0" fontId="50" fillId="77"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83" borderId="0" applyNumberFormat="0" applyBorder="0" applyAlignment="0" applyProtection="0"/>
    <xf numFmtId="0" fontId="27" fillId="22" borderId="0" applyNumberFormat="0" applyBorder="0" applyAlignment="0" applyProtection="0"/>
    <xf numFmtId="0" fontId="51" fillId="22" borderId="0" applyNumberFormat="0" applyBorder="0" applyAlignment="0" applyProtection="0"/>
    <xf numFmtId="164" fontId="50" fillId="83" borderId="0" applyNumberFormat="0" applyBorder="0" applyAlignment="0" applyProtection="0"/>
    <xf numFmtId="0" fontId="51" fillId="22" borderId="0" applyNumberFormat="0" applyBorder="0" applyAlignment="0" applyProtection="0"/>
    <xf numFmtId="0" fontId="27" fillId="80" borderId="0" applyNumberFormat="0" applyBorder="0" applyAlignment="0" applyProtection="0"/>
    <xf numFmtId="0" fontId="52" fillId="22" borderId="0" applyNumberFormat="0" applyBorder="0" applyAlignment="0" applyProtection="0"/>
    <xf numFmtId="0" fontId="50" fillId="83" borderId="0" applyNumberFormat="0" applyBorder="0" applyAlignment="0" applyProtection="0"/>
    <xf numFmtId="0" fontId="50" fillId="84" borderId="0" applyNumberFormat="0" applyBorder="0" applyAlignment="0" applyProtection="0"/>
    <xf numFmtId="0" fontId="50" fillId="83" borderId="0" applyNumberFormat="0" applyBorder="0" applyAlignment="0" applyProtection="0"/>
    <xf numFmtId="0" fontId="27" fillId="22" borderId="0" applyNumberFormat="0" applyBorder="0" applyAlignment="0" applyProtection="0"/>
    <xf numFmtId="164" fontId="50" fillId="83" borderId="0" applyNumberFormat="0" applyBorder="0" applyAlignment="0" applyProtection="0"/>
    <xf numFmtId="0" fontId="27" fillId="80" borderId="0" applyNumberFormat="0" applyBorder="0" applyAlignment="0" applyProtection="0"/>
    <xf numFmtId="0" fontId="27" fillId="22" borderId="0" applyNumberFormat="0" applyBorder="0" applyAlignment="0" applyProtection="0"/>
    <xf numFmtId="0" fontId="50" fillId="83" borderId="0" applyNumberFormat="0" applyBorder="0" applyAlignment="0" applyProtection="0"/>
    <xf numFmtId="164" fontId="50" fillId="83" borderId="0" applyNumberFormat="0" applyBorder="0" applyAlignment="0" applyProtection="0"/>
    <xf numFmtId="0" fontId="27" fillId="22" borderId="0" applyNumberFormat="0" applyBorder="0" applyAlignment="0" applyProtection="0"/>
    <xf numFmtId="0" fontId="49"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52" fillId="22" borderId="0" applyNumberFormat="0" applyBorder="0" applyAlignment="0" applyProtection="0"/>
    <xf numFmtId="0" fontId="51" fillId="22" borderId="0" applyNumberFormat="0" applyBorder="0" applyAlignment="0" applyProtection="0"/>
    <xf numFmtId="0" fontId="53" fillId="72" borderId="0" applyNumberFormat="0" applyBorder="0" applyAlignment="0" applyProtection="0"/>
    <xf numFmtId="0" fontId="53" fillId="77" borderId="0" applyNumberFormat="0" applyBorder="0" applyAlignment="0" applyProtection="0"/>
    <xf numFmtId="0" fontId="50" fillId="77"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66" borderId="0" applyNumberFormat="0" applyBorder="0" applyAlignment="0" applyProtection="0"/>
    <xf numFmtId="0" fontId="27" fillId="26" borderId="0" applyNumberFormat="0" applyBorder="0" applyAlignment="0" applyProtection="0"/>
    <xf numFmtId="0" fontId="51" fillId="26" borderId="0" applyNumberFormat="0" applyBorder="0" applyAlignment="0" applyProtection="0"/>
    <xf numFmtId="164" fontId="50" fillId="66" borderId="0" applyNumberFormat="0" applyBorder="0" applyAlignment="0" applyProtection="0"/>
    <xf numFmtId="0" fontId="51" fillId="26" borderId="0" applyNumberFormat="0" applyBorder="0" applyAlignment="0" applyProtection="0"/>
    <xf numFmtId="0" fontId="27" fillId="85" borderId="0" applyNumberFormat="0" applyBorder="0" applyAlignment="0" applyProtection="0"/>
    <xf numFmtId="0" fontId="52" fillId="26" borderId="0" applyNumberFormat="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85" borderId="0" applyNumberFormat="0" applyBorder="0" applyAlignment="0" applyProtection="0"/>
    <xf numFmtId="0" fontId="50" fillId="66" borderId="0" applyNumberFormat="0" applyBorder="0" applyAlignment="0" applyProtection="0"/>
    <xf numFmtId="164" fontId="50" fillId="66" borderId="0" applyNumberFormat="0" applyBorder="0" applyAlignment="0" applyProtection="0"/>
    <xf numFmtId="0" fontId="27" fillId="26" borderId="0" applyNumberFormat="0" applyBorder="0" applyAlignment="0" applyProtection="0"/>
    <xf numFmtId="0" fontId="27" fillId="85" borderId="0" applyNumberFormat="0" applyBorder="0" applyAlignment="0" applyProtection="0"/>
    <xf numFmtId="0" fontId="50" fillId="85" borderId="0" applyNumberFormat="0" applyBorder="0" applyAlignment="0" applyProtection="0"/>
    <xf numFmtId="0" fontId="50" fillId="85" borderId="0" applyNumberFormat="0" applyBorder="0" applyAlignment="0" applyProtection="0"/>
    <xf numFmtId="0" fontId="27" fillId="26" borderId="0" applyNumberFormat="0" applyBorder="0" applyAlignment="0" applyProtection="0"/>
    <xf numFmtId="164" fontId="50" fillId="66" borderId="0" applyNumberFormat="0" applyBorder="0" applyAlignment="0" applyProtection="0"/>
    <xf numFmtId="0" fontId="50" fillId="66" borderId="0" applyNumberFormat="0" applyBorder="0" applyAlignment="0" applyProtection="0"/>
    <xf numFmtId="0" fontId="27" fillId="26" borderId="0" applyNumberFormat="0" applyBorder="0" applyAlignment="0" applyProtection="0"/>
    <xf numFmtId="0" fontId="50" fillId="85" borderId="0" applyNumberFormat="0" applyBorder="0" applyAlignment="0" applyProtection="0"/>
    <xf numFmtId="0" fontId="49"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52" fillId="26" borderId="0" applyNumberFormat="0" applyBorder="0" applyAlignment="0" applyProtection="0"/>
    <xf numFmtId="0" fontId="51" fillId="26" borderId="0" applyNumberFormat="0" applyBorder="0" applyAlignment="0" applyProtection="0"/>
    <xf numFmtId="0" fontId="53" fillId="86" borderId="0" applyNumberFormat="0" applyBorder="0" applyAlignment="0" applyProtection="0"/>
    <xf numFmtId="0" fontId="53" fillId="72" borderId="0" applyNumberFormat="0" applyBorder="0" applyAlignment="0" applyProtection="0"/>
    <xf numFmtId="0" fontId="50" fillId="7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64" borderId="0" applyNumberFormat="0" applyBorder="0" applyAlignment="0" applyProtection="0"/>
    <xf numFmtId="0" fontId="27" fillId="30" borderId="0" applyNumberFormat="0" applyBorder="0" applyAlignment="0" applyProtection="0"/>
    <xf numFmtId="0" fontId="51" fillId="30" borderId="0" applyNumberFormat="0" applyBorder="0" applyAlignment="0" applyProtection="0"/>
    <xf numFmtId="164" fontId="50" fillId="64" borderId="0" applyNumberFormat="0" applyBorder="0" applyAlignment="0" applyProtection="0"/>
    <xf numFmtId="0" fontId="51" fillId="30" borderId="0" applyNumberFormat="0" applyBorder="0" applyAlignment="0" applyProtection="0"/>
    <xf numFmtId="0" fontId="52" fillId="30" borderId="0" applyNumberFormat="0" applyBorder="0" applyAlignment="0" applyProtection="0"/>
    <xf numFmtId="0" fontId="50" fillId="64" borderId="0" applyNumberFormat="0" applyBorder="0" applyAlignment="0" applyProtection="0"/>
    <xf numFmtId="0" fontId="50" fillId="68" borderId="0" applyNumberFormat="0" applyBorder="0" applyAlignment="0" applyProtection="0"/>
    <xf numFmtId="0" fontId="50" fillId="64" borderId="0" applyNumberFormat="0" applyBorder="0" applyAlignment="0" applyProtection="0"/>
    <xf numFmtId="0" fontId="27" fillId="30" borderId="0" applyNumberFormat="0" applyBorder="0" applyAlignment="0" applyProtection="0"/>
    <xf numFmtId="164" fontId="50" fillId="64" borderId="0" applyNumberFormat="0" applyBorder="0" applyAlignment="0" applyProtection="0"/>
    <xf numFmtId="0" fontId="27" fillId="30" borderId="0" applyNumberFormat="0" applyBorder="0" applyAlignment="0" applyProtection="0"/>
    <xf numFmtId="0" fontId="50" fillId="64" borderId="0" applyNumberFormat="0" applyBorder="0" applyAlignment="0" applyProtection="0"/>
    <xf numFmtId="164" fontId="50" fillId="64" borderId="0" applyNumberFormat="0" applyBorder="0" applyAlignment="0" applyProtection="0"/>
    <xf numFmtId="0" fontId="27" fillId="30" borderId="0" applyNumberFormat="0" applyBorder="0" applyAlignment="0" applyProtection="0"/>
    <xf numFmtId="0" fontId="49"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52" fillId="30" borderId="0" applyNumberFormat="0" applyBorder="0" applyAlignment="0" applyProtection="0"/>
    <xf numFmtId="0" fontId="51" fillId="30" borderId="0" applyNumberFormat="0" applyBorder="0" applyAlignment="0" applyProtection="0"/>
    <xf numFmtId="0" fontId="53" fillId="76" borderId="0" applyNumberFormat="0" applyBorder="0" applyAlignment="0" applyProtection="0"/>
    <xf numFmtId="0" fontId="53" fillId="87" borderId="0" applyNumberFormat="0" applyBorder="0" applyAlignment="0" applyProtection="0"/>
    <xf numFmtId="0" fontId="50" fillId="8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88" borderId="0" applyNumberFormat="0" applyBorder="0" applyAlignment="0" applyProtection="0"/>
    <xf numFmtId="0" fontId="27" fillId="34" borderId="0" applyNumberFormat="0" applyBorder="0" applyAlignment="0" applyProtection="0"/>
    <xf numFmtId="0" fontId="51" fillId="34" borderId="0" applyNumberFormat="0" applyBorder="0" applyAlignment="0" applyProtection="0"/>
    <xf numFmtId="164" fontId="50" fillId="88" borderId="0" applyNumberFormat="0" applyBorder="0" applyAlignment="0" applyProtection="0"/>
    <xf numFmtId="0" fontId="51" fillId="34" borderId="0" applyNumberFormat="0" applyBorder="0" applyAlignment="0" applyProtection="0"/>
    <xf numFmtId="0" fontId="52" fillId="34" borderId="0" applyNumberFormat="0" applyBorder="0" applyAlignment="0" applyProtection="0"/>
    <xf numFmtId="0" fontId="50" fillId="88" borderId="0" applyNumberFormat="0" applyBorder="0" applyAlignment="0" applyProtection="0"/>
    <xf numFmtId="0" fontId="50" fillId="89" borderId="0" applyNumberFormat="0" applyBorder="0" applyAlignment="0" applyProtection="0"/>
    <xf numFmtId="0" fontId="50" fillId="88" borderId="0" applyNumberFormat="0" applyBorder="0" applyAlignment="0" applyProtection="0"/>
    <xf numFmtId="0" fontId="27" fillId="34" borderId="0" applyNumberFormat="0" applyBorder="0" applyAlignment="0" applyProtection="0"/>
    <xf numFmtId="164" fontId="50" fillId="88" borderId="0" applyNumberFormat="0" applyBorder="0" applyAlignment="0" applyProtection="0"/>
    <xf numFmtId="0" fontId="27" fillId="34" borderId="0" applyNumberFormat="0" applyBorder="0" applyAlignment="0" applyProtection="0"/>
    <xf numFmtId="0" fontId="50" fillId="88" borderId="0" applyNumberFormat="0" applyBorder="0" applyAlignment="0" applyProtection="0"/>
    <xf numFmtId="164" fontId="50" fillId="88" borderId="0" applyNumberFormat="0" applyBorder="0" applyAlignment="0" applyProtection="0"/>
    <xf numFmtId="0" fontId="27" fillId="34" borderId="0" applyNumberFormat="0" applyBorder="0" applyAlignment="0" applyProtection="0"/>
    <xf numFmtId="0" fontId="49"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52" fillId="34" borderId="0" applyNumberFormat="0" applyBorder="0" applyAlignment="0" applyProtection="0"/>
    <xf numFmtId="0" fontId="51" fillId="34" borderId="0" applyNumberFormat="0" applyBorder="0" applyAlignment="0" applyProtection="0"/>
    <xf numFmtId="0" fontId="54" fillId="0" borderId="29" applyNumberFormat="0"/>
    <xf numFmtId="0" fontId="42" fillId="0" borderId="4" applyNumberFormat="0" applyFont="0" applyBorder="0"/>
    <xf numFmtId="0" fontId="55" fillId="90" borderId="4" applyNumberFormat="0" applyBorder="0"/>
    <xf numFmtId="0" fontId="55" fillId="90" borderId="30" applyNumberFormat="0" applyFont="0"/>
    <xf numFmtId="0" fontId="56"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7" fillId="91" borderId="31">
      <alignment horizontal="center" vertical="center"/>
    </xf>
    <xf numFmtId="174" fontId="22" fillId="91" borderId="31">
      <alignment horizontal="center" vertical="center"/>
    </xf>
    <xf numFmtId="174" fontId="22" fillId="91" borderId="31">
      <alignment horizontal="center" vertical="center"/>
    </xf>
    <xf numFmtId="174" fontId="22" fillId="91" borderId="31">
      <alignment horizontal="center" vertical="center"/>
    </xf>
    <xf numFmtId="174" fontId="22" fillId="91" borderId="31">
      <alignment horizontal="center" vertical="center"/>
    </xf>
    <xf numFmtId="174" fontId="22" fillId="91" borderId="31">
      <alignment horizontal="center" vertical="center"/>
    </xf>
    <xf numFmtId="174" fontId="22" fillId="91" borderId="31">
      <alignment horizontal="center" vertical="center"/>
    </xf>
    <xf numFmtId="174" fontId="22" fillId="91" borderId="31">
      <alignment horizontal="center" vertical="center"/>
    </xf>
    <xf numFmtId="174" fontId="22" fillId="91" borderId="31">
      <alignment horizontal="center" vertical="center"/>
    </xf>
    <xf numFmtId="172" fontId="9" fillId="91" borderId="31">
      <alignment horizontal="center" vertical="center"/>
    </xf>
    <xf numFmtId="174" fontId="22" fillId="91" borderId="31">
      <alignment horizontal="center" vertical="center"/>
    </xf>
    <xf numFmtId="174" fontId="22" fillId="91" borderId="31">
      <alignment horizontal="center" vertical="center"/>
    </xf>
    <xf numFmtId="0" fontId="58" fillId="0" borderId="0" applyNumberFormat="0" applyFill="0" applyBorder="0" applyAlignment="0">
      <protection locked="0"/>
    </xf>
    <xf numFmtId="0" fontId="59" fillId="0" borderId="0" applyNumberFormat="0" applyFill="0" applyBorder="0" applyAlignment="0">
      <protection locked="0"/>
    </xf>
    <xf numFmtId="0" fontId="58" fillId="0" borderId="0" applyNumberFormat="0" applyFill="0" applyBorder="0" applyAlignment="0">
      <protection locked="0"/>
    </xf>
    <xf numFmtId="0" fontId="59" fillId="0" borderId="0" applyNumberFormat="0" applyFill="0" applyBorder="0" applyAlignment="0">
      <protection locked="0"/>
    </xf>
    <xf numFmtId="0" fontId="60" fillId="8" borderId="0" applyNumberFormat="0" applyBorder="0" applyAlignment="0" applyProtection="0"/>
    <xf numFmtId="0" fontId="61" fillId="8" borderId="0" applyNumberFormat="0" applyBorder="0" applyAlignment="0" applyProtection="0"/>
    <xf numFmtId="0" fontId="62" fillId="8" borderId="0" applyNumberFormat="0" applyBorder="0" applyAlignment="0" applyProtection="0"/>
    <xf numFmtId="0" fontId="63" fillId="42" borderId="0" applyNumberFormat="0" applyBorder="0" applyAlignment="0" applyProtection="0"/>
    <xf numFmtId="0" fontId="24" fillId="8" borderId="0" applyNumberFormat="0" applyBorder="0" applyAlignment="0" applyProtection="0"/>
    <xf numFmtId="0" fontId="64" fillId="8" borderId="0" applyNumberFormat="0" applyBorder="0" applyAlignment="0" applyProtection="0"/>
    <xf numFmtId="164" fontId="63" fillId="42" borderId="0" applyNumberFormat="0" applyBorder="0" applyAlignment="0" applyProtection="0"/>
    <xf numFmtId="0" fontId="64" fillId="8"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3" fillId="42" borderId="0" applyNumberFormat="0" applyBorder="0" applyAlignment="0" applyProtection="0"/>
    <xf numFmtId="0" fontId="67" fillId="45" borderId="0" applyNumberFormat="0" applyBorder="0" applyAlignment="0" applyProtection="0"/>
    <xf numFmtId="0" fontId="63" fillId="42" borderId="0" applyNumberFormat="0" applyBorder="0" applyAlignment="0" applyProtection="0"/>
    <xf numFmtId="0" fontId="24" fillId="8" borderId="0" applyNumberFormat="0" applyBorder="0" applyAlignment="0" applyProtection="0"/>
    <xf numFmtId="164" fontId="63" fillId="42" borderId="0" applyNumberFormat="0" applyBorder="0" applyAlignment="0" applyProtection="0"/>
    <xf numFmtId="0" fontId="24" fillId="8" borderId="0" applyNumberFormat="0" applyBorder="0" applyAlignment="0" applyProtection="0"/>
    <xf numFmtId="0" fontId="63" fillId="42" borderId="0" applyNumberFormat="0" applyBorder="0" applyAlignment="0" applyProtection="0"/>
    <xf numFmtId="164" fontId="63" fillId="42" borderId="0" applyNumberFormat="0" applyBorder="0" applyAlignment="0" applyProtection="0"/>
    <xf numFmtId="0" fontId="24" fillId="8" borderId="0" applyNumberFormat="0" applyBorder="0" applyAlignment="0" applyProtection="0"/>
    <xf numFmtId="0" fontId="61"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66" fillId="8" borderId="0" applyNumberFormat="0" applyBorder="0" applyAlignment="0" applyProtection="0"/>
    <xf numFmtId="0" fontId="64" fillId="8" borderId="0" applyNumberFormat="0" applyBorder="0" applyAlignment="0" applyProtection="0"/>
    <xf numFmtId="3" fontId="68"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69" fillId="92" borderId="0" applyNumberFormat="0" applyBorder="0" applyAlignment="0" applyProtection="0">
      <alignment vertical="top"/>
    </xf>
    <xf numFmtId="164" fontId="70" fillId="0" borderId="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164" fontId="71" fillId="93" borderId="32" applyNumberFormat="0" applyBorder="0" applyAlignment="0" applyProtection="0"/>
    <xf numFmtId="0" fontId="41" fillId="94" borderId="0">
      <alignment horizontal="center"/>
    </xf>
    <xf numFmtId="0" fontId="41" fillId="94" borderId="0">
      <alignment horizontal="center"/>
    </xf>
    <xf numFmtId="175" fontId="41" fillId="0" borderId="0" applyFill="0" applyBorder="0" applyAlignment="0"/>
    <xf numFmtId="0" fontId="72" fillId="11" borderId="20" applyNumberFormat="0" applyAlignment="0" applyProtection="0"/>
    <xf numFmtId="0" fontId="73" fillId="11" borderId="20" applyNumberFormat="0" applyAlignment="0" applyProtection="0"/>
    <xf numFmtId="0" fontId="74" fillId="55" borderId="33" applyNumberFormat="0" applyAlignment="0" applyProtection="0"/>
    <xf numFmtId="0" fontId="25" fillId="11" borderId="20" applyNumberFormat="0" applyAlignment="0" applyProtection="0"/>
    <xf numFmtId="0" fontId="75" fillId="11" borderId="20" applyNumberFormat="0" applyAlignment="0" applyProtection="0"/>
    <xf numFmtId="164" fontId="74" fillId="55" borderId="33" applyNumberFormat="0" applyAlignment="0" applyProtection="0"/>
    <xf numFmtId="0" fontId="75" fillId="11" borderId="20" applyNumberFormat="0" applyAlignment="0" applyProtection="0"/>
    <xf numFmtId="0" fontId="25" fillId="40" borderId="20" applyNumberFormat="0" applyAlignment="0" applyProtection="0"/>
    <xf numFmtId="0" fontId="76" fillId="11" borderId="20" applyNumberFormat="0" applyAlignment="0" applyProtection="0"/>
    <xf numFmtId="0" fontId="74" fillId="55" borderId="33" applyNumberFormat="0" applyAlignment="0" applyProtection="0"/>
    <xf numFmtId="0" fontId="74" fillId="95" borderId="33" applyNumberFormat="0" applyAlignment="0" applyProtection="0"/>
    <xf numFmtId="0" fontId="74" fillId="40" borderId="33" applyNumberFormat="0" applyAlignment="0" applyProtection="0"/>
    <xf numFmtId="0" fontId="74" fillId="55" borderId="33" applyNumberFormat="0" applyAlignment="0" applyProtection="0"/>
    <xf numFmtId="164" fontId="74" fillId="55" borderId="33" applyNumberFormat="0" applyAlignment="0" applyProtection="0"/>
    <xf numFmtId="0" fontId="25" fillId="11" borderId="20" applyNumberFormat="0" applyAlignment="0" applyProtection="0"/>
    <xf numFmtId="0" fontId="74" fillId="40" borderId="33" applyNumberFormat="0" applyAlignment="0" applyProtection="0"/>
    <xf numFmtId="0" fontId="74" fillId="40" borderId="33" applyNumberFormat="0" applyAlignment="0" applyProtection="0"/>
    <xf numFmtId="0" fontId="25" fillId="11" borderId="20" applyNumberFormat="0" applyAlignment="0" applyProtection="0"/>
    <xf numFmtId="164" fontId="74" fillId="55" borderId="33" applyNumberFormat="0" applyAlignment="0" applyProtection="0"/>
    <xf numFmtId="0" fontId="74" fillId="55" borderId="33" applyNumberFormat="0" applyAlignment="0" applyProtection="0"/>
    <xf numFmtId="0" fontId="25" fillId="11" borderId="20" applyNumberFormat="0" applyAlignment="0" applyProtection="0"/>
    <xf numFmtId="0" fontId="74" fillId="40" borderId="33" applyNumberFormat="0" applyAlignment="0" applyProtection="0"/>
    <xf numFmtId="0" fontId="73" fillId="11" borderId="20" applyNumberFormat="0" applyAlignment="0" applyProtection="0"/>
    <xf numFmtId="0" fontId="25" fillId="11" borderId="20" applyNumberFormat="0" applyAlignment="0" applyProtection="0"/>
    <xf numFmtId="0" fontId="25" fillId="11" borderId="20" applyNumberFormat="0" applyAlignment="0" applyProtection="0"/>
    <xf numFmtId="0" fontId="76" fillId="11" borderId="20" applyNumberFormat="0" applyAlignment="0" applyProtection="0"/>
    <xf numFmtId="0" fontId="75"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1"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5" fillId="0" borderId="36" applyNumberFormat="0" applyBorder="0"/>
    <xf numFmtId="0" fontId="35" fillId="0" borderId="36" applyNumberFormat="0" applyBorder="0"/>
    <xf numFmtId="0" fontId="35" fillId="0" borderId="36" applyNumberFormat="0" applyBorder="0"/>
    <xf numFmtId="0" fontId="35" fillId="0" borderId="36" applyNumberFormat="0" applyBorder="0"/>
    <xf numFmtId="0" fontId="35" fillId="0" borderId="36" applyNumberFormat="0" applyBorder="0"/>
    <xf numFmtId="0" fontId="35" fillId="0" borderId="36" applyNumberFormat="0" applyBorder="0"/>
    <xf numFmtId="0" fontId="35" fillId="0" borderId="36" applyNumberFormat="0" applyBorder="0"/>
    <xf numFmtId="0" fontId="35" fillId="0" borderId="36" applyNumberFormat="0" applyBorder="0"/>
    <xf numFmtId="0" fontId="35" fillId="0" borderId="36" applyNumberFormat="0" applyBorder="0"/>
    <xf numFmtId="0" fontId="35"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7" fillId="0" borderId="0">
      <alignment horizontal="centerContinuous" vertical="center" wrapText="1"/>
    </xf>
    <xf numFmtId="176" fontId="78" fillId="0" borderId="0" applyFont="0" applyAlignment="0"/>
    <xf numFmtId="0" fontId="79" fillId="12" borderId="23" applyNumberFormat="0" applyAlignment="0" applyProtection="0"/>
    <xf numFmtId="0" fontId="80" fillId="12" borderId="23" applyNumberFormat="0" applyAlignment="0" applyProtection="0"/>
    <xf numFmtId="0" fontId="81" fillId="97" borderId="37" applyNumberFormat="0" applyAlignment="0" applyProtection="0"/>
    <xf numFmtId="0" fontId="26" fillId="12" borderId="23" applyNumberFormat="0" applyAlignment="0" applyProtection="0"/>
    <xf numFmtId="0" fontId="23" fillId="12" borderId="23" applyNumberFormat="0" applyAlignment="0" applyProtection="0"/>
    <xf numFmtId="164" fontId="81" fillId="97" borderId="37" applyNumberFormat="0" applyAlignment="0" applyProtection="0"/>
    <xf numFmtId="0" fontId="23" fillId="12" borderId="23" applyNumberFormat="0" applyAlignment="0" applyProtection="0"/>
    <xf numFmtId="0" fontId="82" fillId="12" borderId="23" applyNumberFormat="0" applyAlignment="0" applyProtection="0"/>
    <xf numFmtId="0" fontId="81" fillId="97" borderId="37" applyNumberFormat="0" applyAlignment="0" applyProtection="0"/>
    <xf numFmtId="0" fontId="81" fillId="98" borderId="37" applyNumberFormat="0" applyAlignment="0" applyProtection="0"/>
    <xf numFmtId="0" fontId="81" fillId="97" borderId="37" applyNumberFormat="0" applyAlignment="0" applyProtection="0"/>
    <xf numFmtId="0" fontId="26" fillId="12" borderId="23" applyNumberFormat="0" applyAlignment="0" applyProtection="0"/>
    <xf numFmtId="164" fontId="81" fillId="97" borderId="37" applyNumberFormat="0" applyAlignment="0" applyProtection="0"/>
    <xf numFmtId="0" fontId="26" fillId="12" borderId="23" applyNumberFormat="0" applyAlignment="0" applyProtection="0"/>
    <xf numFmtId="0" fontId="81" fillId="97" borderId="37" applyNumberFormat="0" applyAlignment="0" applyProtection="0"/>
    <xf numFmtId="164" fontId="81" fillId="97" borderId="37" applyNumberFormat="0" applyAlignment="0" applyProtection="0"/>
    <xf numFmtId="0" fontId="26" fillId="12" borderId="23" applyNumberFormat="0" applyAlignment="0" applyProtection="0"/>
    <xf numFmtId="0" fontId="80" fillId="12" borderId="23" applyNumberFormat="0" applyAlignment="0" applyProtection="0"/>
    <xf numFmtId="0" fontId="26" fillId="12" borderId="23" applyNumberFormat="0" applyAlignment="0" applyProtection="0"/>
    <xf numFmtId="0" fontId="26" fillId="12" borderId="23" applyNumberFormat="0" applyAlignment="0" applyProtection="0"/>
    <xf numFmtId="0" fontId="82" fillId="12" borderId="23" applyNumberFormat="0" applyAlignment="0" applyProtection="0"/>
    <xf numFmtId="0" fontId="23" fillId="12" borderId="23" applyNumberFormat="0" applyAlignment="0" applyProtection="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177" fontId="7" fillId="0" borderId="0"/>
    <xf numFmtId="178" fontId="83" fillId="0" borderId="0"/>
    <xf numFmtId="177" fontId="7" fillId="0" borderId="0"/>
    <xf numFmtId="0" fontId="7" fillId="0" borderId="0" applyFont="0" applyFill="0" applyBorder="0" applyAlignment="0" applyProtection="0">
      <alignment horizontal="center" vertical="center"/>
    </xf>
    <xf numFmtId="179" fontId="5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41" fontId="7" fillId="0" borderId="0">
      <alignment vertical="center"/>
    </xf>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37" fontId="46"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8" fillId="0" borderId="38" applyBorder="0">
      <alignment horizontal="center"/>
    </xf>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9" fontId="46"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57" fillId="0" borderId="0" applyFont="0" applyFill="0" applyBorder="0" applyAlignment="0" applyProtection="0"/>
    <xf numFmtId="39" fontId="7" fillId="0" borderId="0" applyFont="0" applyFill="0" applyBorder="0">
      <protection locked="0"/>
    </xf>
    <xf numFmtId="43" fontId="84"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8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6" fillId="0" borderId="0" applyFont="0" applyFill="0" applyBorder="0" applyAlignment="0" applyProtection="0"/>
    <xf numFmtId="43" fontId="46" fillId="0" borderId="0" applyFont="0" applyFill="0" applyBorder="0" applyAlignment="0" applyProtection="0"/>
    <xf numFmtId="181" fontId="86" fillId="0" borderId="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81" fontId="86" fillId="0" borderId="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81" fontId="86" fillId="0" borderId="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81" fontId="86" fillId="0" borderId="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1" fillId="0" borderId="0" applyFont="0" applyFill="0" applyBorder="0" applyAlignment="0" applyProtection="0"/>
    <xf numFmtId="43" fontId="8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lignment vertical="center"/>
    </xf>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42" fontId="41" fillId="0" borderId="0"/>
    <xf numFmtId="42" fontId="41" fillId="0" borderId="0"/>
    <xf numFmtId="42" fontId="41" fillId="0" borderId="0"/>
    <xf numFmtId="42" fontId="41" fillId="0" borderId="0"/>
    <xf numFmtId="42" fontId="41" fillId="0" borderId="0"/>
    <xf numFmtId="42" fontId="41" fillId="0" borderId="0"/>
    <xf numFmtId="42" fontId="41" fillId="0" borderId="0"/>
    <xf numFmtId="0" fontId="46" fillId="0" borderId="0"/>
    <xf numFmtId="0" fontId="46" fillId="0" borderId="0"/>
    <xf numFmtId="43" fontId="7" fillId="0" borderId="0" applyFont="0" applyFill="0" applyBorder="0" applyAlignment="0" applyProtection="0"/>
    <xf numFmtId="43" fontId="57" fillId="0" borderId="0" applyFont="0" applyFill="0" applyBorder="0" applyAlignment="0" applyProtection="0"/>
    <xf numFmtId="42" fontId="41" fillId="0" borderId="0"/>
    <xf numFmtId="0" fontId="46" fillId="0" borderId="0"/>
    <xf numFmtId="0" fontId="46" fillId="0" borderId="0"/>
    <xf numFmtId="43" fontId="2" fillId="0" borderId="0" applyFont="0" applyFill="0" applyBorder="0" applyAlignment="0" applyProtection="0"/>
    <xf numFmtId="42" fontId="4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2" fontId="41" fillId="0" borderId="0"/>
    <xf numFmtId="0" fontId="46" fillId="0" borderId="0"/>
    <xf numFmtId="0" fontId="46" fillId="0" borderId="0"/>
    <xf numFmtId="0" fontId="46" fillId="0" borderId="0"/>
    <xf numFmtId="0" fontId="46" fillId="0" borderId="0"/>
    <xf numFmtId="43" fontId="2" fillId="0" borderId="0" applyFont="0" applyFill="0" applyBorder="0" applyAlignment="0" applyProtection="0"/>
    <xf numFmtId="42" fontId="41" fillId="0" borderId="0"/>
    <xf numFmtId="0" fontId="46" fillId="0" borderId="0"/>
    <xf numFmtId="0" fontId="46" fillId="0" borderId="0"/>
    <xf numFmtId="42" fontId="41" fillId="0" borderId="0"/>
    <xf numFmtId="0" fontId="46" fillId="0" borderId="0"/>
    <xf numFmtId="0" fontId="46" fillId="0" borderId="0"/>
    <xf numFmtId="42" fontId="41" fillId="0" borderId="0"/>
    <xf numFmtId="0" fontId="46" fillId="0" borderId="0"/>
    <xf numFmtId="0" fontId="46" fillId="0" borderId="0"/>
    <xf numFmtId="42" fontId="41" fillId="0" borderId="0"/>
    <xf numFmtId="42" fontId="41" fillId="0" borderId="0"/>
    <xf numFmtId="43" fontId="3" fillId="0" borderId="0" applyFont="0" applyFill="0" applyBorder="0" applyAlignment="0" applyProtection="0"/>
    <xf numFmtId="43" fontId="2"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2" fillId="0" borderId="0" applyFont="0" applyFill="0" applyBorder="0" applyAlignment="0" applyProtection="0"/>
    <xf numFmtId="43" fontId="3" fillId="0" borderId="0" applyFont="0" applyFill="0" applyBorder="0" applyAlignment="0" applyProtection="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2"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8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3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3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3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3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3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2" fontId="41" fillId="0" borderId="0"/>
    <xf numFmtId="42" fontId="41" fillId="0" borderId="0"/>
    <xf numFmtId="42" fontId="41" fillId="0" borderId="0"/>
    <xf numFmtId="42" fontId="41" fillId="0" borderId="0"/>
    <xf numFmtId="42" fontId="41" fillId="0" borderId="0"/>
    <xf numFmtId="42" fontId="41" fillId="0" borderId="0"/>
    <xf numFmtId="42" fontId="41" fillId="0" borderId="0"/>
    <xf numFmtId="0" fontId="46" fillId="0" borderId="0"/>
    <xf numFmtId="0" fontId="46" fillId="0" borderId="0"/>
    <xf numFmtId="43" fontId="46" fillId="0" borderId="0" applyFont="0" applyFill="0" applyBorder="0" applyAlignment="0" applyProtection="0"/>
    <xf numFmtId="43" fontId="7" fillId="0" borderId="0" applyFont="0" applyFill="0" applyBorder="0" applyAlignment="0" applyProtection="0"/>
    <xf numFmtId="42" fontId="41" fillId="0" borderId="0"/>
    <xf numFmtId="0" fontId="46" fillId="0" borderId="0"/>
    <xf numFmtId="0" fontId="46" fillId="0" borderId="0"/>
    <xf numFmtId="43" fontId="46" fillId="0" borderId="0" applyFont="0" applyFill="0" applyBorder="0" applyAlignment="0" applyProtection="0"/>
    <xf numFmtId="43" fontId="7" fillId="0" borderId="0" applyFont="0" applyFill="0" applyBorder="0" applyAlignment="0" applyProtection="0"/>
    <xf numFmtId="42" fontId="41"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2" fontId="41" fillId="0" borderId="0"/>
    <xf numFmtId="0" fontId="46" fillId="0" borderId="0"/>
    <xf numFmtId="0" fontId="46" fillId="0" borderId="0"/>
    <xf numFmtId="42" fontId="41" fillId="0" borderId="0"/>
    <xf numFmtId="0" fontId="46" fillId="0" borderId="0"/>
    <xf numFmtId="0" fontId="46" fillId="0" borderId="0"/>
    <xf numFmtId="42" fontId="41" fillId="0" borderId="0"/>
    <xf numFmtId="0" fontId="46" fillId="0" borderId="0"/>
    <xf numFmtId="0" fontId="46" fillId="0" borderId="0"/>
    <xf numFmtId="42" fontId="41" fillId="0" borderId="0"/>
    <xf numFmtId="42" fontId="41" fillId="0" borderId="0"/>
    <xf numFmtId="42" fontId="41"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3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3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43" fontId="5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6" fillId="0" borderId="0" applyFont="0" applyFill="0" applyBorder="0" applyAlignment="0" applyProtection="0"/>
    <xf numFmtId="0" fontId="46" fillId="0" borderId="0"/>
    <xf numFmtId="0" fontId="46" fillId="0" borderId="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2" fillId="0" borderId="0" applyFont="0" applyFill="0" applyBorder="0" applyAlignment="0" applyProtection="0"/>
    <xf numFmtId="43" fontId="57" fillId="0" borderId="0" applyFont="0" applyFill="0" applyBorder="0" applyAlignment="0" applyProtection="0"/>
    <xf numFmtId="43" fontId="3"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2"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2"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43" fontId="2"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43" fontId="2"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43" fontId="2"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43" fontId="29"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43" fontId="29"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43" fontId="29" fillId="0" borderId="0" applyFont="0" applyFill="0" applyBorder="0" applyAlignment="0" applyProtection="0"/>
    <xf numFmtId="39" fontId="46" fillId="0" borderId="0" applyFont="0" applyFill="0" applyBorder="0" applyAlignment="0" applyProtection="0"/>
    <xf numFmtId="43" fontId="29"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43" fontId="29"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43" fontId="29"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0" fontId="4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46" fillId="0" borderId="0"/>
    <xf numFmtId="0" fontId="46" fillId="0" borderId="0"/>
    <xf numFmtId="43" fontId="29" fillId="0" borderId="0" applyFont="0" applyFill="0" applyBorder="0" applyAlignment="0" applyProtection="0"/>
    <xf numFmtId="0" fontId="46" fillId="0" borderId="0"/>
    <xf numFmtId="43" fontId="29" fillId="0" borderId="0" applyFont="0" applyFill="0" applyBorder="0" applyAlignment="0" applyProtection="0"/>
    <xf numFmtId="43" fontId="29"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7" fillId="0" borderId="0" applyFont="0" applyFill="0" applyBorder="0" applyAlignment="0" applyProtection="0"/>
    <xf numFmtId="0" fontId="46" fillId="0" borderId="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43" fontId="7"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39" fontId="46" fillId="0" borderId="0" applyFont="0" applyFill="0" applyBorder="0" applyAlignment="0" applyProtection="0"/>
    <xf numFmtId="0" fontId="46" fillId="0" borderId="0"/>
    <xf numFmtId="0" fontId="46" fillId="0" borderId="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39" fontId="46" fillId="0" borderId="0" applyFont="0" applyFill="0" applyBorder="0" applyAlignment="0" applyProtection="0"/>
    <xf numFmtId="0" fontId="46" fillId="0" borderId="0"/>
    <xf numFmtId="0" fontId="46" fillId="0" borderId="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39"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43" fontId="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43" fontId="57" fillId="0" borderId="0" applyFont="0" applyFill="0" applyBorder="0" applyAlignment="0" applyProtection="0"/>
    <xf numFmtId="0" fontId="46" fillId="0" borderId="0"/>
    <xf numFmtId="0" fontId="46" fillId="0" borderId="0"/>
    <xf numFmtId="3" fontId="7" fillId="0" borderId="0" applyFont="0" applyFill="0" applyBorder="0" applyAlignment="0" applyProtection="0"/>
    <xf numFmtId="0" fontId="87" fillId="0" borderId="0"/>
    <xf numFmtId="0" fontId="46" fillId="0" borderId="0"/>
    <xf numFmtId="0" fontId="46" fillId="0" borderId="0"/>
    <xf numFmtId="0" fontId="46" fillId="0" borderId="0"/>
    <xf numFmtId="0" fontId="46" fillId="0" borderId="0"/>
    <xf numFmtId="164" fontId="70" fillId="0" borderId="0"/>
    <xf numFmtId="0" fontId="46" fillId="0" borderId="0"/>
    <xf numFmtId="0" fontId="46" fillId="0" borderId="0"/>
    <xf numFmtId="0" fontId="46" fillId="0" borderId="0"/>
    <xf numFmtId="0" fontId="46" fillId="0" borderId="0"/>
    <xf numFmtId="3" fontId="88" fillId="0" borderId="0">
      <protection locked="0"/>
    </xf>
    <xf numFmtId="164" fontId="70" fillId="0" borderId="0"/>
    <xf numFmtId="0" fontId="89" fillId="0" borderId="0" applyNumberFormat="0" applyAlignment="0">
      <alignment horizontal="lef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2" fontId="7" fillId="0" borderId="0" applyFont="0" applyFill="0" applyBorder="0" applyAlignment="0" applyProtection="0"/>
    <xf numFmtId="0" fontId="46" fillId="0" borderId="0"/>
    <xf numFmtId="0" fontId="46" fillId="0" borderId="0"/>
    <xf numFmtId="183" fontId="90"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6" fillId="0" borderId="0"/>
    <xf numFmtId="0" fontId="46" fillId="0" borderId="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5"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4" fontId="78" fillId="0" borderId="2" applyFont="0" applyFill="0" applyBorder="0" applyAlignment="0" applyProtection="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7"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44" fontId="2"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0" fontId="46" fillId="0" borderId="0"/>
    <xf numFmtId="0" fontId="46" fillId="0" borderId="0"/>
    <xf numFmtId="44" fontId="2"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44" fontId="2"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44" fontId="2"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46" fillId="0" borderId="0" applyFont="0" applyFill="0" applyBorder="0" applyAlignment="0" applyProtection="0"/>
    <xf numFmtId="0" fontId="46" fillId="0" borderId="0"/>
    <xf numFmtId="0" fontId="46" fillId="0" borderId="0"/>
    <xf numFmtId="0" fontId="46" fillId="0" borderId="0"/>
    <xf numFmtId="0" fontId="46" fillId="0" borderId="0"/>
    <xf numFmtId="44" fontId="46" fillId="0" borderId="0" applyFont="0" applyFill="0" applyBorder="0" applyAlignment="0" applyProtection="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44" fontId="7"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7" fontId="46"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5" fontId="7" fillId="0" borderId="0" applyFont="0" applyFill="0" applyBorder="0" applyAlignment="0" applyProtection="0"/>
    <xf numFmtId="0" fontId="46" fillId="0" borderId="0"/>
    <xf numFmtId="0" fontId="46" fillId="0" borderId="0"/>
    <xf numFmtId="185"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6" fontId="91" fillId="0" borderId="0">
      <protection locked="0"/>
    </xf>
    <xf numFmtId="0" fontId="46" fillId="0" borderId="0"/>
    <xf numFmtId="0" fontId="46" fillId="0" borderId="0"/>
    <xf numFmtId="6" fontId="92" fillId="0" borderId="0">
      <protection locked="0"/>
    </xf>
    <xf numFmtId="16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6" fontId="92" fillId="0" borderId="0">
      <protection locked="0"/>
    </xf>
    <xf numFmtId="6" fontId="91" fillId="0" borderId="0">
      <protection locked="0"/>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6" fillId="0" borderId="0"/>
    <xf numFmtId="187" fontId="93" fillId="0" borderId="0">
      <alignment horizontal="right"/>
      <protection locked="0"/>
    </xf>
    <xf numFmtId="0" fontId="46" fillId="0" borderId="0"/>
    <xf numFmtId="0" fontId="46" fillId="0" borderId="0"/>
    <xf numFmtId="0" fontId="46" fillId="0" borderId="0"/>
    <xf numFmtId="0" fontId="46" fillId="0" borderId="0"/>
    <xf numFmtId="0" fontId="46" fillId="0" borderId="0"/>
    <xf numFmtId="0" fontId="46" fillId="0" borderId="0"/>
    <xf numFmtId="37" fontId="87" fillId="99" borderId="0" applyNumberFormat="0" applyFon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94" fillId="0" borderId="0" applyNumberFormat="0" applyAlignment="0">
      <alignment horizontal="left"/>
    </xf>
    <xf numFmtId="0" fontId="46" fillId="0" borderId="0"/>
    <xf numFmtId="0" fontId="46" fillId="0" borderId="0"/>
    <xf numFmtId="188"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95"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97"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97" fillId="0" borderId="0" applyNumberFormat="0" applyFill="0" applyBorder="0" applyAlignment="0" applyProtection="0"/>
    <xf numFmtId="0" fontId="46" fillId="0" borderId="0"/>
    <xf numFmtId="0" fontId="46" fillId="0" borderId="0"/>
    <xf numFmtId="0" fontId="9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applyNumberFormat="0" applyFill="0" applyBorder="0" applyAlignment="0" applyProtection="0"/>
    <xf numFmtId="0" fontId="46" fillId="0" borderId="0"/>
    <xf numFmtId="0" fontId="46" fillId="0" borderId="0"/>
    <xf numFmtId="0" fontId="98" fillId="0" borderId="0" applyProtection="0"/>
    <xf numFmtId="0" fontId="99" fillId="0" borderId="0" applyProtection="0"/>
    <xf numFmtId="0" fontId="100" fillId="0" borderId="0" applyProtection="0"/>
    <xf numFmtId="0" fontId="3" fillId="0" borderId="0" applyProtection="0"/>
    <xf numFmtId="0" fontId="101" fillId="0" borderId="0" applyProtection="0"/>
    <xf numFmtId="0" fontId="4" fillId="0" borderId="0" applyProtection="0"/>
    <xf numFmtId="0" fontId="102" fillId="0" borderId="0" applyProtection="0"/>
    <xf numFmtId="189" fontId="7" fillId="0" borderId="0">
      <protection locked="0"/>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9" fontId="7" fillId="0" borderId="0">
      <protection locked="0"/>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93" fillId="0" borderId="0"/>
    <xf numFmtId="0" fontId="46" fillId="0" borderId="0"/>
    <xf numFmtId="0" fontId="46" fillId="0" borderId="0"/>
    <xf numFmtId="167" fontId="90" fillId="0" borderId="0" applyFont="0" applyFill="0" applyBorder="0" applyAlignment="0" applyProtection="0"/>
    <xf numFmtId="0" fontId="46" fillId="0" borderId="0"/>
    <xf numFmtId="0" fontId="46" fillId="0" borderId="0"/>
    <xf numFmtId="190" fontId="7" fillId="0" borderId="0" applyFont="0" applyFill="0" applyBorder="0" applyAlignment="0" applyProtection="0">
      <alignment horizontal="center"/>
    </xf>
    <xf numFmtId="0" fontId="46" fillId="0" borderId="0"/>
    <xf numFmtId="0" fontId="46" fillId="0" borderId="0"/>
    <xf numFmtId="0" fontId="46" fillId="0" borderId="0"/>
    <xf numFmtId="0" fontId="103" fillId="7" borderId="0" applyNumberFormat="0" applyBorder="0" applyAlignment="0" applyProtection="0"/>
    <xf numFmtId="0" fontId="104" fillId="7" borderId="0" applyNumberFormat="0" applyBorder="0" applyAlignment="0" applyProtection="0"/>
    <xf numFmtId="0" fontId="105" fillId="46"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5" fillId="46"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5" fillId="46" borderId="0" applyNumberFormat="0" applyBorder="0" applyAlignment="0" applyProtection="0"/>
    <xf numFmtId="0" fontId="46" fillId="0" borderId="0"/>
    <xf numFmtId="0" fontId="46" fillId="0" borderId="0"/>
    <xf numFmtId="0" fontId="104" fillId="7"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5" fontId="36" fillId="71" borderId="27" applyNumberFormat="0" applyAlignment="0" applyProtection="0">
      <alignment vertical="top"/>
    </xf>
    <xf numFmtId="38" fontId="99" fillId="100"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5" fillId="0" borderId="39" applyNumberFormat="0" applyAlignment="0" applyProtection="0">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5" fillId="0" borderId="4">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64" fontId="107" fillId="101" borderId="0" applyProtection="0"/>
    <xf numFmtId="0" fontId="46" fillId="0" borderId="0"/>
    <xf numFmtId="0" fontId="108" fillId="0" borderId="17" applyNumberFormat="0" applyFill="0" applyAlignment="0" applyProtection="0"/>
    <xf numFmtId="0" fontId="109" fillId="0" borderId="17" applyNumberFormat="0" applyFill="0" applyAlignment="0" applyProtection="0"/>
    <xf numFmtId="0" fontId="110" fillId="0" borderId="40"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0" fillId="0" borderId="40"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0" fillId="0" borderId="40" applyNumberFormat="0" applyFill="0" applyAlignment="0" applyProtection="0"/>
    <xf numFmtId="0" fontId="46" fillId="0" borderId="0"/>
    <xf numFmtId="0" fontId="46" fillId="0" borderId="0"/>
    <xf numFmtId="0" fontId="109" fillId="0" borderId="17"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1" fillId="0" borderId="18" applyNumberFormat="0" applyFill="0" applyAlignment="0" applyProtection="0"/>
    <xf numFmtId="0" fontId="112" fillId="0" borderId="18" applyNumberFormat="0" applyFill="0" applyAlignment="0" applyProtection="0"/>
    <xf numFmtId="0" fontId="113" fillId="0" borderId="41"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3" fillId="0" borderId="41"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3" fillId="0" borderId="41" applyNumberFormat="0" applyFill="0" applyAlignment="0" applyProtection="0"/>
    <xf numFmtId="0" fontId="46" fillId="0" borderId="0"/>
    <xf numFmtId="0" fontId="46" fillId="0" borderId="0"/>
    <xf numFmtId="0" fontId="112" fillId="0" borderId="18"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4" fillId="0" borderId="19" applyNumberFormat="0" applyFill="0" applyAlignment="0" applyProtection="0"/>
    <xf numFmtId="0" fontId="115" fillId="0" borderId="19" applyNumberFormat="0" applyFill="0" applyAlignment="0" applyProtection="0"/>
    <xf numFmtId="0" fontId="116" fillId="0" borderId="42"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6" fillId="0" borderId="42"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6" fillId="0" borderId="42" applyNumberFormat="0" applyFill="0" applyAlignment="0" applyProtection="0"/>
    <xf numFmtId="0" fontId="46" fillId="0" borderId="0"/>
    <xf numFmtId="0" fontId="46" fillId="0" borderId="0"/>
    <xf numFmtId="0" fontId="115" fillId="0" borderId="19"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4"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6"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6" fillId="0" borderId="0" applyNumberFormat="0" applyFill="0" applyBorder="0" applyAlignment="0" applyProtection="0"/>
    <xf numFmtId="0" fontId="46" fillId="0" borderId="0"/>
    <xf numFmtId="0" fontId="46" fillId="0" borderId="0"/>
    <xf numFmtId="0" fontId="115" fillId="0" borderId="0" applyNumberForma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91" fontId="7" fillId="0" borderId="0">
      <protection locked="0"/>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91" fontId="7" fillId="0" borderId="0">
      <protection locked="0"/>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8" fillId="0" borderId="43"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192" fontId="117" fillId="0" borderId="0"/>
    <xf numFmtId="0" fontId="46" fillId="0" borderId="0"/>
    <xf numFmtId="0" fontId="46" fillId="0" borderId="0"/>
    <xf numFmtId="0" fontId="118" fillId="0" borderId="0" applyNumberFormat="0" applyFill="0" applyBorder="0" applyAlignment="0" applyProtection="0"/>
    <xf numFmtId="0" fontId="11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6" fillId="0" borderId="0"/>
    <xf numFmtId="0" fontId="46" fillId="0" borderId="0"/>
    <xf numFmtId="0" fontId="120" fillId="0" borderId="0" applyNumberFormat="0" applyFill="0" applyBorder="0" applyAlignment="0" applyProtection="0"/>
    <xf numFmtId="0" fontId="12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6" fillId="0" borderId="0"/>
    <xf numFmtId="0" fontId="46" fillId="0" borderId="0"/>
    <xf numFmtId="0" fontId="8" fillId="0" borderId="0" applyNumberFormat="0" applyFill="0" applyBorder="0" applyAlignment="0" applyProtection="0">
      <alignment vertical="top"/>
      <protection locked="0"/>
    </xf>
    <xf numFmtId="0" fontId="46" fillId="0" borderId="0"/>
    <xf numFmtId="0" fontId="46" fillId="0" borderId="0"/>
    <xf numFmtId="0" fontId="122" fillId="0" borderId="0" applyNumberFormat="0" applyFill="0" applyBorder="0" applyAlignment="0" applyProtection="0">
      <alignment vertical="top"/>
      <protection locked="0"/>
    </xf>
    <xf numFmtId="0" fontId="46" fillId="0" borderId="0"/>
    <xf numFmtId="0" fontId="46" fillId="0" borderId="0"/>
    <xf numFmtId="0" fontId="122" fillId="0" borderId="0" applyNumberFormat="0" applyFill="0" applyBorder="0" applyAlignment="0" applyProtection="0">
      <alignment vertical="top"/>
      <protection locked="0"/>
    </xf>
    <xf numFmtId="0" fontId="46" fillId="0" borderId="0"/>
    <xf numFmtId="0" fontId="46" fillId="0" borderId="0"/>
    <xf numFmtId="0" fontId="122"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9" fillId="0" borderId="0" applyNumberFormat="0" applyFill="0" applyBorder="0" applyAlignment="0" applyProtection="0">
      <alignment vertical="top"/>
      <protection locked="0"/>
    </xf>
    <xf numFmtId="0" fontId="46" fillId="0" borderId="0"/>
    <xf numFmtId="0" fontId="46" fillId="0" borderId="0"/>
    <xf numFmtId="0" fontId="123"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0" fontId="99" fillId="93" borderId="1"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46" fillId="0" borderId="0"/>
    <xf numFmtId="0" fontId="46" fillId="0" borderId="0"/>
    <xf numFmtId="0" fontId="125" fillId="10" borderId="20" applyNumberFormat="0" applyAlignment="0" applyProtection="0"/>
    <xf numFmtId="0" fontId="126" fillId="43" borderId="33"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25" fillId="10" borderId="20" applyNumberFormat="0" applyAlignment="0" applyProtection="0"/>
    <xf numFmtId="0" fontId="46" fillId="0" borderId="0"/>
    <xf numFmtId="0" fontId="125" fillId="10" borderId="20" applyNumberFormat="0" applyAlignment="0" applyProtection="0"/>
    <xf numFmtId="0" fontId="46" fillId="0" borderId="0"/>
    <xf numFmtId="0" fontId="125" fillId="10" borderId="20" applyNumberFormat="0" applyAlignment="0" applyProtection="0"/>
    <xf numFmtId="0" fontId="46" fillId="0" borderId="0"/>
    <xf numFmtId="0" fontId="125" fillId="10" borderId="20" applyNumberFormat="0" applyAlignment="0" applyProtection="0"/>
    <xf numFmtId="0" fontId="127" fillId="10" borderId="20" applyNumberFormat="0" applyAlignment="0" applyProtection="0"/>
    <xf numFmtId="0" fontId="125" fillId="10" borderId="20" applyNumberFormat="0" applyAlignment="0" applyProtection="0"/>
    <xf numFmtId="0" fontId="127" fillId="10" borderId="20" applyNumberFormat="0" applyAlignment="0" applyProtection="0"/>
    <xf numFmtId="0" fontId="127" fillId="10" borderId="20" applyNumberFormat="0" applyAlignment="0" applyProtection="0"/>
    <xf numFmtId="0" fontId="127" fillId="10" borderId="20" applyNumberFormat="0" applyAlignment="0" applyProtection="0"/>
    <xf numFmtId="0" fontId="125" fillId="10" borderId="20" applyNumberFormat="0" applyAlignment="0" applyProtection="0"/>
    <xf numFmtId="0" fontId="125" fillId="10" borderId="20" applyNumberFormat="0" applyAlignment="0" applyProtection="0"/>
    <xf numFmtId="0" fontId="126" fillId="43" borderId="33"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26" fillId="43" borderId="33"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26" fillId="43" borderId="33" applyNumberFormat="0" applyAlignment="0" applyProtection="0"/>
    <xf numFmtId="0" fontId="46" fillId="0" borderId="0"/>
    <xf numFmtId="0" fontId="46" fillId="0" borderId="0"/>
    <xf numFmtId="0" fontId="46" fillId="0" borderId="0"/>
    <xf numFmtId="0" fontId="46" fillId="0" borderId="0"/>
    <xf numFmtId="0" fontId="126" fillId="43" borderId="33" applyNumberFormat="0" applyAlignment="0" applyProtection="0"/>
    <xf numFmtId="0" fontId="46" fillId="0" borderId="0"/>
    <xf numFmtId="0" fontId="46" fillId="0" borderId="0"/>
    <xf numFmtId="0" fontId="46" fillId="0" borderId="0"/>
    <xf numFmtId="0" fontId="46" fillId="0" borderId="0"/>
    <xf numFmtId="0" fontId="126" fillId="43" borderId="33" applyNumberFormat="0" applyAlignment="0" applyProtection="0"/>
    <xf numFmtId="0" fontId="46" fillId="0" borderId="0"/>
    <xf numFmtId="0" fontId="46" fillId="0" borderId="0"/>
    <xf numFmtId="0" fontId="46" fillId="0" borderId="0"/>
    <xf numFmtId="0" fontId="46" fillId="0" borderId="0"/>
    <xf numFmtId="0" fontId="125" fillId="10" borderId="20" applyNumberFormat="0" applyAlignment="0" applyProtection="0"/>
    <xf numFmtId="0" fontId="46" fillId="0" borderId="0"/>
    <xf numFmtId="0" fontId="46" fillId="0" borderId="0"/>
    <xf numFmtId="0" fontId="46" fillId="0" borderId="0"/>
    <xf numFmtId="0" fontId="46" fillId="0" borderId="0"/>
    <xf numFmtId="0" fontId="125" fillId="10" borderId="20" applyNumberFormat="0" applyAlignment="0" applyProtection="0"/>
    <xf numFmtId="0" fontId="46" fillId="0" borderId="0"/>
    <xf numFmtId="0" fontId="46" fillId="0" borderId="0"/>
    <xf numFmtId="0" fontId="46" fillId="0" borderId="0"/>
    <xf numFmtId="0" fontId="46" fillId="0" borderId="0"/>
    <xf numFmtId="0" fontId="125" fillId="10" borderId="20"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93" fontId="36" fillId="0" borderId="0" applyFill="0" applyBorder="0" applyAlignment="0" applyProtection="0">
      <alignment horizontal="center"/>
    </xf>
    <xf numFmtId="0" fontId="46" fillId="0" borderId="0"/>
    <xf numFmtId="0" fontId="46" fillId="0" borderId="0"/>
    <xf numFmtId="0" fontId="46" fillId="0" borderId="0"/>
    <xf numFmtId="0" fontId="128" fillId="0" borderId="22" applyNumberFormat="0" applyFill="0" applyAlignment="0" applyProtection="0"/>
    <xf numFmtId="0" fontId="129" fillId="0" borderId="22" applyNumberFormat="0" applyFill="0" applyAlignment="0" applyProtection="0"/>
    <xf numFmtId="0" fontId="130" fillId="0" borderId="44"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30" fillId="0" borderId="44"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30" fillId="0" borderId="44" applyNumberFormat="0" applyFill="0" applyAlignment="0" applyProtection="0"/>
    <xf numFmtId="0" fontId="46" fillId="0" borderId="0"/>
    <xf numFmtId="0" fontId="46" fillId="0" borderId="0"/>
    <xf numFmtId="0" fontId="129" fillId="0" borderId="22" applyNumberFormat="0" applyFill="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94" fontId="36"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131" fillId="9" borderId="0" applyNumberFormat="0" applyBorder="0" applyAlignment="0" applyProtection="0"/>
    <xf numFmtId="0" fontId="132" fillId="9" borderId="0" applyNumberFormat="0" applyBorder="0" applyAlignment="0" applyProtection="0"/>
    <xf numFmtId="0" fontId="133" fillId="59"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33" fillId="59"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33" fillId="59" borderId="0" applyNumberFormat="0" applyBorder="0" applyAlignment="0" applyProtection="0"/>
    <xf numFmtId="0" fontId="46" fillId="0" borderId="0"/>
    <xf numFmtId="0" fontId="46" fillId="0" borderId="0"/>
    <xf numFmtId="0" fontId="132" fillId="9"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64" fontId="87" fillId="0" borderId="0" applyFont="0" applyFill="0" applyBorder="0" applyAlignment="0" applyProtection="0">
      <alignment horizontal="center"/>
    </xf>
    <xf numFmtId="37" fontId="13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197" fontId="9" fillId="0" borderId="0"/>
    <xf numFmtId="164" fontId="135"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5" fillId="0" borderId="0"/>
    <xf numFmtId="192" fontId="136" fillId="0" borderId="0"/>
    <xf numFmtId="0" fontId="2" fillId="0" borderId="0"/>
    <xf numFmtId="192" fontId="137" fillId="0" borderId="0"/>
    <xf numFmtId="0" fontId="2" fillId="0" borderId="0"/>
    <xf numFmtId="192" fontId="136" fillId="0" borderId="0"/>
    <xf numFmtId="192" fontId="137" fillId="0" borderId="0"/>
    <xf numFmtId="192" fontId="136" fillId="0" borderId="0"/>
    <xf numFmtId="0" fontId="2" fillId="0" borderId="0"/>
    <xf numFmtId="192" fontId="137" fillId="0" borderId="0"/>
    <xf numFmtId="0" fontId="2" fillId="0" borderId="0"/>
    <xf numFmtId="192" fontId="136" fillId="0" borderId="0"/>
    <xf numFmtId="192" fontId="137" fillId="0" borderId="0"/>
    <xf numFmtId="192" fontId="136" fillId="0" borderId="0"/>
    <xf numFmtId="0" fontId="2" fillId="0" borderId="0"/>
    <xf numFmtId="192" fontId="137" fillId="0" borderId="0"/>
    <xf numFmtId="0" fontId="2" fillId="0" borderId="0"/>
    <xf numFmtId="192" fontId="136" fillId="0" borderId="0"/>
    <xf numFmtId="192" fontId="137" fillId="0" borderId="0"/>
    <xf numFmtId="192" fontId="136" fillId="0" borderId="0"/>
    <xf numFmtId="0" fontId="2" fillId="0" borderId="0"/>
    <xf numFmtId="192" fontId="137" fillId="0" borderId="0"/>
    <xf numFmtId="0" fontId="2" fillId="0" borderId="0"/>
    <xf numFmtId="192" fontId="136" fillId="0" borderId="0"/>
    <xf numFmtId="192" fontId="137" fillId="0" borderId="0"/>
    <xf numFmtId="192" fontId="136" fillId="0" borderId="0"/>
    <xf numFmtId="0" fontId="2" fillId="0" borderId="0"/>
    <xf numFmtId="192" fontId="137" fillId="0" borderId="0"/>
    <xf numFmtId="0" fontId="2" fillId="0" borderId="0"/>
    <xf numFmtId="192" fontId="136" fillId="0" borderId="0"/>
    <xf numFmtId="192" fontId="137" fillId="0" borderId="0"/>
    <xf numFmtId="192" fontId="136" fillId="0" borderId="0"/>
    <xf numFmtId="0" fontId="2" fillId="0" borderId="0"/>
    <xf numFmtId="192" fontId="137" fillId="0" borderId="0"/>
    <xf numFmtId="0" fontId="2" fillId="0" borderId="0"/>
    <xf numFmtId="192" fontId="136" fillId="0" borderId="0"/>
    <xf numFmtId="192" fontId="137" fillId="0" borderId="0"/>
    <xf numFmtId="192" fontId="136" fillId="0" borderId="0"/>
    <xf numFmtId="0" fontId="2" fillId="0" borderId="0"/>
    <xf numFmtId="192" fontId="137" fillId="0" borderId="0"/>
    <xf numFmtId="0" fontId="2" fillId="0" borderId="0"/>
    <xf numFmtId="192" fontId="136" fillId="0" borderId="0"/>
    <xf numFmtId="192" fontId="1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7" fillId="0" borderId="0"/>
    <xf numFmtId="0" fontId="2" fillId="0" borderId="0"/>
    <xf numFmtId="0" fontId="2" fillId="0" borderId="0"/>
    <xf numFmtId="0" fontId="57" fillId="0" borderId="0"/>
    <xf numFmtId="0" fontId="85" fillId="0" borderId="0"/>
    <xf numFmtId="0" fontId="2" fillId="0" borderId="0"/>
    <xf numFmtId="0" fontId="57" fillId="0" borderId="0"/>
    <xf numFmtId="0" fontId="2"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85" fillId="0" borderId="0"/>
    <xf numFmtId="0" fontId="2" fillId="0" borderId="0"/>
    <xf numFmtId="0" fontId="2" fillId="0" borderId="0"/>
    <xf numFmtId="0" fontId="2" fillId="0" borderId="0"/>
    <xf numFmtId="0" fontId="29" fillId="0" borderId="0"/>
    <xf numFmtId="0" fontId="2" fillId="0" borderId="0"/>
    <xf numFmtId="0" fontId="29" fillId="0" borderId="0"/>
    <xf numFmtId="0" fontId="2"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9" fillId="0" borderId="0"/>
    <xf numFmtId="0" fontId="2" fillId="0" borderId="0"/>
    <xf numFmtId="0" fontId="2" fillId="0" borderId="0"/>
    <xf numFmtId="0" fontId="29" fillId="0" borderId="0"/>
    <xf numFmtId="0" fontId="2" fillId="0" borderId="0"/>
    <xf numFmtId="0" fontId="2" fillId="0" borderId="0"/>
    <xf numFmtId="0" fontId="29"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9" fillId="0" borderId="0"/>
    <xf numFmtId="0" fontId="2" fillId="0" borderId="0"/>
    <xf numFmtId="0" fontId="29" fillId="0" borderId="0"/>
    <xf numFmtId="0" fontId="2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5"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2" fillId="0" borderId="0"/>
    <xf numFmtId="0" fontId="57"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57" fillId="0" borderId="0"/>
    <xf numFmtId="0" fontId="57" fillId="0" borderId="0"/>
    <xf numFmtId="0" fontId="45" fillId="0" borderId="0"/>
    <xf numFmtId="0" fontId="57" fillId="0" borderId="0"/>
    <xf numFmtId="0" fontId="57" fillId="0" borderId="0"/>
    <xf numFmtId="0" fontId="45" fillId="0" borderId="0"/>
    <xf numFmtId="0" fontId="57" fillId="0" borderId="0"/>
    <xf numFmtId="0" fontId="57" fillId="0" borderId="0"/>
    <xf numFmtId="0" fontId="45"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9" fillId="0" borderId="0"/>
    <xf numFmtId="0" fontId="29" fillId="0" borderId="0"/>
    <xf numFmtId="0" fontId="57" fillId="0" borderId="0"/>
    <xf numFmtId="0" fontId="57" fillId="0" borderId="0"/>
    <xf numFmtId="0" fontId="29" fillId="0" borderId="0"/>
    <xf numFmtId="0" fontId="29" fillId="0" borderId="0"/>
    <xf numFmtId="0" fontId="29" fillId="0" borderId="0"/>
    <xf numFmtId="0" fontId="57" fillId="0" borderId="0"/>
    <xf numFmtId="0" fontId="57" fillId="0" borderId="0"/>
    <xf numFmtId="0" fontId="29" fillId="0" borderId="0"/>
    <xf numFmtId="0" fontId="29" fillId="0" borderId="0"/>
    <xf numFmtId="0" fontId="29" fillId="0" borderId="0"/>
    <xf numFmtId="0" fontId="57" fillId="0" borderId="0"/>
    <xf numFmtId="0" fontId="57" fillId="0" borderId="0"/>
    <xf numFmtId="0" fontId="29" fillId="0" borderId="0"/>
    <xf numFmtId="0" fontId="29" fillId="0" borderId="0"/>
    <xf numFmtId="0" fontId="29" fillId="0" borderId="0"/>
    <xf numFmtId="0" fontId="57" fillId="0" borderId="0"/>
    <xf numFmtId="0" fontId="140" fillId="0" borderId="0"/>
    <xf numFmtId="0" fontId="29" fillId="0" borderId="0"/>
    <xf numFmtId="0" fontId="29" fillId="0" borderId="0"/>
    <xf numFmtId="0" fontId="29" fillId="0" borderId="0"/>
    <xf numFmtId="0" fontId="140" fillId="0" borderId="0"/>
    <xf numFmtId="0" fontId="7"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7" fillId="0" borderId="0" applyNumberFormat="0" applyFill="0" applyBorder="0" applyAlignment="0" applyProtection="0"/>
    <xf numFmtId="0" fontId="29" fillId="0" borderId="0"/>
    <xf numFmtId="0" fontId="29" fillId="0" borderId="0"/>
    <xf numFmtId="0" fontId="29" fillId="0" borderId="0"/>
    <xf numFmtId="0" fontId="7" fillId="0" borderId="0" applyNumberFormat="0" applyFill="0" applyBorder="0" applyAlignment="0" applyProtection="0"/>
    <xf numFmtId="0" fontId="7" fillId="0" borderId="0" applyNumberFormat="0" applyFill="0" applyBorder="0" applyAlignment="0" applyProtection="0"/>
    <xf numFmtId="0" fontId="29" fillId="0" borderId="0"/>
    <xf numFmtId="0" fontId="29" fillId="0" borderId="0"/>
    <xf numFmtId="0" fontId="29" fillId="0" borderId="0"/>
    <xf numFmtId="0" fontId="7" fillId="0" borderId="0" applyNumberFormat="0" applyFill="0" applyBorder="0" applyAlignment="0" applyProtection="0"/>
    <xf numFmtId="0" fontId="57" fillId="0" borderId="0"/>
    <xf numFmtId="0" fontId="29" fillId="0" borderId="0"/>
    <xf numFmtId="0" fontId="29" fillId="0" borderId="0"/>
    <xf numFmtId="0" fontId="29" fillId="0" borderId="0"/>
    <xf numFmtId="0" fontId="57" fillId="0" borderId="0"/>
    <xf numFmtId="0" fontId="57" fillId="0" borderId="0"/>
    <xf numFmtId="0" fontId="29" fillId="0" borderId="0"/>
    <xf numFmtId="0" fontId="29" fillId="0" borderId="0"/>
    <xf numFmtId="0" fontId="29" fillId="0" borderId="0"/>
    <xf numFmtId="0" fontId="57" fillId="0" borderId="0"/>
    <xf numFmtId="0" fontId="57" fillId="0" borderId="0"/>
    <xf numFmtId="0" fontId="29" fillId="0" borderId="0"/>
    <xf numFmtId="0" fontId="29" fillId="0" borderId="0"/>
    <xf numFmtId="0" fontId="29" fillId="0" borderId="0"/>
    <xf numFmtId="0" fontId="57" fillId="0" borderId="0"/>
    <xf numFmtId="0" fontId="57" fillId="0" borderId="0"/>
    <xf numFmtId="0" fontId="29" fillId="0" borderId="0"/>
    <xf numFmtId="0" fontId="29" fillId="0" borderId="0"/>
    <xf numFmtId="0" fontId="29" fillId="0" borderId="0"/>
    <xf numFmtId="0" fontId="57" fillId="0" borderId="0"/>
    <xf numFmtId="0" fontId="57" fillId="0" borderId="0"/>
    <xf numFmtId="0" fontId="29" fillId="0" borderId="0"/>
    <xf numFmtId="0" fontId="29" fillId="0" borderId="0"/>
    <xf numFmtId="0" fontId="29" fillId="0" borderId="0"/>
    <xf numFmtId="0" fontId="7"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9" fillId="0" borderId="0"/>
    <xf numFmtId="0" fontId="2" fillId="0" borderId="0"/>
    <xf numFmtId="0" fontId="29" fillId="0" borderId="0"/>
    <xf numFmtId="0" fontId="2"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1" fillId="0" borderId="0" applyNumberFormat="0" applyFill="0" applyBorder="0" applyProtection="0">
      <alignment vertical="top" wrapText="1"/>
    </xf>
    <xf numFmtId="0" fontId="29" fillId="0" borderId="0"/>
    <xf numFmtId="0" fontId="29" fillId="0" borderId="0"/>
    <xf numFmtId="0" fontId="29" fillId="0" borderId="0"/>
    <xf numFmtId="0" fontId="141" fillId="0" borderId="0" applyNumberFormat="0" applyFill="0" applyBorder="0" applyProtection="0">
      <alignment vertical="top" wrapText="1"/>
    </xf>
    <xf numFmtId="0" fontId="29" fillId="0" borderId="0"/>
    <xf numFmtId="0" fontId="29" fillId="0" borderId="0"/>
    <xf numFmtId="0" fontId="29" fillId="0" borderId="0"/>
    <xf numFmtId="0" fontId="141" fillId="0" borderId="0" applyNumberFormat="0" applyFill="0" applyBorder="0" applyProtection="0">
      <alignment vertical="top" wrapText="1"/>
    </xf>
    <xf numFmtId="0" fontId="7"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7" fillId="0" borderId="0"/>
    <xf numFmtId="0" fontId="2" fillId="0" borderId="0"/>
    <xf numFmtId="0" fontId="57"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142" fillId="0" borderId="0"/>
    <xf numFmtId="0" fontId="2" fillId="0" borderId="0"/>
    <xf numFmtId="0" fontId="14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142" fillId="0" borderId="0"/>
    <xf numFmtId="0" fontId="2" fillId="0" borderId="0"/>
    <xf numFmtId="0" fontId="2" fillId="0" borderId="0"/>
    <xf numFmtId="0" fontId="14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7"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7" fillId="0" borderId="0"/>
    <xf numFmtId="0" fontId="2" fillId="0" borderId="0"/>
    <xf numFmtId="0" fontId="7" fillId="0" borderId="0"/>
    <xf numFmtId="0" fontId="2" fillId="0" borderId="0"/>
    <xf numFmtId="0" fontId="29" fillId="0" borderId="0"/>
    <xf numFmtId="0" fontId="2" fillId="0" borderId="0"/>
    <xf numFmtId="0" fontId="29" fillId="0" borderId="0"/>
    <xf numFmtId="0" fontId="29" fillId="0" borderId="0"/>
    <xf numFmtId="0" fontId="29" fillId="0" borderId="0"/>
    <xf numFmtId="0" fontId="29" fillId="0" borderId="0"/>
    <xf numFmtId="0" fontId="141" fillId="0" borderId="0" applyNumberFormat="0" applyFill="0" applyBorder="0" applyProtection="0">
      <alignment vertical="top" wrapText="1"/>
    </xf>
    <xf numFmtId="0" fontId="29" fillId="0" borderId="0"/>
    <xf numFmtId="0" fontId="29" fillId="0" borderId="0"/>
    <xf numFmtId="0" fontId="29" fillId="0" borderId="0"/>
    <xf numFmtId="0" fontId="141" fillId="0" borderId="0" applyNumberFormat="0" applyFill="0" applyBorder="0" applyProtection="0">
      <alignment vertical="top" wrapText="1"/>
    </xf>
    <xf numFmtId="0" fontId="29" fillId="0" borderId="0"/>
    <xf numFmtId="0" fontId="29" fillId="0" borderId="0"/>
    <xf numFmtId="0" fontId="29" fillId="0" borderId="0"/>
    <xf numFmtId="0" fontId="141" fillId="0" borderId="0" applyNumberFormat="0" applyFill="0" applyBorder="0" applyProtection="0">
      <alignment vertical="top" wrapText="1"/>
    </xf>
    <xf numFmtId="0" fontId="29" fillId="0" borderId="0"/>
    <xf numFmtId="0" fontId="29" fillId="0" borderId="0"/>
    <xf numFmtId="0" fontId="29" fillId="0" borderId="0"/>
    <xf numFmtId="0" fontId="141" fillId="0" borderId="0" applyNumberFormat="0" applyFill="0" applyBorder="0" applyProtection="0">
      <alignment vertical="top" wrapText="1"/>
    </xf>
    <xf numFmtId="0" fontId="29" fillId="0" borderId="0"/>
    <xf numFmtId="0" fontId="29" fillId="0" borderId="0"/>
    <xf numFmtId="0" fontId="29" fillId="0" borderId="0"/>
    <xf numFmtId="0" fontId="141" fillId="0" borderId="0" applyNumberFormat="0" applyFill="0" applyBorder="0" applyProtection="0">
      <alignment vertical="top" wrapText="1"/>
    </xf>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3" fillId="0" borderId="0"/>
    <xf numFmtId="0" fontId="7" fillId="0" borderId="0"/>
    <xf numFmtId="0" fontId="2"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9" fillId="0" borderId="0"/>
    <xf numFmtId="0" fontId="2" fillId="0" borderId="0"/>
    <xf numFmtId="0" fontId="29" fillId="0" borderId="0"/>
    <xf numFmtId="0" fontId="2"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 fillId="0" borderId="0"/>
    <xf numFmtId="0" fontId="7"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7"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36" fillId="0" borderId="0"/>
    <xf numFmtId="0" fontId="3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36"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57" fillId="0" borderId="0"/>
    <xf numFmtId="0" fontId="2" fillId="0" borderId="0"/>
    <xf numFmtId="0" fontId="57" fillId="0" borderId="0"/>
    <xf numFmtId="0" fontId="2" fillId="0" borderId="0"/>
    <xf numFmtId="0" fontId="2" fillId="0" borderId="0"/>
    <xf numFmtId="0" fontId="139" fillId="0" borderId="0"/>
    <xf numFmtId="0" fontId="139"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xf numFmtId="0" fontId="7" fillId="0" borderId="0"/>
    <xf numFmtId="199" fontId="7"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41" fillId="0" borderId="0"/>
    <xf numFmtId="0" fontId="2" fillId="0" borderId="0"/>
    <xf numFmtId="0" fontId="2" fillId="0" borderId="0"/>
    <xf numFmtId="0" fontId="2" fillId="0" borderId="0"/>
    <xf numFmtId="0" fontId="41" fillId="0" borderId="0"/>
    <xf numFmtId="0" fontId="2" fillId="0" borderId="0"/>
    <xf numFmtId="0" fontId="2" fillId="0" borderId="0"/>
    <xf numFmtId="0" fontId="41" fillId="0" borderId="0"/>
    <xf numFmtId="0" fontId="2" fillId="0" borderId="0"/>
    <xf numFmtId="0" fontId="2" fillId="0" borderId="0"/>
    <xf numFmtId="0" fontId="41" fillId="0" borderId="0"/>
    <xf numFmtId="0" fontId="2" fillId="0" borderId="0"/>
    <xf numFmtId="0" fontId="2" fillId="0" borderId="0"/>
    <xf numFmtId="0" fontId="41"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2"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3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85" fillId="0" borderId="0"/>
    <xf numFmtId="0" fontId="2"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7" fillId="0" borderId="0"/>
    <xf numFmtId="0" fontId="7"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7" fillId="0" borderId="0"/>
    <xf numFmtId="0" fontId="7"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13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9"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29" fillId="0" borderId="0"/>
    <xf numFmtId="0" fontId="29" fillId="0" borderId="0"/>
    <xf numFmtId="0" fontId="29" fillId="0" borderId="0"/>
    <xf numFmtId="0" fontId="139" fillId="0" borderId="0"/>
    <xf numFmtId="0" fontId="2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 fillId="0" borderId="0"/>
    <xf numFmtId="0" fontId="2" fillId="0" borderId="0"/>
    <xf numFmtId="0" fontId="2" fillId="0" borderId="0"/>
    <xf numFmtId="0" fontId="29" fillId="0" borderId="0"/>
    <xf numFmtId="0" fontId="2" fillId="0" borderId="0"/>
    <xf numFmtId="0" fontId="29" fillId="0" borderId="0"/>
    <xf numFmtId="0" fontId="29" fillId="0" borderId="0"/>
    <xf numFmtId="0" fontId="29" fillId="0" borderId="0"/>
    <xf numFmtId="0" fontId="2" fillId="0" borderId="0"/>
    <xf numFmtId="0" fontId="139"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9" fillId="0" borderId="0"/>
    <xf numFmtId="0" fontId="29" fillId="0" borderId="0"/>
    <xf numFmtId="0" fontId="29" fillId="0" borderId="0"/>
    <xf numFmtId="0" fontId="2" fillId="0" borderId="0"/>
    <xf numFmtId="0" fontId="139" fillId="0" borderId="0"/>
    <xf numFmtId="0" fontId="2" fillId="0" borderId="0"/>
    <xf numFmtId="0" fontId="29" fillId="0" borderId="0"/>
    <xf numFmtId="0" fontId="7"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3"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9"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9"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3" fillId="0" borderId="0"/>
    <xf numFmtId="0" fontId="2" fillId="0" borderId="0"/>
    <xf numFmtId="0" fontId="2" fillId="0" borderId="0"/>
    <xf numFmtId="0" fontId="13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7" fillId="0" borderId="0"/>
    <xf numFmtId="0" fontId="29" fillId="0" borderId="0"/>
    <xf numFmtId="0" fontId="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7" fillId="0" borderId="0"/>
    <xf numFmtId="0" fontId="29" fillId="0" borderId="0"/>
    <xf numFmtId="0" fontId="29" fillId="0" borderId="0"/>
    <xf numFmtId="0" fontId="57" fillId="0" borderId="0"/>
    <xf numFmtId="0" fontId="5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9" fillId="0" borderId="0"/>
    <xf numFmtId="0" fontId="29" fillId="0" borderId="0"/>
    <xf numFmtId="0" fontId="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85" fillId="0" borderId="0"/>
    <xf numFmtId="0" fontId="85" fillId="0" borderId="0"/>
    <xf numFmtId="0" fontId="85" fillId="0" borderId="0"/>
    <xf numFmtId="0" fontId="85" fillId="0" borderId="0"/>
    <xf numFmtId="0" fontId="85" fillId="0" borderId="0"/>
    <xf numFmtId="0" fontId="85"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 fillId="0" borderId="0"/>
    <xf numFmtId="0" fontId="7" fillId="0" borderId="0"/>
    <xf numFmtId="0" fontId="2" fillId="0" borderId="0"/>
    <xf numFmtId="0" fontId="57" fillId="0" borderId="0"/>
    <xf numFmtId="0" fontId="7" fillId="0" borderId="0"/>
    <xf numFmtId="0" fontId="85" fillId="0" borderId="0"/>
    <xf numFmtId="0" fontId="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29" fillId="0" borderId="0"/>
    <xf numFmtId="0" fontId="29" fillId="0" borderId="0"/>
    <xf numFmtId="0" fontId="29" fillId="0" borderId="0"/>
    <xf numFmtId="0" fontId="2" fillId="0" borderId="0"/>
    <xf numFmtId="0" fontId="139" fillId="0" borderId="0"/>
    <xf numFmtId="0" fontId="2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 fillId="0" borderId="0"/>
    <xf numFmtId="0" fontId="29" fillId="0" borderId="0"/>
    <xf numFmtId="0" fontId="2" fillId="0" borderId="0"/>
    <xf numFmtId="0" fontId="29" fillId="0" borderId="0"/>
    <xf numFmtId="0" fontId="29" fillId="0" borderId="0"/>
    <xf numFmtId="0" fontId="29" fillId="0" borderId="0"/>
    <xf numFmtId="0" fontId="2" fillId="0" borderId="0"/>
    <xf numFmtId="0" fontId="139"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7"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29" fillId="0" borderId="0"/>
    <xf numFmtId="0" fontId="29" fillId="0" borderId="0"/>
    <xf numFmtId="0" fontId="29" fillId="0" borderId="0"/>
    <xf numFmtId="0" fontId="13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 fillId="0" borderId="0"/>
    <xf numFmtId="0" fontId="139" fillId="0" borderId="0"/>
    <xf numFmtId="0" fontId="2" fillId="0" borderId="0"/>
    <xf numFmtId="0" fontId="139"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57" fillId="0" borderId="0"/>
    <xf numFmtId="0" fontId="7" fillId="0" borderId="0"/>
    <xf numFmtId="0" fontId="29" fillId="0" borderId="0"/>
    <xf numFmtId="0" fontId="57" fillId="0" borderId="0"/>
    <xf numFmtId="0" fontId="57" fillId="0" borderId="0"/>
    <xf numFmtId="0" fontId="7" fillId="0" borderId="0"/>
    <xf numFmtId="0" fontId="7" fillId="0" borderId="0"/>
    <xf numFmtId="0" fontId="2" fillId="0" borderId="0"/>
    <xf numFmtId="0" fontId="140" fillId="0" borderId="0"/>
    <xf numFmtId="0" fontId="140" fillId="0" borderId="0"/>
    <xf numFmtId="0" fontId="1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85" fillId="0" borderId="0"/>
    <xf numFmtId="0" fontId="57" fillId="0" borderId="0"/>
    <xf numFmtId="0" fontId="57" fillId="0" borderId="0"/>
    <xf numFmtId="0" fontId="57" fillId="0" borderId="0"/>
    <xf numFmtId="0" fontId="57" fillId="0" borderId="0"/>
    <xf numFmtId="0" fontId="5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29"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41"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41"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41" fillId="0" borderId="0"/>
    <xf numFmtId="0" fontId="2" fillId="0" borderId="0"/>
    <xf numFmtId="0" fontId="2" fillId="0" borderId="0"/>
    <xf numFmtId="0" fontId="139" fillId="0" borderId="0"/>
    <xf numFmtId="0" fontId="41" fillId="0" borderId="0"/>
    <xf numFmtId="0" fontId="2" fillId="0" borderId="0"/>
    <xf numFmtId="0" fontId="29" fillId="0" borderId="0"/>
    <xf numFmtId="0" fontId="2" fillId="0" borderId="0"/>
    <xf numFmtId="0" fontId="29" fillId="0" borderId="0"/>
    <xf numFmtId="0" fontId="29" fillId="0" borderId="0"/>
    <xf numFmtId="0" fontId="41"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 fillId="0" borderId="0"/>
    <xf numFmtId="0" fontId="29"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9" fillId="0" borderId="0"/>
    <xf numFmtId="0" fontId="2"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 fillId="0" borderId="0"/>
    <xf numFmtId="0" fontId="29" fillId="0" borderId="0"/>
    <xf numFmtId="0" fontId="2" fillId="0" borderId="0"/>
    <xf numFmtId="0" fontId="29"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7" fillId="0" borderId="0"/>
    <xf numFmtId="0" fontId="2" fillId="0" borderId="0"/>
    <xf numFmtId="0" fontId="2" fillId="0" borderId="0"/>
    <xf numFmtId="0" fontId="7" fillId="0" borderId="0"/>
    <xf numFmtId="0" fontId="2" fillId="0" borderId="0"/>
    <xf numFmtId="0" fontId="2" fillId="0" borderId="0"/>
    <xf numFmtId="0" fontId="44" fillId="0" borderId="0"/>
    <xf numFmtId="0" fontId="2" fillId="0" borderId="0"/>
    <xf numFmtId="0" fontId="2" fillId="0" borderId="0"/>
    <xf numFmtId="0" fontId="44" fillId="0" borderId="0"/>
    <xf numFmtId="0" fontId="2" fillId="0" borderId="0"/>
    <xf numFmtId="0" fontId="2" fillId="0" borderId="0"/>
    <xf numFmtId="0" fontId="44" fillId="0" borderId="0"/>
    <xf numFmtId="0" fontId="2" fillId="0" borderId="0"/>
    <xf numFmtId="0" fontId="2" fillId="0" borderId="0"/>
    <xf numFmtId="0" fontId="44" fillId="0" borderId="0"/>
    <xf numFmtId="0" fontId="2" fillId="0" borderId="0"/>
    <xf numFmtId="0" fontId="2" fillId="0" borderId="0"/>
    <xf numFmtId="0" fontId="44" fillId="0" borderId="0"/>
    <xf numFmtId="0" fontId="2" fillId="0" borderId="0"/>
    <xf numFmtId="0" fontId="2" fillId="0" borderId="0"/>
    <xf numFmtId="0" fontId="44" fillId="0" borderId="0"/>
    <xf numFmtId="0" fontId="2" fillId="0" borderId="0"/>
    <xf numFmtId="0" fontId="2" fillId="0" borderId="0"/>
    <xf numFmtId="0" fontId="44" fillId="0" borderId="0"/>
    <xf numFmtId="0" fontId="2" fillId="0" borderId="0"/>
    <xf numFmtId="0" fontId="2" fillId="0" borderId="0"/>
    <xf numFmtId="0" fontId="44"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139" fillId="0" borderId="0"/>
    <xf numFmtId="0" fontId="2" fillId="0" borderId="0"/>
    <xf numFmtId="0" fontId="29" fillId="0" borderId="0"/>
    <xf numFmtId="0" fontId="13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139"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9" fillId="0" borderId="0"/>
    <xf numFmtId="0" fontId="2" fillId="0" borderId="0"/>
    <xf numFmtId="0" fontId="29" fillId="0" borderId="0"/>
    <xf numFmtId="0" fontId="2" fillId="0" borderId="0"/>
    <xf numFmtId="0" fontId="2" fillId="0" borderId="0"/>
    <xf numFmtId="0" fontId="29"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7"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45" fillId="13" borderId="24" applyNumberFormat="0" applyFont="0" applyAlignment="0" applyProtection="0"/>
    <xf numFmtId="0" fontId="29" fillId="13" borderId="24" applyNumberFormat="0" applyFont="0" applyAlignment="0" applyProtection="0"/>
    <xf numFmtId="0" fontId="46"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1" fillId="47" borderId="45" applyNumberFormat="0" applyFont="0" applyAlignment="0" applyProtection="0"/>
    <xf numFmtId="0" fontId="29" fillId="13" borderId="24" applyNumberFormat="0" applyFont="0" applyAlignment="0" applyProtection="0"/>
    <xf numFmtId="0" fontId="46" fillId="47" borderId="45" applyNumberFormat="0" applyFont="0" applyAlignment="0" applyProtection="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47" borderId="45" applyNumberFormat="0" applyFont="0" applyAlignment="0" applyProtection="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 fillId="0" borderId="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9" fillId="13" borderId="24" applyNumberFormat="0" applyFont="0" applyAlignment="0" applyProtection="0"/>
    <xf numFmtId="0" fontId="2" fillId="0" borderId="0"/>
    <xf numFmtId="0" fontId="2" fillId="0" borderId="0"/>
    <xf numFmtId="0" fontId="46" fillId="47" borderId="45"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9" fillId="13" borderId="24" applyNumberFormat="0" applyFont="0" applyAlignment="0" applyProtection="0"/>
    <xf numFmtId="0" fontId="2" fillId="0" borderId="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46" fillId="47" borderId="45" applyNumberFormat="0" applyFont="0" applyAlignment="0" applyProtection="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9" fillId="13" borderId="24" applyNumberFormat="0" applyFont="0" applyAlignment="0" applyProtection="0"/>
    <xf numFmtId="0" fontId="2" fillId="0" borderId="0"/>
    <xf numFmtId="0" fontId="2" fillId="0" borderId="0"/>
    <xf numFmtId="0" fontId="29" fillId="13" borderId="24" applyNumberFormat="0" applyFont="0" applyAlignment="0" applyProtection="0"/>
    <xf numFmtId="0" fontId="2" fillId="0" borderId="0"/>
    <xf numFmtId="0" fontId="29"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5" fillId="11" borderId="21" applyNumberFormat="0" applyAlignment="0" applyProtection="0"/>
    <xf numFmtId="0" fontId="146" fillId="11" borderId="21" applyNumberFormat="0" applyAlignment="0" applyProtection="0"/>
    <xf numFmtId="0" fontId="147"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7" fillId="55" borderId="46" applyNumberFormat="0" applyAlignment="0" applyProtection="0"/>
    <xf numFmtId="0" fontId="2" fillId="0" borderId="0"/>
    <xf numFmtId="0" fontId="2" fillId="0" borderId="0"/>
    <xf numFmtId="0" fontId="2" fillId="0" borderId="0"/>
    <xf numFmtId="0" fontId="2" fillId="0" borderId="0"/>
    <xf numFmtId="0" fontId="147" fillId="55" borderId="46" applyNumberFormat="0" applyAlignment="0" applyProtection="0"/>
    <xf numFmtId="0" fontId="2" fillId="0" borderId="0"/>
    <xf numFmtId="0" fontId="2" fillId="0" borderId="0"/>
    <xf numFmtId="0" fontId="146" fillId="11" borderId="21" applyNumberFormat="0" applyAlignment="0" applyProtection="0"/>
    <xf numFmtId="0" fontId="2" fillId="0" borderId="0"/>
    <xf numFmtId="0" fontId="2" fillId="0" borderId="0"/>
    <xf numFmtId="0" fontId="2" fillId="0" borderId="0"/>
    <xf numFmtId="0" fontId="2" fillId="0" borderId="0"/>
    <xf numFmtId="192" fontId="148" fillId="0" borderId="5">
      <alignment vertical="center"/>
    </xf>
    <xf numFmtId="0" fontId="2" fillId="0" borderId="0"/>
    <xf numFmtId="164"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9" fontId="7"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0" fontId="2" fillId="0" borderId="0"/>
    <xf numFmtId="0" fontId="2" fillId="0" borderId="0"/>
    <xf numFmtId="200" fontId="46" fillId="0" borderId="0" applyFont="0" applyFill="0" applyBorder="0" applyAlignment="0" applyProtection="0"/>
    <xf numFmtId="0" fontId="2" fillId="0" borderId="0"/>
    <xf numFmtId="0" fontId="2" fillId="0" borderId="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0" fontId="2" fillId="0" borderId="0"/>
    <xf numFmtId="0" fontId="2" fillId="0" borderId="0"/>
    <xf numFmtId="200" fontId="46" fillId="0" borderId="0" applyFont="0" applyFill="0" applyBorder="0" applyAlignment="0" applyProtection="0"/>
    <xf numFmtId="0" fontId="2" fillId="0" borderId="0"/>
    <xf numFmtId="0" fontId="2" fillId="0" borderId="0"/>
    <xf numFmtId="200" fontId="46" fillId="0" borderId="0" applyFont="0" applyFill="0" applyBorder="0" applyAlignment="0" applyProtection="0"/>
    <xf numFmtId="0" fontId="2" fillId="0" borderId="0"/>
    <xf numFmtId="0" fontId="2" fillId="0" borderId="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200" fontId="4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3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3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3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3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3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3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3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1" fillId="0" borderId="0" applyFont="0" applyFill="0" applyBorder="0" applyAlignment="0" applyProtection="0"/>
    <xf numFmtId="9"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1" fillId="0" borderId="0" applyFont="0" applyFill="0" applyBorder="0" applyAlignment="0" applyProtection="0"/>
    <xf numFmtId="9"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1" fillId="0" borderId="0" applyFont="0" applyFill="0" applyBorder="0" applyAlignment="0" applyProtection="0"/>
    <xf numFmtId="9"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1" fillId="0" borderId="0" applyFont="0" applyFill="0" applyBorder="0" applyAlignment="0" applyProtection="0"/>
    <xf numFmtId="9"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1" fillId="0" borderId="0" applyFont="0" applyFill="0" applyBorder="0" applyAlignment="0" applyProtection="0"/>
    <xf numFmtId="9"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1" fillId="0" borderId="0" applyFont="0" applyFill="0" applyBorder="0" applyAlignment="0" applyProtection="0"/>
    <xf numFmtId="9"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1" fillId="0" borderId="0" applyFont="0" applyFill="0" applyBorder="0" applyAlignment="0" applyProtection="0"/>
    <xf numFmtId="9"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1" fillId="0" borderId="0" applyFont="0" applyFill="0" applyBorder="0" applyAlignment="0" applyProtection="0"/>
    <xf numFmtId="9" fontId="4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6"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6" fillId="103" borderId="0" applyNumberFormat="0" applyFont="0" applyBorder="0" applyAlignment="0" applyProtection="0">
      <alignment vertical="top"/>
    </xf>
    <xf numFmtId="0" fontId="149" fillId="0" borderId="0" applyNumberFormat="0" applyFill="0" applyBorder="0" applyAlignment="0"/>
    <xf numFmtId="0" fontId="2" fillId="0" borderId="0"/>
    <xf numFmtId="0" fontId="2" fillId="0" borderId="0"/>
    <xf numFmtId="201" fontId="68" fillId="0" borderId="0" applyFill="0" applyBorder="0" applyProtection="0">
      <alignment horizontal="right"/>
    </xf>
    <xf numFmtId="0" fontId="2" fillId="0" borderId="0"/>
    <xf numFmtId="0" fontId="2" fillId="0" borderId="0"/>
    <xf numFmtId="14" fontId="150" fillId="0" borderId="0" applyNumberFormat="0" applyFill="0" applyBorder="0" applyAlignment="0" applyProtection="0">
      <alignment horizontal="left"/>
    </xf>
    <xf numFmtId="0" fontId="2" fillId="0" borderId="0"/>
    <xf numFmtId="0" fontId="2" fillId="0" borderId="0"/>
    <xf numFmtId="164" fontId="36" fillId="0" borderId="0" applyFont="0" applyFill="0" applyBorder="0" applyAlignment="0" applyProtection="0">
      <alignment vertical="top"/>
    </xf>
    <xf numFmtId="164" fontId="36" fillId="0" borderId="0" applyFont="0" applyFill="0" applyBorder="0" applyAlignment="0" applyProtection="0"/>
    <xf numFmtId="164" fontId="36" fillId="0" borderId="0" applyFont="0" applyFill="0" applyBorder="0" applyAlignment="0" applyProtection="0"/>
    <xf numFmtId="0" fontId="2" fillId="0" borderId="0"/>
    <xf numFmtId="4" fontId="151" fillId="104" borderId="1" applyNumberFormat="0" applyProtection="0">
      <alignment horizontal="right" vertical="center" wrapText="1"/>
    </xf>
    <xf numFmtId="0" fontId="2" fillId="0" borderId="0"/>
    <xf numFmtId="0" fontId="2" fillId="0" borderId="0"/>
    <xf numFmtId="192" fontId="152"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2"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1" fillId="0" borderId="0" applyNumberFormat="0" applyFill="0" applyBorder="0" applyAlignment="0" applyProtection="0"/>
    <xf numFmtId="0" fontId="99"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2"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5"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5"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9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applyNumberFormat="0" applyBorder="0" applyAlignment="0"/>
    <xf numFmtId="0" fontId="77" fillId="0" borderId="0" applyNumberFormat="0" applyBorder="0" applyAlignment="0"/>
    <xf numFmtId="40" fontId="158" fillId="0" borderId="0" applyBorder="0">
      <alignment horizontal="right"/>
    </xf>
    <xf numFmtId="0" fontId="2" fillId="0" borderId="0"/>
    <xf numFmtId="0" fontId="2" fillId="0" borderId="0"/>
    <xf numFmtId="0" fontId="2" fillId="0" borderId="0"/>
    <xf numFmtId="0" fontId="2" fillId="0" borderId="0"/>
    <xf numFmtId="49" fontId="159" fillId="0" borderId="5">
      <alignment vertical="center"/>
    </xf>
    <xf numFmtId="0" fontId="2" fillId="0" borderId="0"/>
    <xf numFmtId="0" fontId="2" fillId="0" borderId="0"/>
    <xf numFmtId="0" fontId="2" fillId="0" borderId="0"/>
    <xf numFmtId="40" fontId="160" fillId="0" borderId="0"/>
    <xf numFmtId="0" fontId="2" fillId="0" borderId="0"/>
    <xf numFmtId="0" fontId="2" fillId="0" borderId="0"/>
    <xf numFmtId="0" fontId="2" fillId="0" borderId="0"/>
    <xf numFmtId="0" fontId="161" fillId="0" borderId="0" applyNumberFormat="0" applyFill="0" applyBorder="0" applyAlignment="0" applyProtection="0"/>
    <xf numFmtId="0" fontId="162" fillId="0" borderId="0" applyNumberFormat="0" applyFill="0" applyBorder="0" applyAlignment="0" applyProtection="0"/>
    <xf numFmtId="0" fontId="2" fillId="0" borderId="0"/>
    <xf numFmtId="0" fontId="2" fillId="0" borderId="0"/>
    <xf numFmtId="0" fontId="16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2" fillId="0" borderId="4">
      <alignment horizontal="centerContinuous"/>
    </xf>
    <xf numFmtId="0" fontId="2" fillId="0" borderId="0"/>
    <xf numFmtId="0" fontId="2" fillId="0" borderId="0"/>
    <xf numFmtId="0" fontId="2" fillId="0" borderId="0"/>
    <xf numFmtId="0" fontId="162" fillId="0" borderId="0" applyNumberFormat="0" applyFill="0" applyBorder="0" applyAlignment="0" applyProtection="0"/>
    <xf numFmtId="0" fontId="2" fillId="0" borderId="0"/>
    <xf numFmtId="0" fontId="2" fillId="0" borderId="0"/>
    <xf numFmtId="0" fontId="2" fillId="0" borderId="0"/>
    <xf numFmtId="0" fontId="22" fillId="0" borderId="4">
      <alignment horizontal="centerContinuous"/>
    </xf>
    <xf numFmtId="0" fontId="2" fillId="0" borderId="0"/>
    <xf numFmtId="0" fontId="2" fillId="0" borderId="0"/>
    <xf numFmtId="0" fontId="2" fillId="0" borderId="0"/>
    <xf numFmtId="0" fontId="2" fillId="0" borderId="0"/>
    <xf numFmtId="0" fontId="2" fillId="0" borderId="0"/>
    <xf numFmtId="0" fontId="16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3" fillId="0" borderId="25" applyNumberFormat="0" applyFill="0" applyAlignment="0" applyProtection="0"/>
    <xf numFmtId="0" fontId="30" fillId="0" borderId="25" applyNumberFormat="0" applyFill="0" applyAlignment="0" applyProtection="0"/>
    <xf numFmtId="0" fontId="164"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99"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9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5" fillId="0" borderId="43" applyProtection="0"/>
    <xf numFmtId="0" fontId="2" fillId="0" borderId="0"/>
    <xf numFmtId="0" fontId="2" fillId="0" borderId="0"/>
    <xf numFmtId="0" fontId="2" fillId="0" borderId="0"/>
    <xf numFmtId="0" fontId="2" fillId="0" borderId="0"/>
    <xf numFmtId="3" fontId="7" fillId="0" borderId="0">
      <protection locked="0"/>
    </xf>
    <xf numFmtId="0" fontId="1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7"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8" fillId="0" borderId="0" applyNumberFormat="0" applyFill="0" applyBorder="0" applyAlignment="0" applyProtection="0"/>
    <xf numFmtId="0" fontId="169" fillId="0" borderId="0" applyNumberFormat="0" applyFill="0" applyBorder="0" applyAlignment="0" applyProtection="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170" fillId="0" borderId="0" applyNumberFormat="0" applyFill="0" applyBorder="0" applyAlignment="0" applyProtection="0"/>
    <xf numFmtId="0" fontId="2" fillId="0" borderId="0"/>
    <xf numFmtId="0" fontId="16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09">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Fill="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38" fontId="15"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Fill="1" applyBorder="1" applyAlignment="1">
      <alignment horizontal="right"/>
    </xf>
    <xf numFmtId="38" fontId="16" fillId="0" borderId="1" xfId="0" applyNumberFormat="1" applyFont="1" applyFill="1" applyBorder="1" applyAlignment="1">
      <alignment horizontal="right"/>
    </xf>
    <xf numFmtId="0" fontId="16" fillId="0" borderId="1" xfId="0" applyFont="1" applyBorder="1" applyAlignment="1">
      <alignment vertical="center"/>
    </xf>
    <xf numFmtId="3" fontId="16" fillId="0" borderId="7" xfId="0" applyNumberFormat="1" applyFont="1" applyFill="1" applyBorder="1" applyAlignment="1">
      <alignment horizontal="right"/>
    </xf>
    <xf numFmtId="3" fontId="16" fillId="0" borderId="1" xfId="0" applyNumberFormat="1" applyFont="1" applyFill="1" applyBorder="1" applyAlignment="1">
      <alignment horizontal="right"/>
    </xf>
    <xf numFmtId="38" fontId="17"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0" fontId="16" fillId="0" borderId="11" xfId="0" applyFont="1" applyBorder="1" applyAlignment="1">
      <alignment vertical="center"/>
    </xf>
    <xf numFmtId="38" fontId="16" fillId="0" borderId="10" xfId="0" applyNumberFormat="1" applyFont="1" applyFill="1" applyBorder="1" applyAlignment="1">
      <alignment horizontal="right"/>
    </xf>
    <xf numFmtId="0" fontId="16" fillId="0" borderId="10" xfId="0" applyFont="1" applyBorder="1" applyAlignment="1">
      <alignment vertical="center"/>
    </xf>
    <xf numFmtId="38" fontId="16" fillId="0" borderId="12" xfId="0" applyNumberFormat="1" applyFont="1" applyFill="1" applyBorder="1" applyAlignment="1">
      <alignment horizontal="right"/>
    </xf>
    <xf numFmtId="38" fontId="16"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3" xfId="0" applyFont="1" applyBorder="1" applyAlignment="1">
      <alignment vertical="center"/>
    </xf>
    <xf numFmtId="0" fontId="3" fillId="0" borderId="7" xfId="0" applyFont="1" applyBorder="1" applyAlignment="1">
      <alignment vertical="center"/>
    </xf>
    <xf numFmtId="38" fontId="12" fillId="3" borderId="9" xfId="0" applyNumberFormat="1" applyFont="1" applyFill="1" applyBorder="1" applyAlignment="1">
      <alignment horizontal="right"/>
    </xf>
    <xf numFmtId="3" fontId="16" fillId="0" borderId="9" xfId="0" applyNumberFormat="1" applyFont="1" applyFill="1" applyBorder="1" applyAlignment="1">
      <alignment horizontal="right"/>
    </xf>
    <xf numFmtId="38" fontId="16" fillId="0" borderId="13" xfId="0" applyNumberFormat="1" applyFont="1" applyFill="1" applyBorder="1" applyAlignment="1">
      <alignment horizontal="right"/>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14" fontId="18" fillId="0" borderId="1" xfId="1" applyNumberFormat="1" applyFont="1" applyFill="1" applyBorder="1" applyAlignment="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8" fillId="0" borderId="11" xfId="1" applyFont="1" applyFill="1" applyBorder="1" applyAlignment="1">
      <alignment horizontal="left" vertical="center" wrapText="1" indent="1"/>
    </xf>
    <xf numFmtId="0" fontId="19"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5" fillId="6" borderId="1" xfId="0" applyNumberFormat="1" applyFont="1" applyFill="1" applyBorder="1" applyAlignment="1">
      <alignment horizontal="right"/>
    </xf>
    <xf numFmtId="38" fontId="12"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38" fontId="15" fillId="6" borderId="10" xfId="0" applyNumberFormat="1" applyFont="1" applyFill="1" applyBorder="1" applyAlignment="1">
      <alignment horizontal="right"/>
    </xf>
    <xf numFmtId="38" fontId="17"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7"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0" fontId="11" fillId="6" borderId="10" xfId="0" applyFont="1" applyFill="1" applyBorder="1" applyAlignment="1">
      <alignment horizontal="left" vertical="center" wrapText="1" indent="1"/>
    </xf>
    <xf numFmtId="0" fontId="20" fillId="0" borderId="0" xfId="0" applyFont="1" applyFill="1" applyBorder="1" applyAlignment="1">
      <alignment horizontal="left" vertical="center" indent="1"/>
    </xf>
    <xf numFmtId="165" fontId="15" fillId="0" borderId="1" xfId="0" applyNumberFormat="1" applyFont="1" applyFill="1" applyBorder="1" applyAlignment="1">
      <alignment horizontal="right"/>
    </xf>
    <xf numFmtId="3" fontId="16" fillId="6" borderId="9" xfId="0" applyNumberFormat="1" applyFont="1" applyFill="1" applyBorder="1" applyAlignment="1">
      <alignment horizontal="right"/>
    </xf>
    <xf numFmtId="38" fontId="16" fillId="6" borderId="11" xfId="0" applyNumberFormat="1" applyFont="1" applyFill="1" applyBorder="1" applyAlignment="1">
      <alignment horizontal="right"/>
    </xf>
    <xf numFmtId="38" fontId="16" fillId="6" borderId="9" xfId="0" applyNumberFormat="1" applyFont="1" applyFill="1" applyBorder="1" applyAlignment="1">
      <alignment horizontal="right"/>
    </xf>
    <xf numFmtId="0" fontId="3" fillId="0" borderId="4" xfId="0" applyFont="1" applyBorder="1" applyAlignment="1">
      <alignment vertical="center"/>
    </xf>
    <xf numFmtId="38" fontId="17"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5"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6" borderId="8" xfId="0" applyNumberFormat="1" applyFont="1" applyFill="1" applyBorder="1" applyAlignment="1">
      <alignment horizontal="right"/>
    </xf>
    <xf numFmtId="3" fontId="16" fillId="0" borderId="8" xfId="0" applyNumberFormat="1" applyFont="1" applyFill="1" applyBorder="1" applyAlignment="1">
      <alignment horizontal="right"/>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5" fillId="0" borderId="0" xfId="0"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6" fillId="6" borderId="1" xfId="0" applyNumberFormat="1" applyFont="1" applyFill="1" applyBorder="1" applyAlignment="1">
      <alignment horizontal="right"/>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Border="1" applyAlignment="1">
      <alignment horizontal="right"/>
    </xf>
    <xf numFmtId="10" fontId="11" fillId="6" borderId="7"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16" fillId="6" borderId="11" xfId="0" applyFont="1" applyFill="1" applyBorder="1" applyAlignment="1">
      <alignment horizontal="left" vertical="center" wrapText="1" indent="1"/>
    </xf>
    <xf numFmtId="0" fontId="28" fillId="38" borderId="0" xfId="5" applyNumberFormat="1" applyFont="1" applyFill="1" applyBorder="1" applyAlignment="1" applyProtection="1">
      <alignment horizontal="center" vertical="center" wrapText="1"/>
    </xf>
    <xf numFmtId="0" fontId="29" fillId="38" borderId="0" xfId="5" applyNumberFormat="1" applyFont="1" applyFill="1" applyBorder="1" applyAlignment="1" applyProtection="1"/>
    <xf numFmtId="49" fontId="30" fillId="0" borderId="0" xfId="5" applyNumberFormat="1" applyFont="1" applyFill="1" applyBorder="1" applyAlignment="1" applyProtection="1">
      <alignment horizontal="center" vertical="center"/>
    </xf>
    <xf numFmtId="0" fontId="31" fillId="0" borderId="0" xfId="5" applyFont="1"/>
    <xf numFmtId="0" fontId="33" fillId="0" borderId="26" xfId="5" applyNumberFormat="1" applyFont="1" applyFill="1" applyBorder="1" applyAlignment="1" applyProtection="1">
      <alignment horizontal="left" wrapText="1"/>
    </xf>
    <xf numFmtId="0" fontId="34" fillId="0" borderId="26" xfId="5" applyNumberFormat="1" applyFont="1" applyFill="1" applyBorder="1" applyAlignment="1" applyProtection="1">
      <alignment horizontal="left" wrapText="1"/>
    </xf>
    <xf numFmtId="0" fontId="11" fillId="0" borderId="7"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1" fillId="0" borderId="0" xfId="1" applyFont="1" applyFill="1" applyBorder="1" applyAlignment="1">
      <alignment horizontal="left" vertical="center" indent="2"/>
    </xf>
    <xf numFmtId="38" fontId="16" fillId="0" borderId="4" xfId="0" applyNumberFormat="1" applyFont="1" applyFill="1" applyBorder="1" applyAlignment="1">
      <alignment horizontal="right"/>
    </xf>
    <xf numFmtId="0" fontId="16" fillId="0" borderId="4" xfId="0" applyFont="1" applyBorder="1" applyAlignment="1">
      <alignment vertical="center"/>
    </xf>
    <xf numFmtId="0" fontId="3" fillId="0" borderId="0" xfId="0" applyFont="1" applyAlignment="1">
      <alignment horizontal="center" vertical="center"/>
    </xf>
    <xf numFmtId="0" fontId="32" fillId="0" borderId="50" xfId="5" applyFont="1" applyBorder="1"/>
    <xf numFmtId="0" fontId="172" fillId="0" borderId="0" xfId="0" applyFont="1" applyBorder="1" applyAlignment="1">
      <alignment horizontal="center" wrapText="1"/>
    </xf>
    <xf numFmtId="0" fontId="13" fillId="0" borderId="0" xfId="0" applyFont="1" applyBorder="1" applyAlignment="1">
      <alignment horizontal="left" vertical="center" wrapText="1" indent="1"/>
    </xf>
    <xf numFmtId="0" fontId="172" fillId="0" borderId="0" xfId="0" applyFont="1" applyBorder="1" applyAlignment="1">
      <alignment horizontal="center" vertical="center" wrapText="1"/>
    </xf>
    <xf numFmtId="38" fontId="11" fillId="110" borderId="1" xfId="0" applyNumberFormat="1" applyFont="1" applyFill="1" applyBorder="1" applyAlignment="1">
      <alignment horizontal="left" vertical="center" wrapText="1" indent="1"/>
    </xf>
    <xf numFmtId="49" fontId="12" fillId="2" borderId="51" xfId="0" applyNumberFormat="1" applyFont="1" applyFill="1" applyBorder="1" applyAlignment="1">
      <alignment horizontal="center" vertical="center"/>
    </xf>
    <xf numFmtId="38" fontId="16" fillId="6" borderId="30" xfId="0" applyNumberFormat="1" applyFont="1" applyFill="1" applyBorder="1" applyAlignment="1">
      <alignment horizontal="right"/>
    </xf>
    <xf numFmtId="38" fontId="12" fillId="0" borderId="52" xfId="0" applyNumberFormat="1" applyFont="1" applyFill="1" applyBorder="1" applyAlignment="1">
      <alignment horizontal="right"/>
    </xf>
    <xf numFmtId="3" fontId="16" fillId="3" borderId="30" xfId="0" applyNumberFormat="1" applyFont="1" applyFill="1" applyBorder="1" applyAlignment="1">
      <alignment horizontal="right"/>
    </xf>
    <xf numFmtId="3" fontId="16" fillId="6" borderId="53" xfId="0" applyNumberFormat="1" applyFont="1" applyFill="1" applyBorder="1" applyAlignment="1">
      <alignment horizontal="right"/>
    </xf>
    <xf numFmtId="3" fontId="16" fillId="6" borderId="52" xfId="0" applyNumberFormat="1" applyFont="1" applyFill="1" applyBorder="1" applyAlignment="1">
      <alignment horizontal="right"/>
    </xf>
    <xf numFmtId="3" fontId="16" fillId="6" borderId="51" xfId="0" applyNumberFormat="1" applyFont="1" applyFill="1" applyBorder="1" applyAlignment="1">
      <alignment horizontal="right"/>
    </xf>
    <xf numFmtId="38" fontId="16" fillId="110" borderId="7" xfId="0" applyNumberFormat="1" applyFont="1" applyFill="1" applyBorder="1" applyAlignment="1">
      <alignment horizontal="right"/>
    </xf>
    <xf numFmtId="38" fontId="16" fillId="110" borderId="1" xfId="0" applyNumberFormat="1" applyFont="1" applyFill="1" applyBorder="1" applyAlignment="1">
      <alignment horizontal="right"/>
    </xf>
    <xf numFmtId="38" fontId="16" fillId="6" borderId="51"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3" fontId="0" fillId="0" borderId="1" xfId="0" applyNumberFormat="1" applyBorder="1" applyAlignment="1">
      <alignment vertical="center"/>
    </xf>
    <xf numFmtId="0" fontId="0" fillId="0" borderId="1" xfId="0" applyBorder="1" applyAlignment="1">
      <alignment vertical="center"/>
    </xf>
    <xf numFmtId="0" fontId="12" fillId="0" borderId="54"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5" fillId="0" borderId="56" xfId="0" applyFont="1" applyFill="1" applyBorder="1" applyAlignment="1">
      <alignment horizontal="left" vertical="center" wrapText="1" indent="1"/>
    </xf>
    <xf numFmtId="38" fontId="12" fillId="110" borderId="1" xfId="0" applyNumberFormat="1" applyFont="1" applyFill="1" applyBorder="1" applyAlignment="1">
      <alignment horizontal="right"/>
    </xf>
    <xf numFmtId="0" fontId="12" fillId="0" borderId="58" xfId="0" quotePrefix="1" applyFont="1" applyFill="1" applyBorder="1" applyAlignment="1">
      <alignment horizontal="left" vertical="center" wrapText="1" indent="1"/>
    </xf>
    <xf numFmtId="0" fontId="11" fillId="0" borderId="59" xfId="0" applyFont="1" applyFill="1" applyBorder="1" applyAlignment="1">
      <alignment horizontal="left" vertical="center" wrapText="1" indent="1"/>
    </xf>
    <xf numFmtId="38" fontId="12" fillId="0" borderId="57" xfId="0" applyNumberFormat="1" applyFont="1" applyFill="1" applyBorder="1" applyAlignment="1">
      <alignment horizontal="right"/>
    </xf>
    <xf numFmtId="0" fontId="11" fillId="110" borderId="0" xfId="0" applyFont="1" applyFill="1" applyBorder="1" applyAlignment="1">
      <alignment horizontal="left" vertical="center" wrapText="1" indent="1"/>
    </xf>
    <xf numFmtId="38" fontId="15" fillId="0" borderId="14" xfId="0" applyNumberFormat="1" applyFont="1" applyFill="1" applyBorder="1" applyAlignment="1">
      <alignment horizontal="right"/>
    </xf>
    <xf numFmtId="38" fontId="12" fillId="0" borderId="59" xfId="0" applyNumberFormat="1" applyFont="1" applyFill="1" applyBorder="1" applyAlignment="1">
      <alignment horizontal="right"/>
    </xf>
    <xf numFmtId="0" fontId="12" fillId="0" borderId="57" xfId="0" applyFont="1" applyBorder="1" applyAlignment="1">
      <alignment horizontal="left" vertical="center" wrapText="1" indent="1"/>
    </xf>
    <xf numFmtId="38" fontId="16" fillId="6" borderId="57" xfId="0" applyNumberFormat="1" applyFont="1" applyFill="1" applyBorder="1" applyAlignment="1">
      <alignment horizontal="right"/>
    </xf>
    <xf numFmtId="0" fontId="16" fillId="6" borderId="57" xfId="0" applyFont="1" applyFill="1" applyBorder="1" applyAlignment="1">
      <alignment horizontal="left" vertical="center" wrapText="1" indent="1"/>
    </xf>
    <xf numFmtId="0" fontId="11" fillId="0" borderId="57" xfId="0" applyFont="1" applyBorder="1" applyAlignment="1">
      <alignment horizontal="left" vertical="center" wrapText="1" indent="1"/>
    </xf>
    <xf numFmtId="0" fontId="3" fillId="0" borderId="58" xfId="0" applyFont="1" applyBorder="1" applyAlignment="1">
      <alignment horizontal="left" vertical="center" wrapText="1" indent="1"/>
    </xf>
    <xf numFmtId="38" fontId="16" fillId="0" borderId="57" xfId="0" applyNumberFormat="1" applyFont="1" applyFill="1" applyBorder="1" applyAlignment="1">
      <alignment horizontal="right"/>
    </xf>
    <xf numFmtId="0" fontId="16" fillId="0" borderId="57"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11" fillId="0" borderId="57" xfId="0" applyFont="1" applyFill="1" applyBorder="1" applyAlignment="1">
      <alignment horizontal="left" vertical="center" wrapText="1" indent="1"/>
    </xf>
    <xf numFmtId="0" fontId="5" fillId="0" borderId="0" xfId="0" applyFont="1" applyBorder="1" applyAlignment="1">
      <alignment vertical="center"/>
    </xf>
    <xf numFmtId="0" fontId="3" fillId="0" borderId="0" xfId="0" applyFont="1"/>
    <xf numFmtId="0" fontId="11" fillId="0" borderId="7" xfId="0" applyFont="1" applyBorder="1" applyAlignment="1" applyProtection="1">
      <alignment horizontal="left" vertical="center" wrapText="1" indent="1"/>
      <protection locked="0"/>
    </xf>
    <xf numFmtId="0" fontId="3" fillId="0" borderId="57" xfId="0" applyFont="1" applyBorder="1" applyAlignment="1">
      <alignment vertical="center"/>
    </xf>
    <xf numFmtId="0" fontId="12" fillId="0" borderId="59" xfId="0" applyFont="1" applyFill="1" applyBorder="1" applyAlignment="1">
      <alignment horizontal="left" vertical="center" wrapText="1" indent="1"/>
    </xf>
    <xf numFmtId="0" fontId="3" fillId="0" borderId="26" xfId="0" applyFont="1" applyBorder="1" applyAlignment="1">
      <alignment horizontal="left" vertical="center" wrapText="1" indent="1"/>
    </xf>
    <xf numFmtId="0" fontId="3" fillId="0" borderId="60" xfId="0" applyFont="1" applyBorder="1" applyAlignment="1">
      <alignment horizontal="left" vertical="center" wrapText="1" indent="1"/>
    </xf>
    <xf numFmtId="0" fontId="12" fillId="0" borderId="61" xfId="0" applyFont="1" applyFill="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0" fontId="16" fillId="3" borderId="62" xfId="0" applyFont="1" applyFill="1" applyBorder="1" applyAlignment="1">
      <alignment vertical="center"/>
    </xf>
    <xf numFmtId="38" fontId="16" fillId="3" borderId="0" xfId="0" applyNumberFormat="1" applyFont="1" applyFill="1" applyBorder="1" applyAlignment="1">
      <alignment horizontal="right"/>
    </xf>
    <xf numFmtId="0" fontId="16" fillId="3" borderId="63" xfId="0" applyFont="1" applyFill="1" applyBorder="1" applyAlignment="1">
      <alignment vertical="center"/>
    </xf>
    <xf numFmtId="0" fontId="11" fillId="0" borderId="64" xfId="0" applyFont="1" applyBorder="1" applyAlignment="1">
      <alignment horizontal="left" vertical="center" wrapText="1" indent="1"/>
    </xf>
    <xf numFmtId="0" fontId="11" fillId="0" borderId="65"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6" fillId="3" borderId="13" xfId="0" applyNumberFormat="1" applyFont="1" applyFill="1" applyBorder="1" applyAlignment="1">
      <alignment horizontal="right"/>
    </xf>
    <xf numFmtId="38" fontId="16" fillId="3" borderId="6" xfId="0" applyNumberFormat="1" applyFont="1" applyFill="1" applyBorder="1" applyAlignment="1">
      <alignment horizontal="right"/>
    </xf>
    <xf numFmtId="38" fontId="15" fillId="3" borderId="59"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Border="1" applyAlignment="1">
      <alignment horizontal="left" vertical="center" indent="1"/>
    </xf>
    <xf numFmtId="0" fontId="12" fillId="111" borderId="0" xfId="0" applyFont="1" applyFill="1" applyBorder="1" applyAlignment="1">
      <alignment horizontal="left" vertical="center" wrapText="1" indent="1"/>
    </xf>
    <xf numFmtId="38" fontId="12" fillId="111" borderId="0" xfId="0" applyNumberFormat="1" applyFont="1" applyFill="1" applyBorder="1" applyAlignment="1">
      <alignment horizontal="right"/>
    </xf>
    <xf numFmtId="38" fontId="12" fillId="110" borderId="0" xfId="0" applyNumberFormat="1" applyFont="1" applyFill="1" applyBorder="1" applyAlignment="1">
      <alignment horizontal="right"/>
    </xf>
    <xf numFmtId="0" fontId="11" fillId="0" borderId="66" xfId="0" applyFont="1" applyBorder="1" applyAlignment="1">
      <alignment horizontal="left" vertical="center" wrapText="1" indent="1"/>
    </xf>
    <xf numFmtId="38" fontId="11" fillId="6" borderId="57" xfId="0" applyNumberFormat="1" applyFont="1" applyFill="1" applyBorder="1" applyAlignment="1">
      <alignment horizontal="left" vertical="center" wrapText="1" indent="1"/>
    </xf>
    <xf numFmtId="38" fontId="16" fillId="110" borderId="30" xfId="0" applyNumberFormat="1" applyFont="1" applyFill="1" applyBorder="1" applyAlignment="1">
      <alignment horizontal="right"/>
    </xf>
    <xf numFmtId="38" fontId="12" fillId="6" borderId="7" xfId="0" applyNumberFormat="1" applyFont="1" applyFill="1" applyBorder="1" applyAlignment="1">
      <alignment horizontal="right"/>
    </xf>
    <xf numFmtId="38" fontId="12" fillId="6" borderId="10" xfId="0" applyNumberFormat="1" applyFont="1" applyFill="1" applyBorder="1" applyAlignment="1">
      <alignment horizontal="right"/>
    </xf>
    <xf numFmtId="0" fontId="11" fillId="6" borderId="1" xfId="0" applyFont="1" applyFill="1" applyBorder="1" applyAlignment="1">
      <alignment horizontal="left" vertical="center" wrapText="1" indent="1"/>
    </xf>
    <xf numFmtId="38" fontId="12" fillId="6" borderId="9" xfId="0" applyNumberFormat="1" applyFont="1" applyFill="1" applyBorder="1" applyAlignment="1">
      <alignment horizontal="right"/>
    </xf>
    <xf numFmtId="38" fontId="12" fillId="6" borderId="14" xfId="0" applyNumberFormat="1" applyFont="1" applyFill="1" applyBorder="1" applyAlignment="1">
      <alignment horizontal="right"/>
    </xf>
    <xf numFmtId="3" fontId="0" fillId="6" borderId="1" xfId="0" applyNumberFormat="1" applyFill="1" applyBorder="1" applyAlignment="1">
      <alignment vertical="center"/>
    </xf>
    <xf numFmtId="38" fontId="12" fillId="112" borderId="7" xfId="0" applyNumberFormat="1" applyFont="1" applyFill="1" applyBorder="1" applyAlignment="1">
      <alignment horizontal="right"/>
    </xf>
    <xf numFmtId="38" fontId="16" fillId="112" borderId="7" xfId="0" applyNumberFormat="1" applyFont="1" applyFill="1" applyBorder="1" applyAlignment="1">
      <alignment horizontal="right"/>
    </xf>
    <xf numFmtId="0" fontId="11" fillId="0" borderId="57" xfId="0" applyFont="1" applyBorder="1" applyAlignment="1">
      <alignment horizontal="right" vertical="center" wrapText="1" indent="1"/>
    </xf>
    <xf numFmtId="0" fontId="11" fillId="0" borderId="57" xfId="0" applyFont="1" applyFill="1" applyBorder="1" applyAlignment="1">
      <alignment horizontal="right" vertical="center" wrapText="1" indent="1"/>
    </xf>
    <xf numFmtId="38" fontId="12" fillId="113" borderId="57" xfId="0" applyNumberFormat="1" applyFont="1" applyFill="1" applyBorder="1" applyAlignment="1">
      <alignment horizontal="right"/>
    </xf>
    <xf numFmtId="0" fontId="3" fillId="0" borderId="67" xfId="0" applyFont="1" applyBorder="1" applyAlignment="1">
      <alignment horizontal="left" vertical="center" wrapText="1" indent="1"/>
    </xf>
    <xf numFmtId="3" fontId="16" fillId="0" borderId="1" xfId="0" applyNumberFormat="1" applyFont="1" applyBorder="1" applyAlignment="1">
      <alignment vertical="center"/>
    </xf>
    <xf numFmtId="3" fontId="16" fillId="0" borderId="57" xfId="0" applyNumberFormat="1" applyFont="1" applyBorder="1" applyAlignment="1">
      <alignment vertical="center"/>
    </xf>
    <xf numFmtId="207" fontId="15" fillId="0" borderId="1" xfId="0" applyNumberFormat="1" applyFont="1" applyFill="1" applyBorder="1" applyAlignment="1">
      <alignment horizontal="right"/>
    </xf>
    <xf numFmtId="0" fontId="173" fillId="0" borderId="0" xfId="0" applyFont="1" applyBorder="1" applyAlignment="1">
      <alignment horizontal="left" vertical="center" wrapText="1" indent="1"/>
    </xf>
    <xf numFmtId="38" fontId="0" fillId="0" borderId="0" xfId="0" applyNumberFormat="1" applyBorder="1" applyAlignment="1">
      <alignment horizontal="left" vertical="center"/>
    </xf>
    <xf numFmtId="38" fontId="12" fillId="6" borderId="57" xfId="0" applyNumberFormat="1" applyFont="1" applyFill="1" applyBorder="1" applyAlignment="1">
      <alignment horizontal="right"/>
    </xf>
    <xf numFmtId="38" fontId="16" fillId="0" borderId="7" xfId="0" applyNumberFormat="1" applyFont="1" applyBorder="1" applyAlignment="1">
      <alignment vertical="center"/>
    </xf>
    <xf numFmtId="0" fontId="12" fillId="0" borderId="5" xfId="0" applyFont="1" applyBorder="1" applyAlignment="1">
      <alignment vertical="center"/>
    </xf>
    <xf numFmtId="0" fontId="5" fillId="114" borderId="5" xfId="0" applyFont="1" applyFill="1" applyBorder="1" applyAlignment="1">
      <alignment vertical="center"/>
    </xf>
    <xf numFmtId="0" fontId="8" fillId="0" borderId="1" xfId="2" applyFill="1" applyBorder="1" applyAlignment="1" applyProtection="1">
      <alignment horizontal="left" vertical="center" wrapText="1" indent="1"/>
    </xf>
    <xf numFmtId="0" fontId="12" fillId="110" borderId="3" xfId="0" applyFont="1" applyFill="1" applyBorder="1" applyAlignment="1">
      <alignment horizontal="left" vertical="center" wrapText="1" indent="1"/>
    </xf>
    <xf numFmtId="0" fontId="0" fillId="0" borderId="58" xfId="0" applyBorder="1" applyAlignment="1">
      <alignment horizontal="left" vertical="center" wrapText="1" indent="1"/>
    </xf>
    <xf numFmtId="0" fontId="0" fillId="0" borderId="59" xfId="0" applyBorder="1" applyAlignment="1">
      <alignment horizontal="left" vertical="center" wrapText="1" indent="1"/>
    </xf>
    <xf numFmtId="38" fontId="11" fillId="6" borderId="3" xfId="0" applyNumberFormat="1" applyFont="1" applyFill="1" applyBorder="1" applyAlignment="1">
      <alignment horizontal="center"/>
    </xf>
    <xf numFmtId="38" fontId="11" fillId="6" borderId="58" xfId="0" applyNumberFormat="1" applyFont="1" applyFill="1" applyBorder="1" applyAlignment="1">
      <alignment horizontal="center"/>
    </xf>
    <xf numFmtId="38" fontId="11" fillId="6" borderId="59"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2" fillId="0" borderId="5" xfId="0" applyFont="1" applyBorder="1" applyAlignment="1">
      <alignment horizontal="center" vertical="center"/>
    </xf>
    <xf numFmtId="0" fontId="11" fillId="0" borderId="5" xfId="0" applyFont="1" applyBorder="1" applyAlignment="1">
      <alignment horizontal="center" vertical="center"/>
    </xf>
    <xf numFmtId="3" fontId="11" fillId="6" borderId="13" xfId="0" applyNumberFormat="1" applyFont="1" applyFill="1" applyBorder="1" applyAlignment="1">
      <alignment horizontal="center" vertical="center" wrapText="1"/>
    </xf>
    <xf numFmtId="3" fontId="11" fillId="6" borderId="2" xfId="0" applyNumberFormat="1" applyFont="1" applyFill="1" applyBorder="1" applyAlignment="1">
      <alignment horizontal="center" vertical="center" wrapText="1"/>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38" fontId="11" fillId="6" borderId="0" xfId="0" applyNumberFormat="1" applyFont="1" applyFill="1" applyBorder="1" applyAlignment="1">
      <alignment horizontal="center"/>
    </xf>
    <xf numFmtId="38" fontId="11" fillId="6" borderId="5" xfId="0" applyNumberFormat="1" applyFont="1" applyFill="1" applyBorder="1" applyAlignment="1">
      <alignment horizontal="center"/>
    </xf>
  </cellXfs>
  <cellStyles count="25573">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206799</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cell r="AB98"/>
          <cell r="AC98"/>
          <cell r="AD98"/>
          <cell r="AE98"/>
          <cell r="AF98"/>
          <cell r="AG98"/>
          <cell r="AH98"/>
          <cell r="AI98"/>
          <cell r="AJ98"/>
          <cell r="AK98"/>
          <cell r="AL98"/>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cell r="BB98"/>
          <cell r="BC98"/>
          <cell r="BD98"/>
          <cell r="BE98"/>
          <cell r="BF98"/>
          <cell r="BG98"/>
          <cell r="BH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cell r="AB99"/>
          <cell r="AC99"/>
          <cell r="AD99"/>
          <cell r="AE99"/>
          <cell r="AF99"/>
          <cell r="AG99"/>
          <cell r="AH99"/>
          <cell r="AI99"/>
          <cell r="AJ99"/>
          <cell r="AK99"/>
          <cell r="AL99"/>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cell r="AZ99"/>
          <cell r="BA99"/>
          <cell r="BB99"/>
          <cell r="BC99"/>
          <cell r="BD99"/>
          <cell r="BE99"/>
          <cell r="BF99"/>
          <cell r="BG99"/>
          <cell r="BH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cell r="AB100"/>
          <cell r="AC100"/>
          <cell r="AD100"/>
          <cell r="AE100"/>
          <cell r="AF100"/>
          <cell r="AG100"/>
          <cell r="AH100"/>
          <cell r="AI100"/>
          <cell r="AJ100"/>
          <cell r="AK100"/>
          <cell r="AL100"/>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cell r="AZ100"/>
          <cell r="BA100"/>
          <cell r="BB100"/>
          <cell r="BC100"/>
          <cell r="BD100"/>
          <cell r="BE100"/>
          <cell r="BF100"/>
          <cell r="BG100"/>
          <cell r="BH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v>0</v>
          </cell>
          <cell r="AZ110">
            <v>0</v>
          </cell>
          <cell r="BA110">
            <v>0</v>
          </cell>
          <cell r="BB110">
            <v>187.5</v>
          </cell>
          <cell r="BC110">
            <v>375</v>
          </cell>
          <cell r="BD110">
            <v>562.5</v>
          </cell>
          <cell r="BE110">
            <v>500</v>
          </cell>
          <cell r="BF110">
            <v>500</v>
          </cell>
          <cell r="BG110">
            <v>500</v>
          </cell>
          <cell r="BH110">
            <v>500</v>
          </cell>
          <cell r="BK110">
            <v>500</v>
          </cell>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G110"/>
          <cell r="EH110"/>
          <cell r="EI110"/>
          <cell r="EJ110"/>
          <cell r="EK110"/>
          <cell r="EL110"/>
          <cell r="EM110"/>
          <cell r="EN110"/>
          <cell r="EO110"/>
          <cell r="EP110"/>
          <cell r="EQ110"/>
          <cell r="ER110"/>
          <cell r="ES110"/>
          <cell r="ET110"/>
          <cell r="EU110"/>
          <cell r="EV110"/>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v>0</v>
          </cell>
          <cell r="AZ111">
            <v>0</v>
          </cell>
          <cell r="BA111">
            <v>0</v>
          </cell>
          <cell r="BB111">
            <v>187.5</v>
          </cell>
          <cell r="BC111">
            <v>375</v>
          </cell>
          <cell r="BD111">
            <v>562.5</v>
          </cell>
          <cell r="BE111">
            <v>500</v>
          </cell>
          <cell r="BF111">
            <v>500</v>
          </cell>
          <cell r="BG111">
            <v>500</v>
          </cell>
          <cell r="BH111">
            <v>500</v>
          </cell>
          <cell r="BK111">
            <v>500</v>
          </cell>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v>225</v>
          </cell>
          <cell r="BH112">
            <v>450</v>
          </cell>
          <cell r="BK112">
            <v>900</v>
          </cell>
          <cell r="BL112">
            <v>900</v>
          </cell>
          <cell r="BM112">
            <v>900</v>
          </cell>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cell r="DW112"/>
          <cell r="DX112"/>
          <cell r="DY112"/>
          <cell r="DZ112"/>
          <cell r="EA112"/>
          <cell r="EB112"/>
          <cell r="EC112"/>
          <cell r="ED112"/>
          <cell r="EE112"/>
          <cell r="EF112"/>
          <cell r="EG112"/>
          <cell r="EH112"/>
          <cell r="EI112"/>
          <cell r="EJ112"/>
          <cell r="EK112"/>
          <cell r="EL112"/>
          <cell r="EM112"/>
          <cell r="EN112"/>
          <cell r="EO112"/>
          <cell r="EP112"/>
          <cell r="EQ112"/>
          <cell r="ER112"/>
          <cell r="ES112"/>
          <cell r="ET112"/>
          <cell r="EU112"/>
          <cell r="EV112"/>
        </row>
        <row r="114">
          <cell r="T114" t="str">
            <v>BUDGET FORECAST</v>
          </cell>
          <cell r="W114">
            <v>153000</v>
          </cell>
          <cell r="X114">
            <v>40800</v>
          </cell>
          <cell r="AA114"/>
          <cell r="AB114"/>
          <cell r="AC114"/>
          <cell r="AD114"/>
          <cell r="AE114"/>
          <cell r="AF114"/>
          <cell r="AG114"/>
          <cell r="AH114"/>
          <cell r="AI114"/>
          <cell r="AJ114"/>
          <cell r="AK114"/>
          <cell r="AL114"/>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cell r="AC115"/>
          <cell r="AD115"/>
          <cell r="AE115"/>
          <cell r="AF115"/>
          <cell r="AG115"/>
          <cell r="AH115"/>
          <cell r="AI115"/>
          <cell r="AJ115"/>
          <cell r="AK115"/>
          <cell r="AL115"/>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cell r="BB115"/>
          <cell r="BC115"/>
          <cell r="BD115"/>
          <cell r="BE115"/>
          <cell r="BF115"/>
          <cell r="BG115"/>
          <cell r="BH115"/>
          <cell r="BI115"/>
          <cell r="BJ115"/>
          <cell r="BK115"/>
          <cell r="BL115"/>
          <cell r="BM115"/>
        </row>
        <row r="116">
          <cell r="V116" t="str">
            <v>PRE PROD</v>
          </cell>
          <cell r="W116">
            <v>30</v>
          </cell>
          <cell r="X116">
            <v>180000</v>
          </cell>
          <cell r="AA116">
            <v>180000</v>
          </cell>
          <cell r="AB116"/>
          <cell r="AC116"/>
          <cell r="AD116"/>
          <cell r="AE116"/>
          <cell r="AF116"/>
          <cell r="AG116"/>
          <cell r="AH116"/>
          <cell r="AI116"/>
          <cell r="AJ116"/>
          <cell r="AK116"/>
          <cell r="AL116"/>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cell r="DO116"/>
          <cell r="DP116"/>
          <cell r="DQ116"/>
          <cell r="DR116"/>
          <cell r="DS116"/>
          <cell r="DT116"/>
          <cell r="DU116"/>
          <cell r="DV116"/>
          <cell r="DW116"/>
          <cell r="DX116"/>
          <cell r="DY116"/>
          <cell r="DZ116"/>
          <cell r="EA116"/>
          <cell r="EB116"/>
          <cell r="EC116"/>
          <cell r="ED116"/>
          <cell r="EE116"/>
          <cell r="EF116"/>
          <cell r="EG116"/>
          <cell r="EH116"/>
          <cell r="EI116"/>
          <cell r="EJ116"/>
          <cell r="EK116"/>
          <cell r="EL116"/>
          <cell r="EM116"/>
          <cell r="EN116"/>
          <cell r="EO116"/>
          <cell r="EP116"/>
          <cell r="EQ116"/>
          <cell r="ER116"/>
          <cell r="ES116"/>
          <cell r="ET116"/>
          <cell r="EU116"/>
          <cell r="EV116"/>
          <cell r="EW116"/>
          <cell r="EX116"/>
          <cell r="EY116"/>
          <cell r="EZ116"/>
          <cell r="FA116"/>
          <cell r="FB116"/>
          <cell r="FC116"/>
          <cell r="FD116"/>
          <cell r="FE116"/>
          <cell r="FF116"/>
          <cell r="FG116"/>
          <cell r="FH116"/>
          <cell r="FI116"/>
        </row>
        <row r="117">
          <cell r="V117" t="str">
            <v>BACKGROUNDS</v>
          </cell>
          <cell r="W117">
            <v>12</v>
          </cell>
          <cell r="X117">
            <v>60000</v>
          </cell>
          <cell r="AA117">
            <v>59999.974293795312</v>
          </cell>
          <cell r="AB117"/>
          <cell r="AC117"/>
          <cell r="AD117"/>
          <cell r="AE117"/>
          <cell r="AF117"/>
          <cell r="AG117"/>
          <cell r="AH117"/>
          <cell r="AI117"/>
          <cell r="AJ117"/>
          <cell r="AK117"/>
          <cell r="AL117"/>
          <cell r="AM117"/>
          <cell r="AN117"/>
          <cell r="AO117"/>
          <cell r="AP117"/>
          <cell r="AQ117"/>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cell r="BJ117">
            <v>75000</v>
          </cell>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row>
        <row r="118">
          <cell r="V118" t="str">
            <v>PRODUCTION</v>
          </cell>
          <cell r="W118">
            <v>150</v>
          </cell>
          <cell r="X118">
            <v>950000</v>
          </cell>
          <cell r="AA118">
            <v>950000.03</v>
          </cell>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cell r="BJ118">
            <v>155714.29</v>
          </cell>
          <cell r="BK118">
            <v>130000</v>
          </cell>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row>
        <row r="119">
          <cell r="V119" t="str">
            <v>INK &amp; PAINT</v>
          </cell>
          <cell r="W119">
            <v>8</v>
          </cell>
          <cell r="X119">
            <v>32400</v>
          </cell>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v>1800</v>
          </cell>
          <cell r="BG119">
            <v>3600</v>
          </cell>
          <cell r="BH119">
            <v>5400</v>
          </cell>
          <cell r="BI119"/>
          <cell r="BJ119">
            <v>7200</v>
          </cell>
          <cell r="BK119">
            <v>7200</v>
          </cell>
          <cell r="BL119">
            <v>7200</v>
          </cell>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cell r="DO119"/>
          <cell r="DP119"/>
          <cell r="DQ119"/>
          <cell r="DR119"/>
          <cell r="DS119"/>
          <cell r="DT119"/>
          <cell r="DU119"/>
          <cell r="DV119"/>
          <cell r="DW119"/>
          <cell r="DX119"/>
          <cell r="DY119"/>
          <cell r="DZ119"/>
          <cell r="EA119"/>
          <cell r="EB119"/>
          <cell r="EC119"/>
          <cell r="ED119"/>
          <cell r="EE119"/>
          <cell r="EF119"/>
          <cell r="EG119"/>
          <cell r="EH119"/>
          <cell r="EI119"/>
          <cell r="EJ119"/>
          <cell r="EK119"/>
          <cell r="EL119"/>
          <cell r="EM119"/>
          <cell r="EN119"/>
          <cell r="EO119"/>
          <cell r="EP119"/>
          <cell r="EQ119"/>
          <cell r="ER119"/>
          <cell r="ES119"/>
          <cell r="ET119"/>
          <cell r="EU119"/>
          <cell r="EV119"/>
          <cell r="EW119"/>
          <cell r="EX119"/>
          <cell r="EY119"/>
          <cell r="EZ119"/>
          <cell r="FA119"/>
          <cell r="FB119"/>
          <cell r="FC119"/>
          <cell r="FD119"/>
          <cell r="FE119"/>
          <cell r="FF119"/>
          <cell r="FG119"/>
          <cell r="FH119"/>
          <cell r="FI119"/>
        </row>
        <row r="120">
          <cell r="V120" t="str">
            <v>INK &amp; PAINT</v>
          </cell>
          <cell r="W120">
            <v>8</v>
          </cell>
          <cell r="X120">
            <v>72000</v>
          </cell>
          <cell r="AA120">
            <v>72000</v>
          </cell>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v>8000</v>
          </cell>
          <cell r="BH120">
            <v>10000</v>
          </cell>
          <cell r="BI120"/>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row>
        <row r="124">
          <cell r="S124" t="str">
            <v>COST TO DATE</v>
          </cell>
          <cell r="T124" t="str">
            <v>ACTUAL COST TO DATE</v>
          </cell>
          <cell r="V124" t="str">
            <v>DIRECT TO DATE</v>
          </cell>
          <cell r="W124" t="str">
            <v>BUDGET</v>
          </cell>
          <cell r="AC124" t="str">
            <v>ADJ</v>
          </cell>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row>
        <row r="137">
          <cell r="V137" t="str">
            <v>PROJECTED RTM</v>
          </cell>
          <cell r="X137">
            <v>35907</v>
          </cell>
          <cell r="Y137">
            <v>119</v>
          </cell>
          <cell r="Z137">
            <v>39.666666666666671</v>
          </cell>
          <cell r="AA137"/>
          <cell r="AB137"/>
          <cell r="AC137"/>
          <cell r="AD137"/>
          <cell r="AE137"/>
          <cell r="AF137"/>
          <cell r="AG137"/>
          <cell r="AH137"/>
          <cell r="AI137"/>
          <cell r="AJ137"/>
          <cell r="AK137"/>
          <cell r="AL137"/>
          <cell r="AM137"/>
          <cell r="AN137"/>
          <cell r="AO137"/>
          <cell r="AP137"/>
          <cell r="AQ137"/>
          <cell r="AR137"/>
          <cell r="AS137"/>
          <cell r="BA137"/>
          <cell r="BB137"/>
          <cell r="BC137"/>
          <cell r="BD137"/>
          <cell r="BE137"/>
          <cell r="BF137"/>
          <cell r="BG137"/>
          <cell r="BH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cell r="DO144"/>
          <cell r="DP144"/>
          <cell r="DQ144"/>
          <cell r="DR144"/>
          <cell r="DS144"/>
          <cell r="DT144"/>
          <cell r="DU144"/>
          <cell r="DV144"/>
          <cell r="DW144"/>
          <cell r="DX144"/>
          <cell r="DY144"/>
          <cell r="DZ144"/>
          <cell r="EA144"/>
          <cell r="EB144"/>
          <cell r="EC144"/>
          <cell r="ED144"/>
          <cell r="EE144"/>
          <cell r="EF144"/>
          <cell r="EG144"/>
          <cell r="EH144"/>
          <cell r="EI144"/>
          <cell r="EJ144"/>
          <cell r="EK144"/>
          <cell r="EL144"/>
          <cell r="EM144"/>
          <cell r="EN144"/>
          <cell r="EO144"/>
          <cell r="EP144"/>
          <cell r="EQ144"/>
          <cell r="ER144"/>
          <cell r="ES144"/>
          <cell r="ET144"/>
          <cell r="EU144"/>
          <cell r="EV144"/>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row>
        <row r="154">
          <cell r="S154" t="str">
            <v>COST TO DATE</v>
          </cell>
          <cell r="V154" t="str">
            <v>DIRECT TO DATE</v>
          </cell>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v>428.57142857142856</v>
          </cell>
          <cell r="AZ165">
            <v>428.57142857142856</v>
          </cell>
          <cell r="BA165">
            <v>428.57142857142856</v>
          </cell>
          <cell r="BB165">
            <v>428.57142857142856</v>
          </cell>
          <cell r="BC165">
            <v>428.57142857142856</v>
          </cell>
          <cell r="BD165"/>
          <cell r="BE165"/>
          <cell r="BF165"/>
          <cell r="BG165"/>
          <cell r="BH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row>
        <row r="166">
          <cell r="V166" t="str">
            <v>PROJECTED RTM</v>
          </cell>
          <cell r="Y166" t="e">
            <v>#REF!</v>
          </cell>
          <cell r="Z166" t="e">
            <v>#REF!</v>
          </cell>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BD166"/>
          <cell r="BE166"/>
          <cell r="BF166"/>
          <cell r="BG166"/>
          <cell r="BH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v>35730</v>
          </cell>
          <cell r="BA170">
            <v>35737</v>
          </cell>
          <cell r="BB170">
            <v>35744</v>
          </cell>
          <cell r="BC170">
            <v>35751</v>
          </cell>
          <cell r="BD170">
            <v>35758</v>
          </cell>
          <cell r="BE170">
            <v>35765</v>
          </cell>
          <cell r="BF170">
            <v>35772</v>
          </cell>
          <cell r="BG170">
            <v>35779</v>
          </cell>
          <cell r="BH170">
            <v>35786</v>
          </cell>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cell r="DO170"/>
          <cell r="DP170"/>
          <cell r="DQ170"/>
          <cell r="DR170"/>
          <cell r="DS170"/>
          <cell r="DT170"/>
          <cell r="DU170"/>
          <cell r="DV170"/>
          <cell r="DW170"/>
          <cell r="DX170"/>
          <cell r="DY170"/>
          <cell r="DZ170"/>
          <cell r="EA170"/>
          <cell r="EB170"/>
          <cell r="EC170"/>
          <cell r="ED170"/>
          <cell r="EE170"/>
          <cell r="EF170"/>
          <cell r="EG170"/>
          <cell r="EH170"/>
          <cell r="EI170"/>
          <cell r="EJ170"/>
          <cell r="EK170"/>
          <cell r="EL170"/>
          <cell r="EM170"/>
          <cell r="EN170"/>
          <cell r="EO170"/>
          <cell r="EP170"/>
          <cell r="EQ170"/>
          <cell r="ER170"/>
          <cell r="ES170"/>
          <cell r="ET170"/>
          <cell r="EU170"/>
          <cell r="EV170"/>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v>35730</v>
          </cell>
          <cell r="BA171">
            <v>35737</v>
          </cell>
          <cell r="BB171">
            <v>35744</v>
          </cell>
          <cell r="BC171">
            <v>35751</v>
          </cell>
          <cell r="BD171">
            <v>35758</v>
          </cell>
          <cell r="BE171">
            <v>35765</v>
          </cell>
          <cell r="BF171">
            <v>35772</v>
          </cell>
          <cell r="BG171">
            <v>35779</v>
          </cell>
          <cell r="BH171">
            <v>35786</v>
          </cell>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v>100</v>
          </cell>
          <cell r="BA172">
            <v>200</v>
          </cell>
          <cell r="BB172">
            <v>300</v>
          </cell>
          <cell r="BC172">
            <v>400</v>
          </cell>
          <cell r="BD172">
            <v>400</v>
          </cell>
          <cell r="BE172">
            <v>400</v>
          </cell>
          <cell r="BF172">
            <v>400</v>
          </cell>
          <cell r="BG172">
            <v>400</v>
          </cell>
          <cell r="BH172">
            <v>400</v>
          </cell>
          <cell r="BI172"/>
          <cell r="BJ172"/>
          <cell r="BK172"/>
          <cell r="BL172"/>
          <cell r="BM172"/>
          <cell r="BN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cell r="DO172"/>
          <cell r="DP172"/>
          <cell r="DQ172"/>
          <cell r="DR172"/>
          <cell r="DS172"/>
          <cell r="DT172"/>
          <cell r="DU172"/>
          <cell r="DV172"/>
          <cell r="DW172"/>
          <cell r="DX172"/>
          <cell r="DY172"/>
          <cell r="DZ172"/>
          <cell r="EA172"/>
          <cell r="EB172"/>
          <cell r="EC172"/>
          <cell r="ED172"/>
          <cell r="EE172"/>
          <cell r="EF172"/>
          <cell r="EG172"/>
          <cell r="EH172"/>
          <cell r="EI172"/>
          <cell r="EJ172"/>
          <cell r="EK172"/>
          <cell r="EL172"/>
          <cell r="EM172"/>
          <cell r="EN172"/>
          <cell r="EO172"/>
          <cell r="EP172"/>
          <cell r="EQ172"/>
          <cell r="ER172"/>
          <cell r="ES172"/>
          <cell r="ET172"/>
          <cell r="EU172"/>
          <cell r="EV172"/>
          <cell r="EW172"/>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v>225</v>
          </cell>
          <cell r="BO184">
            <v>450</v>
          </cell>
          <cell r="BP184">
            <v>450</v>
          </cell>
          <cell r="BQ184">
            <v>675</v>
          </cell>
          <cell r="BR184">
            <v>450</v>
          </cell>
          <cell r="BS184">
            <v>675</v>
          </cell>
          <cell r="BT184">
            <v>900</v>
          </cell>
          <cell r="BU184">
            <v>900</v>
          </cell>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cell r="DO184"/>
          <cell r="DP184"/>
          <cell r="DQ184"/>
          <cell r="DR184"/>
          <cell r="DS184"/>
          <cell r="DT184"/>
          <cell r="DU184"/>
          <cell r="DV184"/>
          <cell r="DW184"/>
          <cell r="DX184"/>
          <cell r="DY184"/>
          <cell r="DZ184"/>
          <cell r="EA184"/>
          <cell r="EB184"/>
          <cell r="EC184"/>
          <cell r="ED184"/>
          <cell r="EE184"/>
          <cell r="EF184"/>
          <cell r="EG184"/>
          <cell r="EH184"/>
          <cell r="EI184"/>
          <cell r="EJ184"/>
          <cell r="EK184"/>
          <cell r="EL184"/>
          <cell r="EM184"/>
          <cell r="EN184"/>
          <cell r="EO184"/>
          <cell r="EP184"/>
          <cell r="EQ184"/>
          <cell r="ER184"/>
          <cell r="ES184"/>
          <cell r="ET184"/>
          <cell r="EU184"/>
          <cell r="EV184"/>
          <cell r="EW184"/>
        </row>
        <row r="186">
          <cell r="T186" t="str">
            <v>BUDGET FORECAST</v>
          </cell>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v>35730</v>
          </cell>
          <cell r="BA186">
            <v>35737</v>
          </cell>
          <cell r="BB186">
            <v>35744</v>
          </cell>
          <cell r="BC186">
            <v>35751</v>
          </cell>
          <cell r="BD186">
            <v>35758</v>
          </cell>
          <cell r="BE186">
            <v>35765</v>
          </cell>
          <cell r="BF186">
            <v>35772</v>
          </cell>
          <cell r="BG186">
            <v>35779</v>
          </cell>
          <cell r="BH186">
            <v>35786</v>
          </cell>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row>
        <row r="187">
          <cell r="T187" t="str">
            <v>BUDGET FORECAST</v>
          </cell>
          <cell r="V187" t="str">
            <v>PRE PROD</v>
          </cell>
          <cell r="W187">
            <v>30</v>
          </cell>
          <cell r="X187">
            <v>90000</v>
          </cell>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v>3000</v>
          </cell>
          <cell r="BA187">
            <v>6000</v>
          </cell>
          <cell r="BB187">
            <v>9000</v>
          </cell>
          <cell r="BC187">
            <v>12000</v>
          </cell>
          <cell r="BD187">
            <v>12000</v>
          </cell>
          <cell r="BE187">
            <v>12000</v>
          </cell>
          <cell r="BF187">
            <v>12000</v>
          </cell>
          <cell r="BG187">
            <v>12000</v>
          </cell>
          <cell r="BH187">
            <v>12000</v>
          </cell>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row>
        <row r="188">
          <cell r="V188" t="str">
            <v>PRE PROD</v>
          </cell>
          <cell r="W188">
            <v>30</v>
          </cell>
          <cell r="X188">
            <v>97000</v>
          </cell>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v>3000</v>
          </cell>
          <cell r="BA188">
            <v>6000</v>
          </cell>
          <cell r="BB188">
            <v>9000</v>
          </cell>
          <cell r="BC188">
            <v>12000</v>
          </cell>
          <cell r="BD188">
            <v>12000</v>
          </cell>
          <cell r="BE188">
            <v>12000</v>
          </cell>
          <cell r="BF188">
            <v>13000</v>
          </cell>
          <cell r="BG188">
            <v>18000</v>
          </cell>
          <cell r="BH188">
            <v>12000</v>
          </cell>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cell r="DO188"/>
          <cell r="DP188"/>
          <cell r="DQ188"/>
          <cell r="DR188"/>
          <cell r="DS188"/>
          <cell r="DT188"/>
          <cell r="DU188"/>
          <cell r="DV188"/>
          <cell r="DW188"/>
          <cell r="DX188"/>
          <cell r="DY188"/>
          <cell r="DZ188"/>
          <cell r="EA188"/>
          <cell r="EB188"/>
          <cell r="EC188"/>
          <cell r="ED188"/>
          <cell r="EE188"/>
          <cell r="EF188"/>
          <cell r="EG188"/>
          <cell r="EH188"/>
          <cell r="EI188"/>
          <cell r="EJ188"/>
          <cell r="EK188"/>
          <cell r="EL188"/>
          <cell r="EM188"/>
          <cell r="EN188"/>
          <cell r="EO188"/>
          <cell r="EP188"/>
          <cell r="EQ188"/>
          <cell r="ER188"/>
          <cell r="ES188"/>
          <cell r="ET188"/>
          <cell r="EU188"/>
          <cell r="EV188"/>
          <cell r="EW188"/>
          <cell r="EX188"/>
          <cell r="EY188"/>
          <cell r="EZ188"/>
          <cell r="FA188"/>
          <cell r="FB188"/>
          <cell r="FC188"/>
          <cell r="FD188"/>
          <cell r="FE188"/>
          <cell r="FF188"/>
          <cell r="FG188"/>
          <cell r="FH188"/>
          <cell r="FI188"/>
        </row>
        <row r="189">
          <cell r="V189" t="str">
            <v>PRODUCTION</v>
          </cell>
          <cell r="W189">
            <v>150</v>
          </cell>
          <cell r="X189">
            <v>438750</v>
          </cell>
          <cell r="AA189">
            <v>0</v>
          </cell>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v>0</v>
          </cell>
          <cell r="BI189">
            <v>0</v>
          </cell>
          <cell r="BJ189">
            <v>0</v>
          </cell>
          <cell r="BK189">
            <v>0</v>
          </cell>
          <cell r="BL189">
            <v>56250</v>
          </cell>
          <cell r="BM189">
            <v>63750</v>
          </cell>
          <cell r="BN189">
            <v>63750</v>
          </cell>
          <cell r="BO189">
            <v>63750</v>
          </cell>
          <cell r="BP189">
            <v>63750</v>
          </cell>
          <cell r="BQ189">
            <v>63750</v>
          </cell>
          <cell r="BR189">
            <v>63750</v>
          </cell>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row>
        <row r="190">
          <cell r="V190" t="str">
            <v>PRODUCTION</v>
          </cell>
          <cell r="W190">
            <v>150</v>
          </cell>
          <cell r="X190">
            <v>531400</v>
          </cell>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row>
        <row r="191">
          <cell r="V191" t="str">
            <v>INK &amp; PAINT</v>
          </cell>
          <cell r="W191">
            <v>8</v>
          </cell>
          <cell r="X191">
            <v>34200</v>
          </cell>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v>1800</v>
          </cell>
          <cell r="BO191">
            <v>3600</v>
          </cell>
          <cell r="BP191">
            <v>5400</v>
          </cell>
          <cell r="BQ191">
            <v>3600</v>
          </cell>
          <cell r="BR191">
            <v>5400</v>
          </cell>
          <cell r="BS191">
            <v>7200</v>
          </cell>
          <cell r="BT191">
            <v>7200</v>
          </cell>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row>
        <row r="192">
          <cell r="V192" t="str">
            <v>INK &amp; PAINT</v>
          </cell>
          <cell r="W192">
            <v>8</v>
          </cell>
          <cell r="X192">
            <v>39600</v>
          </cell>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v>1800</v>
          </cell>
          <cell r="BO192">
            <v>3600</v>
          </cell>
          <cell r="BP192">
            <v>5400</v>
          </cell>
          <cell r="BQ192">
            <v>7200</v>
          </cell>
          <cell r="BR192">
            <v>7200</v>
          </cell>
          <cell r="BS192">
            <v>7200</v>
          </cell>
          <cell r="BT192">
            <v>7200</v>
          </cell>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cell r="DO192"/>
          <cell r="DP192"/>
          <cell r="DQ192"/>
          <cell r="DR192"/>
          <cell r="DS192"/>
          <cell r="DT192"/>
          <cell r="DU192"/>
          <cell r="DV192"/>
          <cell r="DW192"/>
          <cell r="DX192"/>
          <cell r="DY192"/>
          <cell r="DZ192"/>
          <cell r="EA192"/>
          <cell r="EB192"/>
          <cell r="EC192"/>
          <cell r="ED192"/>
          <cell r="EE192"/>
          <cell r="EF192"/>
          <cell r="EG192"/>
          <cell r="EH192"/>
          <cell r="EI192"/>
          <cell r="EJ192"/>
          <cell r="EK192"/>
          <cell r="EL192"/>
          <cell r="EM192"/>
          <cell r="EN192"/>
          <cell r="EO192"/>
          <cell r="EP192"/>
          <cell r="EQ192"/>
          <cell r="ER192"/>
          <cell r="ES192"/>
          <cell r="ET192"/>
          <cell r="EU192"/>
          <cell r="EV192"/>
          <cell r="EW192"/>
          <cell r="EX192"/>
          <cell r="EY192"/>
          <cell r="EZ192"/>
          <cell r="FA192"/>
          <cell r="FB192"/>
          <cell r="FC192"/>
          <cell r="FD192"/>
          <cell r="FE192"/>
          <cell r="FF192"/>
          <cell r="FG192"/>
          <cell r="FH192"/>
          <cell r="FI192"/>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J196"/>
          <cell r="BK196"/>
          <cell r="BT196">
            <v>35870</v>
          </cell>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row>
        <row r="197">
          <cell r="S197" t="str">
            <v>COST TO DATE</v>
          </cell>
          <cell r="T197" t="str">
            <v>ACTUAL COST TO DATE</v>
          </cell>
          <cell r="V197" t="str">
            <v>DIRECT TO DATE</v>
          </cell>
          <cell r="W197" t="str">
            <v>BUDGET</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J197"/>
          <cell r="BK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cell r="DO197"/>
          <cell r="DP197"/>
          <cell r="DQ197"/>
          <cell r="DR197"/>
          <cell r="DS197"/>
          <cell r="DT197"/>
          <cell r="DU197"/>
          <cell r="DV197"/>
          <cell r="DW197"/>
          <cell r="DX197"/>
          <cell r="DY197"/>
          <cell r="DZ197"/>
          <cell r="EA197"/>
          <cell r="EB197"/>
          <cell r="EC197"/>
          <cell r="ED197"/>
          <cell r="EE197"/>
          <cell r="EF197"/>
          <cell r="EG197"/>
          <cell r="EH197"/>
          <cell r="EI197"/>
          <cell r="EJ197"/>
          <cell r="EK197"/>
          <cell r="EL197"/>
          <cell r="EM197"/>
          <cell r="EN197"/>
          <cell r="EO197"/>
          <cell r="EP197"/>
          <cell r="EQ197"/>
          <cell r="ER197"/>
          <cell r="ES197"/>
          <cell r="ET197"/>
          <cell r="EU197"/>
          <cell r="EV197"/>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v>35898</v>
          </cell>
          <cell r="BY211">
            <v>35905</v>
          </cell>
          <cell r="BZ211">
            <v>35912</v>
          </cell>
          <cell r="CA211">
            <v>35919</v>
          </cell>
          <cell r="CB211">
            <v>35926</v>
          </cell>
          <cell r="CC211">
            <v>35933</v>
          </cell>
          <cell r="CD211">
            <v>35940</v>
          </cell>
          <cell r="CE211">
            <v>35947</v>
          </cell>
          <cell r="CF211">
            <v>35954</v>
          </cell>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v>35898</v>
          </cell>
          <cell r="BY212">
            <v>35905</v>
          </cell>
          <cell r="BZ212">
            <v>35912</v>
          </cell>
          <cell r="CA212">
            <v>35919</v>
          </cell>
          <cell r="CB212">
            <v>35926</v>
          </cell>
          <cell r="CC212">
            <v>35933</v>
          </cell>
          <cell r="CD212">
            <v>35940</v>
          </cell>
          <cell r="CE212">
            <v>35947</v>
          </cell>
          <cell r="CF212">
            <v>35954</v>
          </cell>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v>125</v>
          </cell>
          <cell r="BY213">
            <v>250</v>
          </cell>
          <cell r="BZ213">
            <v>375</v>
          </cell>
          <cell r="CA213">
            <v>500</v>
          </cell>
          <cell r="CB213">
            <v>500</v>
          </cell>
          <cell r="CC213">
            <v>500</v>
          </cell>
          <cell r="CD213">
            <v>500</v>
          </cell>
          <cell r="CE213">
            <v>500</v>
          </cell>
          <cell r="CF213">
            <v>500</v>
          </cell>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v>0</v>
          </cell>
          <cell r="CC214">
            <v>0</v>
          </cell>
          <cell r="CD214">
            <v>0</v>
          </cell>
          <cell r="CE214">
            <v>125</v>
          </cell>
          <cell r="CF214">
            <v>250</v>
          </cell>
          <cell r="CG214">
            <v>375</v>
          </cell>
          <cell r="CH214">
            <v>500</v>
          </cell>
          <cell r="CI214">
            <v>500</v>
          </cell>
          <cell r="CJ214">
            <v>500</v>
          </cell>
          <cell r="CK214">
            <v>500</v>
          </cell>
          <cell r="CL214">
            <v>500</v>
          </cell>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v>125</v>
          </cell>
          <cell r="CH215">
            <v>250</v>
          </cell>
          <cell r="CI215">
            <v>375</v>
          </cell>
          <cell r="CJ215">
            <v>500</v>
          </cell>
          <cell r="CK215">
            <v>500</v>
          </cell>
          <cell r="CL215">
            <v>500</v>
          </cell>
          <cell r="CM215">
            <v>500</v>
          </cell>
          <cell r="CN215">
            <v>500</v>
          </cell>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row>
        <row r="217">
          <cell r="T217" t="str">
            <v>BUDGET FORECAST</v>
          </cell>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v>35898</v>
          </cell>
          <cell r="BY217">
            <v>35905</v>
          </cell>
          <cell r="BZ217">
            <v>35912</v>
          </cell>
          <cell r="CA217">
            <v>35919</v>
          </cell>
          <cell r="CB217">
            <v>35926</v>
          </cell>
          <cell r="CC217">
            <v>35933</v>
          </cell>
          <cell r="CD217">
            <v>35940</v>
          </cell>
          <cell r="CE217">
            <v>35947</v>
          </cell>
          <cell r="CF217">
            <v>35954</v>
          </cell>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row>
        <row r="218">
          <cell r="T218" t="str">
            <v>BUDGET FORECAST</v>
          </cell>
          <cell r="V218" t="str">
            <v>PRE PROD</v>
          </cell>
          <cell r="W218">
            <v>30</v>
          </cell>
          <cell r="X218">
            <v>112500</v>
          </cell>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v>35898</v>
          </cell>
          <cell r="BY218">
            <v>35905</v>
          </cell>
          <cell r="BZ218">
            <v>35912</v>
          </cell>
          <cell r="CA218">
            <v>35919</v>
          </cell>
          <cell r="CB218">
            <v>35926</v>
          </cell>
          <cell r="CC218">
            <v>35933</v>
          </cell>
          <cell r="CD218">
            <v>35940</v>
          </cell>
          <cell r="CE218">
            <v>35947</v>
          </cell>
          <cell r="CF218">
            <v>35954</v>
          </cell>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row>
        <row r="219">
          <cell r="V219" t="str">
            <v>PRE PROD</v>
          </cell>
          <cell r="W219">
            <v>30</v>
          </cell>
          <cell r="X219">
            <v>112500</v>
          </cell>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v>3750</v>
          </cell>
          <cell r="BY219">
            <v>7500</v>
          </cell>
          <cell r="BZ219">
            <v>11250</v>
          </cell>
          <cell r="CA219">
            <v>15000</v>
          </cell>
          <cell r="CB219">
            <v>15000</v>
          </cell>
          <cell r="CC219">
            <v>15000</v>
          </cell>
          <cell r="CD219">
            <v>15000</v>
          </cell>
          <cell r="CE219">
            <v>15000</v>
          </cell>
          <cell r="CF219">
            <v>15000</v>
          </cell>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row>
        <row r="220">
          <cell r="V220" t="str">
            <v>PRODUCTION</v>
          </cell>
          <cell r="W220">
            <v>150</v>
          </cell>
          <cell r="X220">
            <v>487500</v>
          </cell>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row>
        <row r="221">
          <cell r="V221" t="str">
            <v>PRODUCTION</v>
          </cell>
          <cell r="W221">
            <v>150</v>
          </cell>
          <cell r="X221">
            <v>487500</v>
          </cell>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v>0</v>
          </cell>
          <cell r="CC221">
            <v>0</v>
          </cell>
          <cell r="CD221">
            <v>0</v>
          </cell>
          <cell r="CE221">
            <v>18750</v>
          </cell>
          <cell r="CF221">
            <v>37500</v>
          </cell>
          <cell r="CG221">
            <v>56250</v>
          </cell>
          <cell r="CH221">
            <v>75000</v>
          </cell>
          <cell r="CI221">
            <v>75000</v>
          </cell>
          <cell r="CJ221">
            <v>75000</v>
          </cell>
          <cell r="CK221">
            <v>75000</v>
          </cell>
          <cell r="CL221">
            <v>75000</v>
          </cell>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row>
        <row r="222">
          <cell r="V222" t="str">
            <v>INK &amp; PAINT</v>
          </cell>
          <cell r="W222">
            <v>8</v>
          </cell>
          <cell r="X222">
            <v>26000</v>
          </cell>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v>35961</v>
          </cell>
          <cell r="CH222">
            <v>35968</v>
          </cell>
          <cell r="CI222">
            <v>35975</v>
          </cell>
          <cell r="CJ222">
            <v>35982</v>
          </cell>
          <cell r="CK222">
            <v>35989</v>
          </cell>
          <cell r="CL222">
            <v>35996</v>
          </cell>
          <cell r="CM222">
            <v>36003</v>
          </cell>
          <cell r="CN222">
            <v>36010</v>
          </cell>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row>
        <row r="223">
          <cell r="V223" t="str">
            <v>INK &amp; PAINT</v>
          </cell>
          <cell r="W223">
            <v>8</v>
          </cell>
          <cell r="X223">
            <v>26000</v>
          </cell>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v>1000</v>
          </cell>
          <cell r="CH223">
            <v>2000</v>
          </cell>
          <cell r="CI223">
            <v>3000</v>
          </cell>
          <cell r="CJ223">
            <v>4000</v>
          </cell>
          <cell r="CK223">
            <v>4000</v>
          </cell>
          <cell r="CL223">
            <v>4000</v>
          </cell>
          <cell r="CM223">
            <v>4000</v>
          </cell>
          <cell r="CN223">
            <v>4000</v>
          </cell>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row>
        <row r="229">
          <cell r="V229" t="str">
            <v>PROJECTED STREET</v>
          </cell>
          <cell r="X229">
            <v>36122.220141999998</v>
          </cell>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row>
        <row r="238">
          <cell r="T238" t="str">
            <v>BUDGET FORECAST</v>
          </cell>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row>
        <row r="239">
          <cell r="T239" t="str">
            <v>BUDGET FORECAST</v>
          </cell>
          <cell r="V239" t="str">
            <v>PRE PROD</v>
          </cell>
          <cell r="W239">
            <v>30</v>
          </cell>
          <cell r="X239">
            <v>217500</v>
          </cell>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row>
        <row r="240">
          <cell r="V240" t="str">
            <v>PRE PROD</v>
          </cell>
          <cell r="W240">
            <v>30</v>
          </cell>
          <cell r="X240">
            <v>217500</v>
          </cell>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row>
        <row r="241">
          <cell r="V241" t="str">
            <v>PRODUCTION</v>
          </cell>
          <cell r="W241">
            <v>150</v>
          </cell>
          <cell r="X241">
            <v>1087500</v>
          </cell>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cell r="CW241"/>
          <cell r="CX241"/>
          <cell r="CY241"/>
          <cell r="CZ241"/>
          <cell r="DA241"/>
          <cell r="DB241"/>
          <cell r="DC241"/>
          <cell r="DD241"/>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row>
        <row r="242">
          <cell r="V242" t="str">
            <v>PRODUCTION</v>
          </cell>
          <cell r="W242">
            <v>150</v>
          </cell>
          <cell r="X242">
            <v>1087500</v>
          </cell>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cell r="CW242"/>
          <cell r="CX242"/>
          <cell r="CY242"/>
          <cell r="CZ242"/>
          <cell r="DA242"/>
          <cell r="DB242"/>
          <cell r="DC242"/>
          <cell r="DD242"/>
          <cell r="DE242"/>
          <cell r="DF242"/>
          <cell r="DG242"/>
          <cell r="DH242"/>
          <cell r="DI242"/>
          <cell r="DJ242"/>
          <cell r="DK242"/>
          <cell r="DL242"/>
          <cell r="DM242"/>
          <cell r="DN242"/>
          <cell r="DO242"/>
          <cell r="DP242"/>
          <cell r="DQ242"/>
          <cell r="DR242"/>
          <cell r="DS242"/>
          <cell r="DT242"/>
          <cell r="DU242"/>
          <cell r="DV242"/>
          <cell r="DW242"/>
          <cell r="DX242"/>
          <cell r="DY242"/>
          <cell r="DZ242"/>
          <cell r="EA242"/>
          <cell r="EB242"/>
          <cell r="EC242"/>
          <cell r="ED242"/>
          <cell r="EE242"/>
          <cell r="EF242"/>
          <cell r="EG242"/>
          <cell r="EH242"/>
          <cell r="EI242"/>
          <cell r="EJ242"/>
          <cell r="EK242"/>
          <cell r="EL242"/>
          <cell r="EM242"/>
          <cell r="EN242"/>
          <cell r="EO242"/>
          <cell r="EP242"/>
          <cell r="EQ242"/>
          <cell r="ER242"/>
          <cell r="ES242"/>
          <cell r="ET242"/>
          <cell r="EU242"/>
          <cell r="EV242"/>
          <cell r="EW242"/>
          <cell r="EX242"/>
          <cell r="EY242"/>
          <cell r="EZ242"/>
          <cell r="FA242"/>
          <cell r="FB242"/>
          <cell r="FC242"/>
          <cell r="FD242"/>
          <cell r="FE242"/>
          <cell r="FF242"/>
          <cell r="FG242"/>
          <cell r="FH242"/>
          <cell r="FI242"/>
        </row>
        <row r="243">
          <cell r="V243" t="str">
            <v>INK &amp; PAINT</v>
          </cell>
          <cell r="W243">
            <v>8</v>
          </cell>
          <cell r="X243">
            <v>58000</v>
          </cell>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row>
        <row r="244">
          <cell r="V244" t="str">
            <v>INK &amp; PAINT</v>
          </cell>
          <cell r="W244">
            <v>8</v>
          </cell>
          <cell r="X244">
            <v>58000</v>
          </cell>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row>
        <row r="250">
          <cell r="V250" t="str">
            <v>PROJECTED STREET</v>
          </cell>
          <cell r="X250">
            <v>36184</v>
          </cell>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v>125</v>
          </cell>
          <cell r="CS257">
            <v>250</v>
          </cell>
          <cell r="CT257">
            <v>375</v>
          </cell>
          <cell r="CU257">
            <v>500</v>
          </cell>
          <cell r="CV257">
            <v>500</v>
          </cell>
          <cell r="CW257">
            <v>500</v>
          </cell>
          <cell r="CX257">
            <v>500</v>
          </cell>
          <cell r="CY257">
            <v>500</v>
          </cell>
          <cell r="CZ257">
            <v>500</v>
          </cell>
          <cell r="DA257">
            <v>500</v>
          </cell>
          <cell r="DB257">
            <v>500</v>
          </cell>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row>
        <row r="259">
          <cell r="T259" t="str">
            <v>BUDGET FORECAST</v>
          </cell>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cell r="CV259"/>
          <cell r="CW259"/>
          <cell r="CX259"/>
          <cell r="CY259"/>
          <cell r="CZ259"/>
          <cell r="DA259"/>
          <cell r="DB259"/>
          <cell r="DC259"/>
          <cell r="DD259"/>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row>
        <row r="260">
          <cell r="T260" t="str">
            <v>BUDGET FORECAST</v>
          </cell>
          <cell r="V260" t="str">
            <v>PRE PROD</v>
          </cell>
          <cell r="W260">
            <v>30</v>
          </cell>
          <cell r="X260">
            <v>157500</v>
          </cell>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row>
        <row r="261">
          <cell r="V261" t="str">
            <v>PRE PROD</v>
          </cell>
          <cell r="W261">
            <v>30</v>
          </cell>
          <cell r="X261">
            <v>157500</v>
          </cell>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cell r="CV261"/>
          <cell r="CW261"/>
          <cell r="CX261"/>
          <cell r="CY261"/>
          <cell r="CZ261"/>
          <cell r="DA261"/>
          <cell r="DB261"/>
          <cell r="DC261"/>
          <cell r="DD261"/>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row>
        <row r="262">
          <cell r="V262" t="str">
            <v>PRODUCTION</v>
          </cell>
          <cell r="W262">
            <v>150</v>
          </cell>
          <cell r="X262">
            <v>712500</v>
          </cell>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cell r="DB262"/>
          <cell r="DC262"/>
          <cell r="DD262"/>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row>
        <row r="263">
          <cell r="V263" t="str">
            <v>PRODUCTION</v>
          </cell>
          <cell r="W263">
            <v>150</v>
          </cell>
          <cell r="X263">
            <v>712500</v>
          </cell>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cell r="DB263"/>
          <cell r="DC263"/>
          <cell r="DD263"/>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row>
        <row r="264">
          <cell r="V264" t="str">
            <v>INK &amp; PAINT</v>
          </cell>
          <cell r="W264">
            <v>8</v>
          </cell>
          <cell r="X264">
            <v>38000</v>
          </cell>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row>
        <row r="265">
          <cell r="V265" t="str">
            <v>INK &amp; PAINT</v>
          </cell>
          <cell r="W265">
            <v>8</v>
          </cell>
          <cell r="X265">
            <v>38000</v>
          </cell>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v>1000</v>
          </cell>
          <cell r="CS265">
            <v>2000</v>
          </cell>
          <cell r="CT265">
            <v>3000</v>
          </cell>
          <cell r="CU265">
            <v>4000</v>
          </cell>
          <cell r="CV265">
            <v>4000</v>
          </cell>
          <cell r="CW265">
            <v>4000</v>
          </cell>
          <cell r="CX265">
            <v>4000</v>
          </cell>
          <cell r="CY265">
            <v>4000</v>
          </cell>
          <cell r="CZ265">
            <v>4000</v>
          </cell>
          <cell r="DA265">
            <v>4000</v>
          </cell>
          <cell r="DB265">
            <v>4000</v>
          </cell>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jleach@riversideca.gov" TargetMode="External"/><Relationship Id="rId13" Type="http://schemas.openxmlformats.org/officeDocument/2006/relationships/printerSettings" Target="../printerSettings/printerSettings6.bin"/><Relationship Id="rId3" Type="http://schemas.openxmlformats.org/officeDocument/2006/relationships/printerSettings" Target="../printerSettings/printerSettings4.bin"/><Relationship Id="rId7" Type="http://schemas.openxmlformats.org/officeDocument/2006/relationships/hyperlink" Target="mailto:jleach@riversideca.gov" TargetMode="External"/><Relationship Id="rId12" Type="http://schemas.openxmlformats.org/officeDocument/2006/relationships/hyperlink" Target="mailto:slesch@riversideca.gov"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jleach@riversideca.gov" TargetMode="External"/><Relationship Id="rId11" Type="http://schemas.openxmlformats.org/officeDocument/2006/relationships/hyperlink" Target="mailto:slesch@riversideca.gov" TargetMode="External"/><Relationship Id="rId5" Type="http://schemas.openxmlformats.org/officeDocument/2006/relationships/hyperlink" Target="mailto:jleach@riversideca.gov" TargetMode="External"/><Relationship Id="rId10" Type="http://schemas.openxmlformats.org/officeDocument/2006/relationships/hyperlink" Target="mailto:slesch@riversideca.gov" TargetMode="External"/><Relationship Id="rId4" Type="http://schemas.openxmlformats.org/officeDocument/2006/relationships/printerSettings" Target="../printerSettings/printerSettings5.bin"/><Relationship Id="rId9" Type="http://schemas.openxmlformats.org/officeDocument/2006/relationships/hyperlink" Target="mailto:slesch@riversideca.gov"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85" zoomScaleNormal="100" zoomScaleSheetLayoutView="85" workbookViewId="0"/>
  </sheetViews>
  <sheetFormatPr defaultRowHeight="15"/>
  <cols>
    <col min="1" max="1" width="98" style="271" customWidth="1"/>
    <col min="2" max="2" width="14.59765625" style="271" customWidth="1"/>
    <col min="3" max="4" width="9" style="271"/>
    <col min="5" max="5" width="11.59765625" style="271" customWidth="1"/>
    <col min="6" max="6" width="9" style="271"/>
    <col min="7" max="7" width="14.09765625" style="271" bestFit="1" customWidth="1"/>
    <col min="8" max="8" width="15.3984375" style="271" bestFit="1" customWidth="1"/>
    <col min="9" max="256" width="9" style="271"/>
    <col min="257" max="257" width="93.69921875" style="271" bestFit="1" customWidth="1"/>
    <col min="258" max="512" width="9" style="271"/>
    <col min="513" max="513" width="93.69921875" style="271" bestFit="1" customWidth="1"/>
    <col min="514" max="768" width="9" style="271"/>
    <col min="769" max="769" width="93.69921875" style="271" bestFit="1" customWidth="1"/>
    <col min="770" max="1024" width="9" style="271"/>
    <col min="1025" max="1025" width="93.69921875" style="271" bestFit="1" customWidth="1"/>
    <col min="1026" max="1280" width="9" style="271"/>
    <col min="1281" max="1281" width="93.69921875" style="271" bestFit="1" customWidth="1"/>
    <col min="1282" max="1536" width="9" style="271"/>
    <col min="1537" max="1537" width="93.69921875" style="271" bestFit="1" customWidth="1"/>
    <col min="1538" max="1792" width="9" style="271"/>
    <col min="1793" max="1793" width="93.69921875" style="271" bestFit="1" customWidth="1"/>
    <col min="1794" max="2048" width="9" style="271"/>
    <col min="2049" max="2049" width="93.69921875" style="271" bestFit="1" customWidth="1"/>
    <col min="2050" max="2304" width="9" style="271"/>
    <col min="2305" max="2305" width="93.69921875" style="271" bestFit="1" customWidth="1"/>
    <col min="2306" max="2560" width="9" style="271"/>
    <col min="2561" max="2561" width="93.69921875" style="271" bestFit="1" customWidth="1"/>
    <col min="2562" max="2816" width="9" style="271"/>
    <col min="2817" max="2817" width="93.69921875" style="271" bestFit="1" customWidth="1"/>
    <col min="2818" max="3072" width="9" style="271"/>
    <col min="3073" max="3073" width="93.69921875" style="271" bestFit="1" customWidth="1"/>
    <col min="3074" max="3328" width="9" style="271"/>
    <col min="3329" max="3329" width="93.69921875" style="271" bestFit="1" customWidth="1"/>
    <col min="3330" max="3584" width="9" style="271"/>
    <col min="3585" max="3585" width="93.69921875" style="271" bestFit="1" customWidth="1"/>
    <col min="3586" max="3840" width="9" style="271"/>
    <col min="3841" max="3841" width="93.69921875" style="271" bestFit="1" customWidth="1"/>
    <col min="3842" max="4096" width="9" style="271"/>
    <col min="4097" max="4097" width="93.69921875" style="271" bestFit="1" customWidth="1"/>
    <col min="4098" max="4352" width="9" style="271"/>
    <col min="4353" max="4353" width="93.69921875" style="271" bestFit="1" customWidth="1"/>
    <col min="4354" max="4608" width="9" style="271"/>
    <col min="4609" max="4609" width="93.69921875" style="271" bestFit="1" customWidth="1"/>
    <col min="4610" max="4864" width="9" style="271"/>
    <col min="4865" max="4865" width="93.69921875" style="271" bestFit="1" customWidth="1"/>
    <col min="4866" max="5120" width="9" style="271"/>
    <col min="5121" max="5121" width="93.69921875" style="271" bestFit="1" customWidth="1"/>
    <col min="5122" max="5376" width="9" style="271"/>
    <col min="5377" max="5377" width="93.69921875" style="271" bestFit="1" customWidth="1"/>
    <col min="5378" max="5632" width="9" style="271"/>
    <col min="5633" max="5633" width="93.69921875" style="271" bestFit="1" customWidth="1"/>
    <col min="5634" max="5888" width="9" style="271"/>
    <col min="5889" max="5889" width="93.69921875" style="271" bestFit="1" customWidth="1"/>
    <col min="5890" max="6144" width="9" style="271"/>
    <col min="6145" max="6145" width="93.69921875" style="271" bestFit="1" customWidth="1"/>
    <col min="6146" max="6400" width="9" style="271"/>
    <col min="6401" max="6401" width="93.69921875" style="271" bestFit="1" customWidth="1"/>
    <col min="6402" max="6656" width="9" style="271"/>
    <col min="6657" max="6657" width="93.69921875" style="271" bestFit="1" customWidth="1"/>
    <col min="6658" max="6912" width="9" style="271"/>
    <col min="6913" max="6913" width="93.69921875" style="271" bestFit="1" customWidth="1"/>
    <col min="6914" max="7168" width="9" style="271"/>
    <col min="7169" max="7169" width="93.69921875" style="271" bestFit="1" customWidth="1"/>
    <col min="7170" max="7424" width="9" style="271"/>
    <col min="7425" max="7425" width="93.69921875" style="271" bestFit="1" customWidth="1"/>
    <col min="7426" max="7680" width="9" style="271"/>
    <col min="7681" max="7681" width="93.69921875" style="271" bestFit="1" customWidth="1"/>
    <col min="7682" max="7936" width="9" style="271"/>
    <col min="7937" max="7937" width="93.69921875" style="271" bestFit="1" customWidth="1"/>
    <col min="7938" max="8192" width="9" style="271"/>
    <col min="8193" max="8193" width="93.69921875" style="271" bestFit="1" customWidth="1"/>
    <col min="8194" max="8448" width="9" style="271"/>
    <col min="8449" max="8449" width="93.69921875" style="271" bestFit="1" customWidth="1"/>
    <col min="8450" max="8704" width="9" style="271"/>
    <col min="8705" max="8705" width="93.69921875" style="271" bestFit="1" customWidth="1"/>
    <col min="8706" max="8960" width="9" style="271"/>
    <col min="8961" max="8961" width="93.69921875" style="271" bestFit="1" customWidth="1"/>
    <col min="8962" max="9216" width="9" style="271"/>
    <col min="9217" max="9217" width="93.69921875" style="271" bestFit="1" customWidth="1"/>
    <col min="9218" max="9472" width="9" style="271"/>
    <col min="9473" max="9473" width="93.69921875" style="271" bestFit="1" customWidth="1"/>
    <col min="9474" max="9728" width="9" style="271"/>
    <col min="9729" max="9729" width="93.69921875" style="271" bestFit="1" customWidth="1"/>
    <col min="9730" max="9984" width="9" style="271"/>
    <col min="9985" max="9985" width="93.69921875" style="271" bestFit="1" customWidth="1"/>
    <col min="9986" max="10240" width="9" style="271"/>
    <col min="10241" max="10241" width="93.69921875" style="271" bestFit="1" customWidth="1"/>
    <col min="10242" max="10496" width="9" style="271"/>
    <col min="10497" max="10497" width="93.69921875" style="271" bestFit="1" customWidth="1"/>
    <col min="10498" max="10752" width="9" style="271"/>
    <col min="10753" max="10753" width="93.69921875" style="271" bestFit="1" customWidth="1"/>
    <col min="10754" max="11008" width="9" style="271"/>
    <col min="11009" max="11009" width="93.69921875" style="271" bestFit="1" customWidth="1"/>
    <col min="11010" max="11264" width="9" style="271"/>
    <col min="11265" max="11265" width="93.69921875" style="271" bestFit="1" customWidth="1"/>
    <col min="11266" max="11520" width="9" style="271"/>
    <col min="11521" max="11521" width="93.69921875" style="271" bestFit="1" customWidth="1"/>
    <col min="11522" max="11776" width="9" style="271"/>
    <col min="11777" max="11777" width="93.69921875" style="271" bestFit="1" customWidth="1"/>
    <col min="11778" max="12032" width="9" style="271"/>
    <col min="12033" max="12033" width="93.69921875" style="271" bestFit="1" customWidth="1"/>
    <col min="12034" max="12288" width="9" style="271"/>
    <col min="12289" max="12289" width="93.69921875" style="271" bestFit="1" customWidth="1"/>
    <col min="12290" max="12544" width="9" style="271"/>
    <col min="12545" max="12545" width="93.69921875" style="271" bestFit="1" customWidth="1"/>
    <col min="12546" max="12800" width="9" style="271"/>
    <col min="12801" max="12801" width="93.69921875" style="271" bestFit="1" customWidth="1"/>
    <col min="12802" max="13056" width="9" style="271"/>
    <col min="13057" max="13057" width="93.69921875" style="271" bestFit="1" customWidth="1"/>
    <col min="13058" max="13312" width="9" style="271"/>
    <col min="13313" max="13313" width="93.69921875" style="271" bestFit="1" customWidth="1"/>
    <col min="13314" max="13568" width="9" style="271"/>
    <col min="13569" max="13569" width="93.69921875" style="271" bestFit="1" customWidth="1"/>
    <col min="13570" max="13824" width="9" style="271"/>
    <col min="13825" max="13825" width="93.69921875" style="271" bestFit="1" customWidth="1"/>
    <col min="13826" max="14080" width="9" style="271"/>
    <col min="14081" max="14081" width="93.69921875" style="271" bestFit="1" customWidth="1"/>
    <col min="14082" max="14336" width="9" style="271"/>
    <col min="14337" max="14337" width="93.69921875" style="271" bestFit="1" customWidth="1"/>
    <col min="14338" max="14592" width="9" style="271"/>
    <col min="14593" max="14593" width="93.69921875" style="271" bestFit="1" customWidth="1"/>
    <col min="14594" max="14848" width="9" style="271"/>
    <col min="14849" max="14849" width="93.69921875" style="271" bestFit="1" customWidth="1"/>
    <col min="14850" max="15104" width="9" style="271"/>
    <col min="15105" max="15105" width="93.69921875" style="271" bestFit="1" customWidth="1"/>
    <col min="15106" max="15360" width="9" style="271"/>
    <col min="15361" max="15361" width="93.69921875" style="271" bestFit="1" customWidth="1"/>
    <col min="15362" max="15616" width="9" style="271"/>
    <col min="15617" max="15617" width="93.69921875" style="271" bestFit="1" customWidth="1"/>
    <col min="15618" max="15872" width="9" style="271"/>
    <col min="15873" max="15873" width="93.69921875" style="271" bestFit="1" customWidth="1"/>
    <col min="15874" max="16128" width="9" style="271"/>
    <col min="16129" max="16129" width="93.69921875" style="271" bestFit="1" customWidth="1"/>
    <col min="16130" max="16384" width="9" style="271"/>
  </cols>
  <sheetData>
    <row r="1" spans="1:1" ht="87" customHeight="1">
      <c r="A1" s="270" t="s">
        <v>315</v>
      </c>
    </row>
    <row r="2" spans="1:1" ht="29.25" customHeight="1">
      <c r="A2" s="272"/>
    </row>
    <row r="3" spans="1:1" ht="10.5" customHeight="1"/>
    <row r="4" spans="1:1" ht="11.25" customHeight="1"/>
    <row r="8" spans="1:1">
      <c r="A8" s="273"/>
    </row>
    <row r="11" spans="1:1" ht="30.75" customHeight="1"/>
    <row r="12" spans="1:1" ht="19.5" customHeight="1">
      <c r="A12" s="294" t="s">
        <v>155</v>
      </c>
    </row>
    <row r="13" spans="1:1" ht="58.5" customHeight="1">
      <c r="A13" s="274" t="s">
        <v>254</v>
      </c>
    </row>
    <row r="14" spans="1:1" ht="45.6">
      <c r="A14" s="275" t="s">
        <v>175</v>
      </c>
    </row>
    <row r="15" spans="1:1" ht="51" customHeight="1">
      <c r="A15" s="274" t="s">
        <v>255</v>
      </c>
    </row>
    <row r="16" spans="1:1" ht="65.25" customHeight="1">
      <c r="A16" s="275" t="s">
        <v>263</v>
      </c>
    </row>
    <row r="17" spans="1:1" ht="45" customHeight="1">
      <c r="A17" s="275" t="s">
        <v>256</v>
      </c>
    </row>
  </sheetData>
  <printOptions horizontalCentered="1"/>
  <pageMargins left="0.75" right="0.75" top="1" bottom="1" header="0.5" footer="0.5"/>
  <pageSetup paperSize="17"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tabSelected="1"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sheetView>
  </sheetViews>
  <sheetFormatPr defaultColWidth="9" defaultRowHeight="13.2"/>
  <cols>
    <col min="1" max="1" width="36.59765625" style="15" customWidth="1"/>
    <col min="2" max="6" width="23.59765625" style="15" customWidth="1"/>
    <col min="7" max="16384" width="9" style="15"/>
  </cols>
  <sheetData>
    <row r="1" spans="1:6" ht="15.6">
      <c r="A1" s="129" t="s">
        <v>22</v>
      </c>
      <c r="B1" s="130"/>
      <c r="C1" s="130"/>
      <c r="D1" s="130"/>
      <c r="E1" s="130"/>
      <c r="F1" s="130"/>
    </row>
    <row r="2" spans="1:6" ht="15.6">
      <c r="A2" s="129" t="s">
        <v>23</v>
      </c>
      <c r="B2" s="131"/>
      <c r="C2" s="130"/>
      <c r="D2" s="130"/>
      <c r="E2" s="130"/>
      <c r="F2" s="130"/>
    </row>
    <row r="3" spans="1:6" ht="15.6">
      <c r="A3" s="132" t="s">
        <v>257</v>
      </c>
      <c r="B3" s="131"/>
      <c r="C3" s="130"/>
      <c r="D3" s="130"/>
      <c r="E3" s="130"/>
      <c r="F3" s="130"/>
    </row>
    <row r="4" spans="1:6" ht="15.6">
      <c r="A4" s="133" t="s">
        <v>156</v>
      </c>
      <c r="B4" s="131"/>
      <c r="C4" s="130"/>
      <c r="D4" s="130"/>
      <c r="E4" s="130"/>
      <c r="F4" s="130"/>
    </row>
    <row r="5" spans="1:6" ht="13.8">
      <c r="A5" s="290" t="s">
        <v>179</v>
      </c>
      <c r="B5" s="131"/>
      <c r="C5" s="130"/>
      <c r="D5" s="130"/>
      <c r="E5" s="130"/>
      <c r="F5" s="130"/>
    </row>
    <row r="6" spans="1:6" ht="13.8">
      <c r="A6" s="134"/>
      <c r="B6" s="131"/>
      <c r="C6" s="130"/>
      <c r="D6" s="130"/>
      <c r="E6" s="130"/>
      <c r="F6" s="130"/>
    </row>
    <row r="7" spans="1:6" ht="13.8">
      <c r="A7" s="131" t="s">
        <v>157</v>
      </c>
      <c r="B7" s="135" t="s">
        <v>430</v>
      </c>
      <c r="C7" s="130"/>
      <c r="D7" s="130"/>
      <c r="E7" s="130"/>
      <c r="F7" s="130"/>
    </row>
    <row r="8" spans="1:6" ht="13.8">
      <c r="A8" s="131" t="s">
        <v>13</v>
      </c>
      <c r="B8" s="145" t="s">
        <v>439</v>
      </c>
      <c r="C8" s="130"/>
      <c r="D8" s="130"/>
      <c r="E8" s="130"/>
      <c r="F8" s="130"/>
    </row>
    <row r="9" spans="1:6" ht="27.6">
      <c r="A9" s="146" t="s">
        <v>172</v>
      </c>
      <c r="B9" s="135" t="s">
        <v>429</v>
      </c>
      <c r="C9" s="130"/>
      <c r="D9" s="130"/>
      <c r="E9" s="130"/>
      <c r="F9" s="130"/>
    </row>
    <row r="10" spans="1:6" ht="13.8">
      <c r="A10" s="131"/>
      <c r="B10" s="134"/>
      <c r="C10" s="130"/>
      <c r="D10" s="130"/>
      <c r="E10" s="130"/>
      <c r="F10" s="130"/>
    </row>
    <row r="11" spans="1:6" ht="13.8">
      <c r="A11" s="136"/>
      <c r="B11" s="136"/>
      <c r="C11" s="130"/>
      <c r="D11" s="130"/>
      <c r="E11" s="130"/>
      <c r="F11" s="130"/>
    </row>
    <row r="12" spans="1:6" s="19" customFormat="1" ht="13.8">
      <c r="A12" s="131" t="s">
        <v>259</v>
      </c>
      <c r="B12" s="137" t="s">
        <v>171</v>
      </c>
      <c r="C12" s="138" t="s">
        <v>48</v>
      </c>
      <c r="D12" s="138" t="s">
        <v>49</v>
      </c>
      <c r="E12" s="138" t="s">
        <v>50</v>
      </c>
      <c r="F12" s="139" t="s">
        <v>12</v>
      </c>
    </row>
    <row r="13" spans="1:6" ht="13.8">
      <c r="A13" s="134" t="s">
        <v>5</v>
      </c>
      <c r="B13" s="135" t="s">
        <v>432</v>
      </c>
      <c r="C13" s="135" t="s">
        <v>432</v>
      </c>
      <c r="D13" s="135" t="s">
        <v>432</v>
      </c>
      <c r="E13" s="135" t="s">
        <v>432</v>
      </c>
      <c r="F13" s="135" t="s">
        <v>433</v>
      </c>
    </row>
    <row r="14" spans="1:6" ht="27.6">
      <c r="A14" s="134" t="s">
        <v>4</v>
      </c>
      <c r="B14" s="135" t="s">
        <v>434</v>
      </c>
      <c r="C14" s="135" t="s">
        <v>434</v>
      </c>
      <c r="D14" s="135" t="s">
        <v>434</v>
      </c>
      <c r="E14" s="135" t="s">
        <v>434</v>
      </c>
      <c r="F14" s="135" t="s">
        <v>433</v>
      </c>
    </row>
    <row r="15" spans="1:6" ht="13.8">
      <c r="A15" s="134" t="s">
        <v>19</v>
      </c>
      <c r="B15" s="384" t="s">
        <v>435</v>
      </c>
      <c r="C15" s="384" t="s">
        <v>435</v>
      </c>
      <c r="D15" s="384" t="s">
        <v>435</v>
      </c>
      <c r="E15" s="384" t="s">
        <v>435</v>
      </c>
      <c r="F15" s="135" t="s">
        <v>433</v>
      </c>
    </row>
    <row r="16" spans="1:6" ht="13.8">
      <c r="A16" s="134" t="s">
        <v>6</v>
      </c>
      <c r="B16" s="135" t="s">
        <v>436</v>
      </c>
      <c r="C16" s="135" t="s">
        <v>436</v>
      </c>
      <c r="D16" s="135" t="s">
        <v>436</v>
      </c>
      <c r="E16" s="135" t="s">
        <v>436</v>
      </c>
      <c r="F16" s="135" t="s">
        <v>433</v>
      </c>
    </row>
    <row r="17" spans="1:6" ht="13.8">
      <c r="A17" s="134" t="s">
        <v>7</v>
      </c>
      <c r="B17" s="135" t="s">
        <v>437</v>
      </c>
      <c r="C17" s="135" t="s">
        <v>437</v>
      </c>
      <c r="D17" s="135" t="s">
        <v>437</v>
      </c>
      <c r="E17" s="135" t="s">
        <v>437</v>
      </c>
      <c r="F17" s="135" t="s">
        <v>433</v>
      </c>
    </row>
    <row r="18" spans="1:6" ht="13.8">
      <c r="A18" s="134" t="s">
        <v>8</v>
      </c>
      <c r="B18" s="135"/>
      <c r="C18" s="135"/>
      <c r="D18" s="135"/>
      <c r="E18" s="135"/>
      <c r="F18" s="135" t="s">
        <v>433</v>
      </c>
    </row>
    <row r="19" spans="1:6" ht="13.8">
      <c r="A19" s="134" t="s">
        <v>9</v>
      </c>
      <c r="B19" s="135" t="s">
        <v>438</v>
      </c>
      <c r="C19" s="135" t="s">
        <v>438</v>
      </c>
      <c r="D19" s="135" t="s">
        <v>438</v>
      </c>
      <c r="E19" s="135" t="s">
        <v>438</v>
      </c>
      <c r="F19" s="135" t="s">
        <v>433</v>
      </c>
    </row>
    <row r="20" spans="1:6" ht="13.8">
      <c r="A20" s="134" t="s">
        <v>10</v>
      </c>
      <c r="B20" s="135" t="s">
        <v>16</v>
      </c>
      <c r="C20" s="135" t="s">
        <v>16</v>
      </c>
      <c r="D20" s="135" t="s">
        <v>16</v>
      </c>
      <c r="E20" s="135" t="s">
        <v>16</v>
      </c>
      <c r="F20" s="135" t="s">
        <v>433</v>
      </c>
    </row>
    <row r="21" spans="1:6" ht="13.8">
      <c r="A21" s="134" t="s">
        <v>11</v>
      </c>
      <c r="B21" s="135">
        <v>92501</v>
      </c>
      <c r="C21" s="135">
        <v>92501</v>
      </c>
      <c r="D21" s="135">
        <v>92501</v>
      </c>
      <c r="E21" s="135">
        <v>92501</v>
      </c>
      <c r="F21" s="135" t="s">
        <v>433</v>
      </c>
    </row>
    <row r="22" spans="1:6" ht="13.8">
      <c r="A22" s="134" t="s">
        <v>14</v>
      </c>
      <c r="B22" s="140">
        <v>43452</v>
      </c>
      <c r="C22" s="140">
        <v>43452</v>
      </c>
      <c r="D22" s="140">
        <v>43452</v>
      </c>
      <c r="E22" s="140">
        <v>43452</v>
      </c>
      <c r="F22" s="135" t="s">
        <v>433</v>
      </c>
    </row>
    <row r="23" spans="1:6" ht="13.8">
      <c r="A23" s="134" t="s">
        <v>173</v>
      </c>
      <c r="B23" s="140"/>
      <c r="C23" s="140"/>
      <c r="D23" s="140"/>
      <c r="E23" s="140"/>
      <c r="F23" s="135" t="s">
        <v>433</v>
      </c>
    </row>
    <row r="24" spans="1:6" ht="13.8">
      <c r="A24" s="134"/>
      <c r="B24" s="141"/>
      <c r="C24" s="141"/>
      <c r="D24" s="141"/>
      <c r="E24" s="141"/>
      <c r="F24" s="141"/>
    </row>
    <row r="25" spans="1:6" ht="27.6">
      <c r="A25" s="131" t="s">
        <v>258</v>
      </c>
      <c r="B25" s="134"/>
      <c r="C25" s="134"/>
      <c r="D25" s="134"/>
      <c r="E25" s="134"/>
      <c r="F25" s="134"/>
    </row>
    <row r="26" spans="1:6" ht="13.8">
      <c r="A26" s="134" t="s">
        <v>5</v>
      </c>
      <c r="B26" s="135" t="s">
        <v>439</v>
      </c>
      <c r="C26" s="135" t="s">
        <v>439</v>
      </c>
      <c r="D26" s="135" t="s">
        <v>439</v>
      </c>
      <c r="E26" s="135" t="s">
        <v>439</v>
      </c>
      <c r="F26" s="135" t="s">
        <v>433</v>
      </c>
    </row>
    <row r="27" spans="1:6" ht="41.4">
      <c r="A27" s="134" t="s">
        <v>4</v>
      </c>
      <c r="B27" s="135" t="s">
        <v>441</v>
      </c>
      <c r="C27" s="135" t="s">
        <v>441</v>
      </c>
      <c r="D27" s="135" t="s">
        <v>441</v>
      </c>
      <c r="E27" s="135" t="s">
        <v>441</v>
      </c>
      <c r="F27" s="135" t="s">
        <v>433</v>
      </c>
    </row>
    <row r="28" spans="1:6" ht="13.8">
      <c r="A28" s="134" t="s">
        <v>19</v>
      </c>
      <c r="B28" s="384" t="s">
        <v>440</v>
      </c>
      <c r="C28" s="384" t="s">
        <v>440</v>
      </c>
      <c r="D28" s="384" t="s">
        <v>440</v>
      </c>
      <c r="E28" s="384" t="s">
        <v>440</v>
      </c>
      <c r="F28" s="135" t="s">
        <v>433</v>
      </c>
    </row>
    <row r="29" spans="1:6" ht="13.8">
      <c r="A29" s="134" t="s">
        <v>6</v>
      </c>
      <c r="B29" s="135" t="s">
        <v>442</v>
      </c>
      <c r="C29" s="135" t="s">
        <v>442</v>
      </c>
      <c r="D29" s="135" t="s">
        <v>442</v>
      </c>
      <c r="E29" s="135" t="s">
        <v>442</v>
      </c>
      <c r="F29" s="135" t="s">
        <v>433</v>
      </c>
    </row>
    <row r="30" spans="1:6" ht="13.8">
      <c r="A30" s="134" t="s">
        <v>7</v>
      </c>
      <c r="B30" s="135" t="s">
        <v>437</v>
      </c>
      <c r="C30" s="135" t="s">
        <v>437</v>
      </c>
      <c r="D30" s="135" t="s">
        <v>437</v>
      </c>
      <c r="E30" s="135" t="s">
        <v>437</v>
      </c>
      <c r="F30" s="135" t="s">
        <v>433</v>
      </c>
    </row>
    <row r="31" spans="1:6" ht="13.8">
      <c r="A31" s="134" t="s">
        <v>8</v>
      </c>
      <c r="B31" s="135"/>
      <c r="C31" s="135"/>
      <c r="D31" s="135"/>
      <c r="E31" s="135"/>
      <c r="F31" s="135" t="s">
        <v>433</v>
      </c>
    </row>
    <row r="32" spans="1:6" ht="13.8">
      <c r="A32" s="134" t="s">
        <v>9</v>
      </c>
      <c r="B32" s="135" t="s">
        <v>438</v>
      </c>
      <c r="C32" s="135" t="s">
        <v>438</v>
      </c>
      <c r="D32" s="135" t="s">
        <v>438</v>
      </c>
      <c r="E32" s="135" t="s">
        <v>438</v>
      </c>
      <c r="F32" s="135" t="s">
        <v>433</v>
      </c>
    </row>
    <row r="33" spans="1:6" ht="13.8">
      <c r="A33" s="134" t="s">
        <v>10</v>
      </c>
      <c r="B33" s="135" t="s">
        <v>16</v>
      </c>
      <c r="C33" s="135" t="s">
        <v>16</v>
      </c>
      <c r="D33" s="135" t="s">
        <v>16</v>
      </c>
      <c r="E33" s="135" t="s">
        <v>16</v>
      </c>
      <c r="F33" s="135" t="s">
        <v>433</v>
      </c>
    </row>
    <row r="34" spans="1:6" ht="13.8">
      <c r="A34" s="134" t="s">
        <v>11</v>
      </c>
      <c r="B34" s="135">
        <v>92501</v>
      </c>
      <c r="C34" s="135">
        <v>92501</v>
      </c>
      <c r="D34" s="135">
        <v>92501</v>
      </c>
      <c r="E34" s="135">
        <v>92501</v>
      </c>
      <c r="F34" s="135" t="s">
        <v>433</v>
      </c>
    </row>
    <row r="35" spans="1:6">
      <c r="A35" s="18"/>
      <c r="B35" s="18"/>
    </row>
  </sheetData>
  <customSheetViews>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1"/>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2"/>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3"/>
    </customSheetView>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4"/>
    </customSheetView>
  </customSheetViews>
  <hyperlinks>
    <hyperlink ref="B15" r:id="rId5"/>
    <hyperlink ref="C15" r:id="rId6"/>
    <hyperlink ref="D15" r:id="rId7"/>
    <hyperlink ref="E15" r:id="rId8"/>
    <hyperlink ref="B28" r:id="rId9"/>
    <hyperlink ref="C28" r:id="rId10"/>
    <hyperlink ref="D28" r:id="rId11"/>
    <hyperlink ref="E28" r:id="rId12"/>
  </hyperlinks>
  <pageMargins left="0.25" right="0.25" top="0.75" bottom="0.75" header="0.3" footer="0.3"/>
  <pageSetup paperSize="17" pageOrder="overThenDown" orientation="landscape"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R145"/>
  <sheetViews>
    <sheetView showGridLines="0" view="pageBreakPreview" zoomScaleNormal="100" zoomScaleSheetLayoutView="100" workbookViewId="0"/>
  </sheetViews>
  <sheetFormatPr defaultColWidth="9" defaultRowHeight="15.6"/>
  <cols>
    <col min="1" max="1" width="9" style="1"/>
    <col min="2" max="2" width="64.69921875" style="10" customWidth="1"/>
    <col min="3" max="3" width="16.8984375" style="20" customWidth="1"/>
    <col min="4" max="4" width="15.09765625" style="20" customWidth="1"/>
    <col min="5" max="6" width="9.69921875" style="128" customWidth="1"/>
    <col min="7" max="14" width="9.69921875" style="5" customWidth="1"/>
    <col min="15" max="15" width="9.19921875" style="5" customWidth="1"/>
    <col min="16" max="18" width="9.19921875" style="1" customWidth="1"/>
    <col min="19" max="25" width="7.09765625" style="1" customWidth="1"/>
    <col min="26" max="26" width="14.69921875" style="1" bestFit="1" customWidth="1"/>
    <col min="27" max="131" width="7.097656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32" t="s">
        <v>257</v>
      </c>
      <c r="C3" s="22"/>
      <c r="D3" s="17"/>
      <c r="E3" s="17"/>
      <c r="F3" s="17"/>
    </row>
    <row r="4" spans="1:18" s="3" customFormat="1">
      <c r="B4" s="26" t="s">
        <v>178</v>
      </c>
      <c r="C4" s="22"/>
      <c r="D4" s="16"/>
      <c r="E4" s="16"/>
      <c r="F4" s="16"/>
    </row>
    <row r="5" spans="1:18" s="3" customFormat="1">
      <c r="B5" s="290" t="s">
        <v>180</v>
      </c>
      <c r="C5" s="22"/>
      <c r="D5" s="16"/>
      <c r="E5" s="16"/>
      <c r="F5" s="16"/>
    </row>
    <row r="6" spans="1:18" s="3" customFormat="1">
      <c r="B6" s="147"/>
      <c r="C6" s="147"/>
      <c r="D6" s="16"/>
      <c r="E6" s="16"/>
      <c r="F6" s="16"/>
    </row>
    <row r="7" spans="1:18" s="3" customFormat="1" ht="15.75" customHeight="1">
      <c r="B7" s="27" t="s">
        <v>431</v>
      </c>
      <c r="C7" s="12"/>
      <c r="D7" s="12"/>
      <c r="E7" s="12"/>
      <c r="F7" s="12"/>
      <c r="G7" s="11"/>
      <c r="I7" s="8"/>
      <c r="J7" s="6"/>
      <c r="K7" s="6"/>
      <c r="L7" s="6"/>
      <c r="M7" s="6"/>
      <c r="N7" s="6"/>
      <c r="O7" s="6"/>
    </row>
    <row r="8" spans="1:18" s="3" customFormat="1">
      <c r="B8" s="21"/>
      <c r="C8" s="13"/>
      <c r="D8" s="21"/>
      <c r="E8" s="21"/>
      <c r="F8" s="21"/>
      <c r="G8" s="55"/>
      <c r="H8" s="56" t="s">
        <v>3</v>
      </c>
      <c r="I8" s="249"/>
      <c r="J8" s="250"/>
      <c r="K8" s="57"/>
      <c r="L8" s="57"/>
      <c r="M8" s="63"/>
      <c r="N8" s="63"/>
      <c r="O8" s="58"/>
      <c r="P8" s="59"/>
      <c r="Q8" s="59"/>
      <c r="R8" s="59"/>
    </row>
    <row r="9" spans="1:18" s="3" customFormat="1">
      <c r="B9" s="13"/>
      <c r="C9" s="13"/>
      <c r="D9" s="21"/>
      <c r="E9" s="21"/>
      <c r="F9" s="127" t="s">
        <v>46</v>
      </c>
      <c r="H9" s="62" t="s">
        <v>26</v>
      </c>
      <c r="I9" s="61"/>
      <c r="K9" s="63"/>
      <c r="L9" s="63"/>
      <c r="M9" s="63"/>
      <c r="N9" s="63"/>
      <c r="O9" s="58"/>
      <c r="P9" s="59"/>
      <c r="Q9" s="59"/>
      <c r="R9" s="59"/>
    </row>
    <row r="10" spans="1:18" s="7" customFormat="1" ht="18">
      <c r="B10" s="295" t="s">
        <v>47</v>
      </c>
      <c r="C10" s="23"/>
      <c r="D10" s="23"/>
      <c r="E10" s="64">
        <v>2017</v>
      </c>
      <c r="F10" s="64">
        <v>2018</v>
      </c>
      <c r="G10" s="64">
        <v>2019</v>
      </c>
      <c r="H10" s="64" t="s">
        <v>2</v>
      </c>
      <c r="I10" s="64" t="s">
        <v>17</v>
      </c>
      <c r="J10" s="64" t="s">
        <v>18</v>
      </c>
      <c r="K10" s="64" t="s">
        <v>20</v>
      </c>
      <c r="L10" s="64" t="s">
        <v>21</v>
      </c>
      <c r="M10" s="64" t="s">
        <v>24</v>
      </c>
      <c r="N10" s="64" t="s">
        <v>25</v>
      </c>
      <c r="O10" s="64" t="s">
        <v>27</v>
      </c>
      <c r="P10" s="64" t="s">
        <v>28</v>
      </c>
      <c r="Q10" s="64" t="s">
        <v>29</v>
      </c>
      <c r="R10" s="64" t="s">
        <v>30</v>
      </c>
    </row>
    <row r="11" spans="1:18">
      <c r="A11" s="75">
        <v>1</v>
      </c>
      <c r="B11" s="21" t="s">
        <v>99</v>
      </c>
      <c r="C11" s="21"/>
      <c r="D11" s="65"/>
      <c r="E11" s="175">
        <v>557.72</v>
      </c>
      <c r="F11" s="175">
        <v>543.51</v>
      </c>
      <c r="G11" s="108">
        <v>593.41700000000003</v>
      </c>
      <c r="H11" s="109">
        <v>595.6</v>
      </c>
      <c r="I11" s="109">
        <v>597.90700000000004</v>
      </c>
      <c r="J11" s="109">
        <v>600.34199999999998</v>
      </c>
      <c r="K11" s="109">
        <v>602.90899999999999</v>
      </c>
      <c r="L11" s="109">
        <v>605.61300000000006</v>
      </c>
      <c r="M11" s="109">
        <v>608.46</v>
      </c>
      <c r="N11" s="109">
        <v>611.45399999999995</v>
      </c>
      <c r="O11" s="109">
        <v>614.59900000000005</v>
      </c>
      <c r="P11" s="109">
        <v>617.90300000000002</v>
      </c>
      <c r="Q11" s="109">
        <v>621.37</v>
      </c>
      <c r="R11" s="109">
        <v>625.00699999999995</v>
      </c>
    </row>
    <row r="12" spans="1:18">
      <c r="A12" s="22">
        <v>2</v>
      </c>
      <c r="B12" s="21" t="s">
        <v>31</v>
      </c>
      <c r="C12" s="21"/>
      <c r="D12" s="65"/>
      <c r="E12" s="175">
        <v>23.514810000000001</v>
      </c>
      <c r="F12" s="175">
        <v>27.405329999999999</v>
      </c>
      <c r="G12" s="108">
        <v>29.741330000000001</v>
      </c>
      <c r="H12" s="109">
        <v>31.745329999999999</v>
      </c>
      <c r="I12" s="109">
        <v>33.74933</v>
      </c>
      <c r="J12" s="109">
        <v>35.753329999999998</v>
      </c>
      <c r="K12" s="109">
        <v>37.757330000000003</v>
      </c>
      <c r="L12" s="109">
        <v>39.761330000000001</v>
      </c>
      <c r="M12" s="109">
        <v>41.765329999999999</v>
      </c>
      <c r="N12" s="109">
        <v>43.769329999999997</v>
      </c>
      <c r="O12" s="109">
        <v>45.773330000000001</v>
      </c>
      <c r="P12" s="109">
        <v>47.777329999999999</v>
      </c>
      <c r="Q12" s="109">
        <v>49.781329999999997</v>
      </c>
      <c r="R12" s="109">
        <v>51.785330000000002</v>
      </c>
    </row>
    <row r="13" spans="1:18">
      <c r="A13" s="22" t="s">
        <v>103</v>
      </c>
      <c r="B13" s="21" t="s">
        <v>32</v>
      </c>
      <c r="C13" s="21"/>
      <c r="D13" s="65"/>
      <c r="E13" s="175">
        <v>9.1472610900000006</v>
      </c>
      <c r="F13" s="175">
        <v>10.66067337</v>
      </c>
      <c r="G13" s="108">
        <v>11.56937737</v>
      </c>
      <c r="H13" s="109">
        <v>12.348933369999999</v>
      </c>
      <c r="I13" s="109">
        <v>13.12848937</v>
      </c>
      <c r="J13" s="109">
        <v>13.90804537</v>
      </c>
      <c r="K13" s="109">
        <v>14.687601369999999</v>
      </c>
      <c r="L13" s="109">
        <v>15.467157370000001</v>
      </c>
      <c r="M13" s="109">
        <v>16.246713369999998</v>
      </c>
      <c r="N13" s="109">
        <v>17.026269370000001</v>
      </c>
      <c r="O13" s="109">
        <v>17.805825370000001</v>
      </c>
      <c r="P13" s="109">
        <v>18.58538137</v>
      </c>
      <c r="Q13" s="109">
        <v>19.36493737</v>
      </c>
      <c r="R13" s="109">
        <v>20.144493369999999</v>
      </c>
    </row>
    <row r="14" spans="1:18">
      <c r="A14" s="22">
        <v>3</v>
      </c>
      <c r="B14" s="21" t="s">
        <v>260</v>
      </c>
      <c r="C14" s="21"/>
      <c r="D14" s="65"/>
      <c r="E14" s="175">
        <v>1</v>
      </c>
      <c r="F14" s="175">
        <v>1</v>
      </c>
      <c r="G14" s="108">
        <v>2</v>
      </c>
      <c r="H14" s="109">
        <v>3</v>
      </c>
      <c r="I14" s="109">
        <v>3</v>
      </c>
      <c r="J14" s="109">
        <v>3</v>
      </c>
      <c r="K14" s="109">
        <v>3</v>
      </c>
      <c r="L14" s="109">
        <v>3</v>
      </c>
      <c r="M14" s="109">
        <v>3</v>
      </c>
      <c r="N14" s="109">
        <v>3</v>
      </c>
      <c r="O14" s="109">
        <v>3</v>
      </c>
      <c r="P14" s="109">
        <v>3</v>
      </c>
      <c r="Q14" s="109">
        <v>3</v>
      </c>
      <c r="R14" s="109">
        <v>3</v>
      </c>
    </row>
    <row r="15" spans="1:18">
      <c r="A15" s="75">
        <v>4</v>
      </c>
      <c r="B15" s="21" t="s">
        <v>262</v>
      </c>
      <c r="C15" s="21"/>
      <c r="D15" s="65"/>
      <c r="E15" s="175">
        <v>0</v>
      </c>
      <c r="F15" s="175">
        <v>0</v>
      </c>
      <c r="G15" s="108">
        <v>0</v>
      </c>
      <c r="H15" s="108">
        <v>0</v>
      </c>
      <c r="I15" s="108">
        <v>0</v>
      </c>
      <c r="J15" s="108">
        <v>0</v>
      </c>
      <c r="K15" s="108">
        <v>0</v>
      </c>
      <c r="L15" s="108">
        <v>0</v>
      </c>
      <c r="M15" s="108">
        <v>0</v>
      </c>
      <c r="N15" s="108">
        <v>0</v>
      </c>
      <c r="O15" s="108">
        <v>0</v>
      </c>
      <c r="P15" s="108">
        <v>0</v>
      </c>
      <c r="Q15" s="108">
        <v>0</v>
      </c>
      <c r="R15" s="108">
        <v>0</v>
      </c>
    </row>
    <row r="16" spans="1:18">
      <c r="A16" s="22">
        <v>5</v>
      </c>
      <c r="B16" s="21" t="s">
        <v>36</v>
      </c>
      <c r="C16" s="21"/>
      <c r="D16" s="65"/>
      <c r="E16" s="370"/>
      <c r="F16" s="370"/>
      <c r="G16" s="108">
        <v>0</v>
      </c>
      <c r="H16" s="109">
        <v>0</v>
      </c>
      <c r="I16" s="109">
        <v>0</v>
      </c>
      <c r="J16" s="109">
        <v>0</v>
      </c>
      <c r="K16" s="109">
        <v>0</v>
      </c>
      <c r="L16" s="109">
        <v>0</v>
      </c>
      <c r="M16" s="109">
        <v>0</v>
      </c>
      <c r="N16" s="109">
        <v>0</v>
      </c>
      <c r="O16" s="110">
        <v>0</v>
      </c>
      <c r="P16" s="110">
        <v>0</v>
      </c>
      <c r="Q16" s="110">
        <v>0</v>
      </c>
      <c r="R16" s="110">
        <v>0</v>
      </c>
    </row>
    <row r="17" spans="1:18">
      <c r="A17" s="22">
        <v>6</v>
      </c>
      <c r="B17" s="21" t="s">
        <v>37</v>
      </c>
      <c r="C17" s="21"/>
      <c r="D17" s="65"/>
      <c r="E17" s="175">
        <v>0</v>
      </c>
      <c r="F17" s="175">
        <v>0</v>
      </c>
      <c r="G17" s="108">
        <v>0</v>
      </c>
      <c r="H17" s="109">
        <v>0</v>
      </c>
      <c r="I17" s="109">
        <v>0</v>
      </c>
      <c r="J17" s="109">
        <v>0</v>
      </c>
      <c r="K17" s="109">
        <v>0</v>
      </c>
      <c r="L17" s="109">
        <v>0</v>
      </c>
      <c r="M17" s="109">
        <v>0</v>
      </c>
      <c r="N17" s="109">
        <v>0</v>
      </c>
      <c r="O17" s="110">
        <v>0</v>
      </c>
      <c r="P17" s="110">
        <v>0</v>
      </c>
      <c r="Q17" s="110">
        <v>0</v>
      </c>
      <c r="R17" s="110">
        <v>0</v>
      </c>
    </row>
    <row r="18" spans="1:18">
      <c r="A18" s="22">
        <v>7</v>
      </c>
      <c r="B18" s="27" t="s">
        <v>362</v>
      </c>
      <c r="C18" s="24"/>
      <c r="D18" s="68"/>
      <c r="E18" s="369">
        <f>E11</f>
        <v>557.72</v>
      </c>
      <c r="F18" s="369">
        <f>F11</f>
        <v>543.51</v>
      </c>
      <c r="G18" s="69">
        <f>G11-G16-G17</f>
        <v>593.41700000000003</v>
      </c>
      <c r="H18" s="69">
        <f>H11-H16-H17</f>
        <v>595.6</v>
      </c>
      <c r="I18" s="69">
        <f t="shared" ref="I18:N18" si="0">I11-I16-I17</f>
        <v>597.90700000000004</v>
      </c>
      <c r="J18" s="69">
        <f t="shared" si="0"/>
        <v>600.34199999999998</v>
      </c>
      <c r="K18" s="69">
        <f t="shared" si="0"/>
        <v>602.90899999999999</v>
      </c>
      <c r="L18" s="69">
        <f t="shared" si="0"/>
        <v>605.61300000000006</v>
      </c>
      <c r="M18" s="69">
        <f t="shared" si="0"/>
        <v>608.46</v>
      </c>
      <c r="N18" s="69">
        <f t="shared" si="0"/>
        <v>611.45399999999995</v>
      </c>
      <c r="O18" s="69">
        <f t="shared" ref="O18" si="1">O11-O16-O17</f>
        <v>614.59900000000005</v>
      </c>
      <c r="P18" s="69">
        <f t="shared" ref="P18" si="2">P11-P16-P17</f>
        <v>617.90300000000002</v>
      </c>
      <c r="Q18" s="69">
        <f t="shared" ref="Q18" si="3">Q11-Q16-Q17</f>
        <v>621.37</v>
      </c>
      <c r="R18" s="69">
        <f t="shared" ref="R18" si="4">R11-R16-R17</f>
        <v>625.00699999999995</v>
      </c>
    </row>
    <row r="19" spans="1:18">
      <c r="A19" s="22">
        <v>8</v>
      </c>
      <c r="B19" s="21" t="s">
        <v>33</v>
      </c>
      <c r="C19" s="21"/>
      <c r="D19" s="65"/>
      <c r="E19" s="175">
        <f>0.15*E11</f>
        <v>83.658000000000001</v>
      </c>
      <c r="F19" s="175">
        <f>0.15*F11</f>
        <v>81.526499999999999</v>
      </c>
      <c r="G19" s="108">
        <f>0.15*G18</f>
        <v>89.012550000000005</v>
      </c>
      <c r="H19" s="109">
        <f t="shared" ref="H19:R19" si="5">0.15*H18</f>
        <v>89.34</v>
      </c>
      <c r="I19" s="109">
        <f t="shared" si="5"/>
        <v>89.686050000000009</v>
      </c>
      <c r="J19" s="109">
        <f t="shared" si="5"/>
        <v>90.051299999999998</v>
      </c>
      <c r="K19" s="109">
        <f t="shared" si="5"/>
        <v>90.43634999999999</v>
      </c>
      <c r="L19" s="109">
        <f t="shared" si="5"/>
        <v>90.841950000000011</v>
      </c>
      <c r="M19" s="109">
        <f t="shared" si="5"/>
        <v>91.269000000000005</v>
      </c>
      <c r="N19" s="109">
        <f t="shared" si="5"/>
        <v>91.718099999999993</v>
      </c>
      <c r="O19" s="109">
        <f t="shared" si="5"/>
        <v>92.189850000000007</v>
      </c>
      <c r="P19" s="109">
        <f t="shared" si="5"/>
        <v>92.685450000000003</v>
      </c>
      <c r="Q19" s="109">
        <f t="shared" si="5"/>
        <v>93.205500000000001</v>
      </c>
      <c r="R19" s="109">
        <f t="shared" si="5"/>
        <v>93.751049999999992</v>
      </c>
    </row>
    <row r="20" spans="1:18">
      <c r="A20" s="22">
        <v>9</v>
      </c>
      <c r="B20" s="21" t="s">
        <v>0</v>
      </c>
      <c r="C20" s="21"/>
      <c r="D20" s="65"/>
      <c r="E20" s="176">
        <v>0</v>
      </c>
      <c r="F20" s="176">
        <v>0</v>
      </c>
      <c r="G20" s="111">
        <v>0</v>
      </c>
      <c r="H20" s="112">
        <v>0</v>
      </c>
      <c r="I20" s="112">
        <v>0</v>
      </c>
      <c r="J20" s="112">
        <v>0</v>
      </c>
      <c r="K20" s="112">
        <v>0</v>
      </c>
      <c r="L20" s="112">
        <v>0</v>
      </c>
      <c r="M20" s="112">
        <v>0</v>
      </c>
      <c r="N20" s="112">
        <v>0</v>
      </c>
      <c r="O20" s="110">
        <v>0</v>
      </c>
      <c r="P20" s="110">
        <v>0</v>
      </c>
      <c r="Q20" s="110">
        <v>0</v>
      </c>
      <c r="R20" s="110">
        <v>0</v>
      </c>
    </row>
    <row r="21" spans="1:18">
      <c r="A21" s="22">
        <v>10</v>
      </c>
      <c r="B21" s="27" t="s">
        <v>161</v>
      </c>
      <c r="C21" s="25"/>
      <c r="D21" s="68"/>
      <c r="E21" s="70">
        <f>E18+E19+E20</f>
        <v>641.37800000000004</v>
      </c>
      <c r="F21" s="70">
        <f>F18+F19+F20</f>
        <v>625.03649999999993</v>
      </c>
      <c r="G21" s="70">
        <f>G18+G19+G20</f>
        <v>682.42955000000006</v>
      </c>
      <c r="H21" s="70">
        <f t="shared" ref="H21:R21" si="6">H18+H19+H20</f>
        <v>684.94</v>
      </c>
      <c r="I21" s="70">
        <f t="shared" si="6"/>
        <v>687.59305000000006</v>
      </c>
      <c r="J21" s="70">
        <f t="shared" si="6"/>
        <v>690.39329999999995</v>
      </c>
      <c r="K21" s="70">
        <f t="shared" si="6"/>
        <v>693.34534999999994</v>
      </c>
      <c r="L21" s="70">
        <f t="shared" si="6"/>
        <v>696.45495000000005</v>
      </c>
      <c r="M21" s="70">
        <f t="shared" si="6"/>
        <v>699.72900000000004</v>
      </c>
      <c r="N21" s="70">
        <f t="shared" si="6"/>
        <v>703.1721</v>
      </c>
      <c r="O21" s="70">
        <f t="shared" si="6"/>
        <v>706.78885000000002</v>
      </c>
      <c r="P21" s="70">
        <f t="shared" si="6"/>
        <v>710.58844999999997</v>
      </c>
      <c r="Q21" s="70">
        <f t="shared" si="6"/>
        <v>714.57550000000003</v>
      </c>
      <c r="R21" s="70">
        <f t="shared" si="6"/>
        <v>718.75804999999991</v>
      </c>
    </row>
    <row r="22" spans="1:18">
      <c r="A22" s="28"/>
      <c r="B22" s="29"/>
      <c r="C22" s="31"/>
      <c r="D22" s="71"/>
      <c r="E22" s="71"/>
      <c r="F22" s="71"/>
      <c r="G22" s="72"/>
      <c r="H22" s="72"/>
      <c r="I22" s="72"/>
      <c r="J22" s="72"/>
      <c r="K22" s="72"/>
      <c r="L22" s="72"/>
      <c r="M22" s="72"/>
      <c r="N22" s="72"/>
      <c r="O22" s="73"/>
      <c r="P22" s="73"/>
      <c r="Q22" s="73"/>
      <c r="R22" s="74"/>
    </row>
    <row r="23" spans="1:18" ht="15.75" customHeight="1">
      <c r="B23" s="295" t="s">
        <v>100</v>
      </c>
      <c r="C23" s="30"/>
      <c r="D23" s="75"/>
      <c r="E23" s="75"/>
      <c r="F23" s="75"/>
      <c r="G23" s="76"/>
      <c r="H23" s="76"/>
      <c r="I23" s="76"/>
      <c r="J23" s="76"/>
      <c r="K23" s="76"/>
      <c r="L23" s="76"/>
      <c r="M23" s="76"/>
      <c r="N23" s="76"/>
      <c r="O23" s="76"/>
      <c r="P23" s="76"/>
      <c r="Q23" s="76"/>
      <c r="R23" s="76"/>
    </row>
    <row r="24" spans="1:18">
      <c r="A24" s="93"/>
      <c r="B24" s="27" t="s">
        <v>266</v>
      </c>
      <c r="C24" s="32"/>
      <c r="D24" s="356" t="s">
        <v>353</v>
      </c>
      <c r="E24" s="357"/>
      <c r="F24" s="357"/>
      <c r="G24" s="358"/>
      <c r="H24" s="78"/>
      <c r="I24" s="78"/>
      <c r="J24" s="78"/>
      <c r="K24" s="78"/>
      <c r="L24" s="78"/>
      <c r="M24" s="78"/>
      <c r="N24" s="78"/>
      <c r="O24" s="79"/>
      <c r="P24" s="79"/>
      <c r="Q24" s="79"/>
      <c r="R24" s="79"/>
    </row>
    <row r="25" spans="1:18">
      <c r="A25" s="93"/>
      <c r="B25" s="34" t="s">
        <v>42</v>
      </c>
      <c r="C25" s="12"/>
      <c r="D25" s="80" t="s">
        <v>316</v>
      </c>
      <c r="E25" s="64">
        <v>2017</v>
      </c>
      <c r="F25" s="64">
        <v>2018</v>
      </c>
      <c r="G25" s="64">
        <v>2019</v>
      </c>
      <c r="H25" s="64" t="s">
        <v>2</v>
      </c>
      <c r="I25" s="64" t="s">
        <v>17</v>
      </c>
      <c r="J25" s="64" t="s">
        <v>18</v>
      </c>
      <c r="K25" s="64" t="s">
        <v>20</v>
      </c>
      <c r="L25" s="64" t="s">
        <v>21</v>
      </c>
      <c r="M25" s="64" t="s">
        <v>24</v>
      </c>
      <c r="N25" s="64" t="s">
        <v>25</v>
      </c>
      <c r="O25" s="64" t="s">
        <v>27</v>
      </c>
      <c r="P25" s="64" t="s">
        <v>28</v>
      </c>
      <c r="Q25" s="64" t="s">
        <v>29</v>
      </c>
      <c r="R25" s="64" t="s">
        <v>30</v>
      </c>
    </row>
    <row r="26" spans="1:18">
      <c r="A26" s="142" t="s">
        <v>51</v>
      </c>
      <c r="B26" s="14" t="s">
        <v>375</v>
      </c>
      <c r="C26" s="38"/>
      <c r="D26" s="337" t="s">
        <v>318</v>
      </c>
      <c r="E26" s="177">
        <v>193.85</v>
      </c>
      <c r="F26" s="177">
        <v>193.85</v>
      </c>
      <c r="G26" s="109">
        <v>193.85</v>
      </c>
      <c r="H26" s="109">
        <v>193.85</v>
      </c>
      <c r="I26" s="109">
        <v>193.85</v>
      </c>
      <c r="J26" s="109">
        <v>193.85</v>
      </c>
      <c r="K26" s="109">
        <v>193.85</v>
      </c>
      <c r="L26" s="109">
        <v>193.85</v>
      </c>
      <c r="M26" s="109">
        <v>193.85</v>
      </c>
      <c r="N26" s="109">
        <v>193.85</v>
      </c>
      <c r="O26" s="109">
        <v>193.85</v>
      </c>
      <c r="P26" s="109">
        <v>193.85</v>
      </c>
      <c r="Q26" s="109">
        <v>193.85</v>
      </c>
      <c r="R26" s="109">
        <v>193.85</v>
      </c>
    </row>
    <row r="27" spans="1:18" s="277" customFormat="1">
      <c r="A27" s="287" t="s">
        <v>52</v>
      </c>
      <c r="B27" s="14" t="s">
        <v>376</v>
      </c>
      <c r="C27" s="38"/>
      <c r="D27" s="81" t="s">
        <v>318</v>
      </c>
      <c r="E27" s="177">
        <v>28</v>
      </c>
      <c r="F27" s="177">
        <v>28</v>
      </c>
      <c r="G27" s="109">
        <v>28</v>
      </c>
      <c r="H27" s="109">
        <v>28</v>
      </c>
      <c r="I27" s="109">
        <v>28</v>
      </c>
      <c r="J27" s="109">
        <v>28</v>
      </c>
      <c r="K27" s="109">
        <v>28</v>
      </c>
      <c r="L27" s="109">
        <v>28</v>
      </c>
      <c r="M27" s="109">
        <v>28</v>
      </c>
      <c r="N27" s="109">
        <v>28</v>
      </c>
      <c r="O27" s="110">
        <v>28</v>
      </c>
      <c r="P27" s="110">
        <v>28</v>
      </c>
      <c r="Q27" s="110">
        <v>28</v>
      </c>
      <c r="R27" s="110">
        <v>28</v>
      </c>
    </row>
    <row r="28" spans="1:18" s="277" customFormat="1">
      <c r="A28" s="287" t="s">
        <v>53</v>
      </c>
      <c r="B28" s="14" t="s">
        <v>377</v>
      </c>
      <c r="C28" s="38"/>
      <c r="D28" s="81" t="s">
        <v>318</v>
      </c>
      <c r="E28" s="177">
        <v>36</v>
      </c>
      <c r="F28" s="177">
        <v>36</v>
      </c>
      <c r="G28" s="109">
        <v>36</v>
      </c>
      <c r="H28" s="109">
        <v>36</v>
      </c>
      <c r="I28" s="109">
        <v>36</v>
      </c>
      <c r="J28" s="109">
        <v>36</v>
      </c>
      <c r="K28" s="109">
        <v>36</v>
      </c>
      <c r="L28" s="109">
        <v>36</v>
      </c>
      <c r="M28" s="109">
        <v>36</v>
      </c>
      <c r="N28" s="109">
        <v>36</v>
      </c>
      <c r="O28" s="109">
        <v>36</v>
      </c>
      <c r="P28" s="110">
        <v>0</v>
      </c>
      <c r="Q28" s="110">
        <v>0</v>
      </c>
      <c r="R28" s="110">
        <v>0</v>
      </c>
    </row>
    <row r="29" spans="1:18" s="277" customFormat="1">
      <c r="A29" s="287" t="s">
        <v>54</v>
      </c>
      <c r="B29" s="14"/>
      <c r="C29" s="38"/>
      <c r="D29" s="81"/>
      <c r="E29" s="177"/>
      <c r="F29" s="177"/>
      <c r="G29" s="109"/>
      <c r="H29" s="109"/>
      <c r="I29" s="109"/>
      <c r="J29" s="109"/>
      <c r="K29" s="109"/>
      <c r="L29" s="109"/>
      <c r="M29" s="109"/>
      <c r="N29" s="109"/>
      <c r="O29" s="110"/>
      <c r="P29" s="110"/>
      <c r="Q29" s="110"/>
      <c r="R29" s="110"/>
    </row>
    <row r="30" spans="1:18">
      <c r="A30" s="287" t="s">
        <v>55</v>
      </c>
      <c r="B30" s="36"/>
      <c r="C30" s="37"/>
      <c r="D30" s="81"/>
      <c r="E30" s="177"/>
      <c r="F30" s="177"/>
      <c r="G30" s="109"/>
      <c r="H30" s="109"/>
      <c r="I30" s="109"/>
      <c r="J30" s="109"/>
      <c r="K30" s="109"/>
      <c r="L30" s="109"/>
      <c r="M30" s="109"/>
      <c r="N30" s="109"/>
      <c r="O30" s="110"/>
      <c r="P30" s="110"/>
      <c r="Q30" s="110"/>
      <c r="R30" s="110"/>
    </row>
    <row r="31" spans="1:18">
      <c r="A31" s="287" t="s">
        <v>56</v>
      </c>
      <c r="B31" s="14"/>
      <c r="C31" s="38"/>
      <c r="D31" s="81"/>
      <c r="E31" s="177"/>
      <c r="F31" s="177"/>
      <c r="G31" s="109"/>
      <c r="H31" s="109"/>
      <c r="I31" s="109"/>
      <c r="J31" s="109"/>
      <c r="K31" s="109"/>
      <c r="L31" s="109"/>
      <c r="M31" s="109"/>
      <c r="N31" s="109"/>
      <c r="O31" s="110"/>
      <c r="P31" s="110"/>
      <c r="Q31" s="110"/>
      <c r="R31" s="110"/>
    </row>
    <row r="32" spans="1:18">
      <c r="A32" s="287" t="s">
        <v>57</v>
      </c>
      <c r="B32" s="39"/>
      <c r="C32" s="41"/>
      <c r="D32" s="81"/>
      <c r="E32" s="183"/>
      <c r="F32" s="183"/>
      <c r="G32" s="114"/>
      <c r="H32" s="114"/>
      <c r="I32" s="114"/>
      <c r="J32" s="114"/>
      <c r="K32" s="114"/>
      <c r="L32" s="114"/>
      <c r="M32" s="114"/>
      <c r="N32" s="114"/>
      <c r="O32" s="115"/>
      <c r="P32" s="115"/>
      <c r="Q32" s="115"/>
      <c r="R32" s="115"/>
    </row>
    <row r="33" spans="1:18">
      <c r="A33" s="142"/>
      <c r="B33" s="43"/>
      <c r="C33" s="12"/>
      <c r="D33" s="21"/>
      <c r="E33" s="96"/>
      <c r="F33" s="97"/>
      <c r="G33" s="97"/>
      <c r="H33" s="97"/>
      <c r="I33" s="97"/>
      <c r="J33" s="97"/>
      <c r="K33" s="97"/>
      <c r="L33" s="97"/>
      <c r="M33" s="97"/>
      <c r="N33" s="97"/>
      <c r="O33" s="98"/>
      <c r="P33" s="98"/>
      <c r="Q33" s="98"/>
      <c r="R33" s="99"/>
    </row>
    <row r="34" spans="1:18">
      <c r="A34" s="142"/>
      <c r="B34" s="27" t="s">
        <v>267</v>
      </c>
      <c r="C34" s="33"/>
      <c r="D34" s="27"/>
      <c r="E34" s="104"/>
      <c r="F34" s="105"/>
      <c r="G34" s="105"/>
      <c r="H34" s="105"/>
      <c r="I34" s="105"/>
      <c r="J34" s="105"/>
      <c r="K34" s="105"/>
      <c r="L34" s="105"/>
      <c r="M34" s="105"/>
      <c r="N34" s="105"/>
      <c r="O34" s="102"/>
      <c r="P34" s="102"/>
      <c r="Q34" s="102"/>
      <c r="R34" s="103"/>
    </row>
    <row r="35" spans="1:18">
      <c r="A35" s="142"/>
      <c r="B35" s="34" t="s">
        <v>35</v>
      </c>
      <c r="C35" s="12"/>
      <c r="D35" s="80" t="s">
        <v>316</v>
      </c>
      <c r="E35" s="284">
        <v>2017</v>
      </c>
      <c r="F35" s="284">
        <v>2018</v>
      </c>
      <c r="G35" s="284">
        <v>2019</v>
      </c>
      <c r="H35" s="284" t="s">
        <v>2</v>
      </c>
      <c r="I35" s="284" t="s">
        <v>17</v>
      </c>
      <c r="J35" s="284" t="s">
        <v>18</v>
      </c>
      <c r="K35" s="284" t="s">
        <v>20</v>
      </c>
      <c r="L35" s="284" t="s">
        <v>21</v>
      </c>
      <c r="M35" s="284" t="s">
        <v>24</v>
      </c>
      <c r="N35" s="284" t="s">
        <v>25</v>
      </c>
      <c r="O35" s="284" t="s">
        <v>27</v>
      </c>
      <c r="P35" s="284" t="s">
        <v>28</v>
      </c>
      <c r="Q35" s="284" t="s">
        <v>29</v>
      </c>
      <c r="R35" s="284" t="s">
        <v>30</v>
      </c>
    </row>
    <row r="36" spans="1:18">
      <c r="A36" s="287" t="s">
        <v>58</v>
      </c>
      <c r="B36" s="14" t="s">
        <v>378</v>
      </c>
      <c r="C36" s="328"/>
      <c r="D36" s="327" t="s">
        <v>320</v>
      </c>
      <c r="E36" s="178">
        <v>136</v>
      </c>
      <c r="F36" s="178">
        <v>136</v>
      </c>
      <c r="G36" s="116">
        <v>136</v>
      </c>
      <c r="H36" s="116">
        <v>136</v>
      </c>
      <c r="I36" s="116">
        <v>136</v>
      </c>
      <c r="J36" s="116">
        <v>136</v>
      </c>
      <c r="K36" s="116">
        <v>136</v>
      </c>
      <c r="L36" s="116">
        <v>136</v>
      </c>
      <c r="M36" s="116">
        <v>0</v>
      </c>
      <c r="N36" s="116">
        <v>0</v>
      </c>
      <c r="O36" s="117">
        <v>0</v>
      </c>
      <c r="P36" s="117">
        <v>0</v>
      </c>
      <c r="Q36" s="117">
        <v>0</v>
      </c>
      <c r="R36" s="117">
        <v>0</v>
      </c>
    </row>
    <row r="37" spans="1:18">
      <c r="A37" s="287" t="s">
        <v>59</v>
      </c>
      <c r="B37" s="14" t="s">
        <v>379</v>
      </c>
      <c r="C37" s="328"/>
      <c r="D37" s="327" t="s">
        <v>318</v>
      </c>
      <c r="E37" s="177">
        <v>0</v>
      </c>
      <c r="F37" s="177">
        <v>0</v>
      </c>
      <c r="G37" s="109">
        <v>0</v>
      </c>
      <c r="H37" s="109">
        <v>0</v>
      </c>
      <c r="I37" s="109">
        <v>0</v>
      </c>
      <c r="J37" s="109">
        <v>0</v>
      </c>
      <c r="K37" s="109">
        <v>0</v>
      </c>
      <c r="L37" s="109">
        <v>0</v>
      </c>
      <c r="M37" s="109">
        <v>63.98</v>
      </c>
      <c r="N37" s="109">
        <v>63.98</v>
      </c>
      <c r="O37" s="110">
        <v>0</v>
      </c>
      <c r="P37" s="110">
        <v>0</v>
      </c>
      <c r="Q37" s="110">
        <v>0</v>
      </c>
      <c r="R37" s="110">
        <v>0</v>
      </c>
    </row>
    <row r="38" spans="1:18">
      <c r="A38" s="287" t="s">
        <v>185</v>
      </c>
      <c r="B38" s="14" t="s">
        <v>402</v>
      </c>
      <c r="C38" s="328"/>
      <c r="D38" s="327" t="s">
        <v>322</v>
      </c>
      <c r="E38" s="177">
        <v>12</v>
      </c>
      <c r="F38" s="177">
        <v>12</v>
      </c>
      <c r="G38" s="109">
        <v>12</v>
      </c>
      <c r="H38" s="109">
        <v>12</v>
      </c>
      <c r="I38" s="109">
        <v>12</v>
      </c>
      <c r="J38" s="109">
        <v>12</v>
      </c>
      <c r="K38" s="109">
        <v>12</v>
      </c>
      <c r="L38" s="109">
        <v>12</v>
      </c>
      <c r="M38" s="109">
        <v>12</v>
      </c>
      <c r="N38" s="109">
        <v>12</v>
      </c>
      <c r="O38" s="110">
        <v>12</v>
      </c>
      <c r="P38" s="110">
        <v>12</v>
      </c>
      <c r="Q38" s="110">
        <v>12</v>
      </c>
      <c r="R38" s="110">
        <v>12</v>
      </c>
    </row>
    <row r="39" spans="1:18" ht="31.2">
      <c r="A39" s="287" t="s">
        <v>186</v>
      </c>
      <c r="B39" s="14" t="s">
        <v>380</v>
      </c>
      <c r="C39" s="328"/>
      <c r="D39" s="327" t="s">
        <v>321</v>
      </c>
      <c r="E39" s="177">
        <v>15</v>
      </c>
      <c r="F39" s="177">
        <v>14</v>
      </c>
      <c r="G39" s="109">
        <v>24</v>
      </c>
      <c r="H39" s="109">
        <v>24</v>
      </c>
      <c r="I39" s="109">
        <v>24</v>
      </c>
      <c r="J39" s="109">
        <v>24</v>
      </c>
      <c r="K39" s="109">
        <v>24</v>
      </c>
      <c r="L39" s="109">
        <v>24</v>
      </c>
      <c r="M39" s="109">
        <v>24</v>
      </c>
      <c r="N39" s="109">
        <v>24</v>
      </c>
      <c r="O39" s="109">
        <v>24</v>
      </c>
      <c r="P39" s="109">
        <v>24</v>
      </c>
      <c r="Q39" s="109">
        <v>24</v>
      </c>
      <c r="R39" s="109">
        <v>24</v>
      </c>
    </row>
    <row r="40" spans="1:18">
      <c r="A40" s="287" t="s">
        <v>187</v>
      </c>
      <c r="B40" s="14"/>
      <c r="C40" s="328"/>
      <c r="D40" s="327"/>
      <c r="E40" s="177"/>
      <c r="F40" s="177"/>
      <c r="G40" s="109"/>
      <c r="H40" s="109"/>
      <c r="I40" s="109"/>
      <c r="J40" s="109"/>
      <c r="K40" s="109"/>
      <c r="L40" s="109"/>
      <c r="M40" s="109"/>
      <c r="N40" s="109"/>
      <c r="O40" s="110"/>
      <c r="P40" s="110"/>
      <c r="Q40" s="110"/>
      <c r="R40" s="110"/>
    </row>
    <row r="41" spans="1:18" s="277" customFormat="1">
      <c r="A41" s="287" t="s">
        <v>188</v>
      </c>
      <c r="B41" s="14"/>
      <c r="C41" s="328"/>
      <c r="D41" s="327"/>
      <c r="E41" s="325"/>
      <c r="F41" s="325"/>
      <c r="G41" s="291"/>
      <c r="H41" s="291"/>
      <c r="I41" s="291"/>
      <c r="J41" s="291"/>
      <c r="K41" s="291"/>
      <c r="L41" s="291"/>
      <c r="M41" s="291"/>
      <c r="N41" s="291"/>
      <c r="O41" s="292"/>
      <c r="P41" s="292"/>
      <c r="Q41" s="292"/>
      <c r="R41" s="260"/>
    </row>
    <row r="42" spans="1:18" s="277" customFormat="1">
      <c r="A42" s="287" t="s">
        <v>189</v>
      </c>
      <c r="B42" s="14"/>
      <c r="C42" s="328"/>
      <c r="D42" s="327"/>
      <c r="E42" s="325"/>
      <c r="F42" s="325"/>
      <c r="G42" s="291"/>
      <c r="H42" s="291"/>
      <c r="I42" s="291"/>
      <c r="J42" s="291"/>
      <c r="K42" s="291"/>
      <c r="L42" s="291"/>
      <c r="M42" s="291"/>
      <c r="N42" s="291"/>
      <c r="O42" s="292"/>
      <c r="P42" s="292"/>
      <c r="Q42" s="292"/>
      <c r="R42" s="260"/>
    </row>
    <row r="43" spans="1:18">
      <c r="A43" s="142"/>
      <c r="B43" s="191"/>
      <c r="C43" s="192"/>
      <c r="D43" s="193"/>
      <c r="E43" s="193"/>
      <c r="F43" s="193"/>
      <c r="G43" s="194"/>
      <c r="H43" s="194"/>
      <c r="I43" s="194"/>
      <c r="J43" s="194"/>
      <c r="K43" s="194"/>
      <c r="L43" s="194"/>
      <c r="M43" s="194"/>
      <c r="N43" s="194"/>
      <c r="O43" s="195"/>
      <c r="P43" s="195"/>
      <c r="Q43" s="195"/>
      <c r="R43" s="196"/>
    </row>
    <row r="44" spans="1:18" ht="31.2">
      <c r="A44" s="142">
        <v>11</v>
      </c>
      <c r="B44" s="52" t="s">
        <v>162</v>
      </c>
      <c r="C44" s="162"/>
      <c r="D44" s="84"/>
      <c r="E44" s="366">
        <f>SUM(E26:E32,E36:E42)</f>
        <v>420.85</v>
      </c>
      <c r="F44" s="366">
        <f t="shared" ref="F44:R44" si="7">SUM(F26:F32,F36:F42)</f>
        <v>419.85</v>
      </c>
      <c r="G44" s="70">
        <f t="shared" si="7"/>
        <v>429.85</v>
      </c>
      <c r="H44" s="70">
        <f t="shared" si="7"/>
        <v>429.85</v>
      </c>
      <c r="I44" s="70">
        <f t="shared" si="7"/>
        <v>429.85</v>
      </c>
      <c r="J44" s="70">
        <f t="shared" si="7"/>
        <v>429.85</v>
      </c>
      <c r="K44" s="70">
        <f t="shared" si="7"/>
        <v>429.85</v>
      </c>
      <c r="L44" s="70">
        <f t="shared" si="7"/>
        <v>429.85</v>
      </c>
      <c r="M44" s="70">
        <f t="shared" si="7"/>
        <v>357.83000000000004</v>
      </c>
      <c r="N44" s="70">
        <f t="shared" si="7"/>
        <v>357.83000000000004</v>
      </c>
      <c r="O44" s="70">
        <f t="shared" si="7"/>
        <v>293.85000000000002</v>
      </c>
      <c r="P44" s="70">
        <f t="shared" si="7"/>
        <v>257.85000000000002</v>
      </c>
      <c r="Q44" s="70">
        <f t="shared" si="7"/>
        <v>257.85000000000002</v>
      </c>
      <c r="R44" s="70">
        <f t="shared" si="7"/>
        <v>257.85000000000002</v>
      </c>
    </row>
    <row r="45" spans="1:18">
      <c r="A45" s="93"/>
      <c r="B45" s="33"/>
      <c r="C45" s="33"/>
      <c r="D45" s="27"/>
      <c r="E45" s="96"/>
      <c r="F45" s="97"/>
      <c r="G45" s="97"/>
      <c r="H45" s="97"/>
      <c r="I45" s="97"/>
      <c r="J45" s="97"/>
      <c r="K45" s="97"/>
      <c r="L45" s="97"/>
      <c r="M45" s="97"/>
      <c r="N45" s="97"/>
      <c r="O45" s="98"/>
      <c r="P45" s="98"/>
      <c r="Q45" s="98"/>
      <c r="R45" s="99"/>
    </row>
    <row r="46" spans="1:18">
      <c r="A46" s="93"/>
      <c r="B46" s="27" t="s">
        <v>272</v>
      </c>
      <c r="C46" s="33"/>
      <c r="D46" s="21"/>
      <c r="E46" s="100"/>
      <c r="F46" s="101"/>
      <c r="G46" s="101"/>
      <c r="H46" s="101"/>
      <c r="I46" s="101"/>
      <c r="J46" s="101"/>
      <c r="K46" s="101"/>
      <c r="L46" s="101"/>
      <c r="M46" s="101"/>
      <c r="N46" s="101"/>
      <c r="O46" s="102"/>
      <c r="P46" s="102"/>
      <c r="Q46" s="102"/>
      <c r="R46" s="103"/>
    </row>
    <row r="47" spans="1:18">
      <c r="A47" s="93"/>
      <c r="B47" s="21" t="s">
        <v>34</v>
      </c>
      <c r="C47" s="12"/>
      <c r="D47" s="80" t="s">
        <v>316</v>
      </c>
      <c r="E47" s="284">
        <v>2017</v>
      </c>
      <c r="F47" s="284">
        <v>2018</v>
      </c>
      <c r="G47" s="284">
        <v>2019</v>
      </c>
      <c r="H47" s="284" t="s">
        <v>2</v>
      </c>
      <c r="I47" s="284" t="s">
        <v>17</v>
      </c>
      <c r="J47" s="284" t="s">
        <v>18</v>
      </c>
      <c r="K47" s="284" t="s">
        <v>20</v>
      </c>
      <c r="L47" s="284" t="s">
        <v>21</v>
      </c>
      <c r="M47" s="284" t="s">
        <v>24</v>
      </c>
      <c r="N47" s="284" t="s">
        <v>25</v>
      </c>
      <c r="O47" s="284" t="s">
        <v>27</v>
      </c>
      <c r="P47" s="284" t="s">
        <v>28</v>
      </c>
      <c r="Q47" s="284" t="s">
        <v>29</v>
      </c>
      <c r="R47" s="284" t="s">
        <v>30</v>
      </c>
    </row>
    <row r="48" spans="1:18">
      <c r="A48" s="142" t="s">
        <v>138</v>
      </c>
      <c r="B48" s="14"/>
      <c r="C48" s="38"/>
      <c r="D48" s="81"/>
      <c r="E48" s="178"/>
      <c r="F48" s="178"/>
      <c r="G48" s="116"/>
      <c r="H48" s="116"/>
      <c r="I48" s="116"/>
      <c r="J48" s="116"/>
      <c r="K48" s="116"/>
      <c r="L48" s="116"/>
      <c r="M48" s="116"/>
      <c r="N48" s="118"/>
      <c r="O48" s="117"/>
      <c r="P48" s="117"/>
      <c r="Q48" s="117"/>
      <c r="R48" s="117"/>
    </row>
    <row r="49" spans="1:18">
      <c r="A49" s="142" t="s">
        <v>139</v>
      </c>
      <c r="B49" s="14"/>
      <c r="C49" s="38"/>
      <c r="D49" s="81"/>
      <c r="E49" s="268"/>
      <c r="F49" s="268"/>
      <c r="G49" s="109"/>
      <c r="H49" s="109"/>
      <c r="I49" s="109"/>
      <c r="J49" s="109"/>
      <c r="K49" s="109"/>
      <c r="L49" s="109"/>
      <c r="M49" s="109"/>
      <c r="N49" s="119"/>
      <c r="O49" s="110"/>
      <c r="P49" s="110"/>
      <c r="Q49" s="110"/>
      <c r="R49" s="110"/>
    </row>
    <row r="50" spans="1:18">
      <c r="A50" s="142" t="s">
        <v>140</v>
      </c>
      <c r="B50" s="14"/>
      <c r="C50" s="38"/>
      <c r="D50" s="81"/>
      <c r="E50" s="268"/>
      <c r="F50" s="268"/>
      <c r="G50" s="109"/>
      <c r="H50" s="109"/>
      <c r="I50" s="109"/>
      <c r="J50" s="109"/>
      <c r="K50" s="109"/>
      <c r="L50" s="109"/>
      <c r="M50" s="109"/>
      <c r="N50" s="119"/>
      <c r="O50" s="110"/>
      <c r="P50" s="110"/>
      <c r="Q50" s="110"/>
      <c r="R50" s="110"/>
    </row>
    <row r="51" spans="1:18">
      <c r="A51" s="142" t="s">
        <v>141</v>
      </c>
      <c r="B51" s="14"/>
      <c r="C51" s="38"/>
      <c r="D51" s="81"/>
      <c r="E51" s="268"/>
      <c r="F51" s="268"/>
      <c r="G51" s="109"/>
      <c r="H51" s="109"/>
      <c r="I51" s="109"/>
      <c r="J51" s="109"/>
      <c r="K51" s="109"/>
      <c r="L51" s="109"/>
      <c r="M51" s="109"/>
      <c r="N51" s="119"/>
      <c r="O51" s="110"/>
      <c r="P51" s="110"/>
      <c r="Q51" s="110"/>
      <c r="R51" s="110"/>
    </row>
    <row r="52" spans="1:18">
      <c r="A52" s="142" t="s">
        <v>142</v>
      </c>
      <c r="B52" s="14"/>
      <c r="C52" s="38"/>
      <c r="D52" s="81"/>
      <c r="E52" s="268"/>
      <c r="F52" s="268"/>
      <c r="G52" s="109"/>
      <c r="H52" s="109"/>
      <c r="I52" s="109"/>
      <c r="J52" s="109"/>
      <c r="K52" s="109"/>
      <c r="L52" s="109"/>
      <c r="M52" s="109"/>
      <c r="N52" s="119"/>
      <c r="O52" s="110"/>
      <c r="P52" s="110"/>
      <c r="Q52" s="110"/>
      <c r="R52" s="110"/>
    </row>
    <row r="53" spans="1:18">
      <c r="A53" s="142" t="s">
        <v>143</v>
      </c>
      <c r="B53" s="14"/>
      <c r="C53" s="38"/>
      <c r="D53" s="81"/>
      <c r="E53" s="268"/>
      <c r="F53" s="268"/>
      <c r="G53" s="109"/>
      <c r="H53" s="109"/>
      <c r="I53" s="109"/>
      <c r="J53" s="109"/>
      <c r="K53" s="109"/>
      <c r="L53" s="109"/>
      <c r="M53" s="109"/>
      <c r="N53" s="119"/>
      <c r="O53" s="110"/>
      <c r="P53" s="110"/>
      <c r="Q53" s="110"/>
      <c r="R53" s="110"/>
    </row>
    <row r="54" spans="1:18">
      <c r="A54" s="142" t="s">
        <v>144</v>
      </c>
      <c r="B54" s="14"/>
      <c r="C54" s="38"/>
      <c r="D54" s="81"/>
      <c r="E54" s="268"/>
      <c r="F54" s="268"/>
      <c r="G54" s="109"/>
      <c r="H54" s="109"/>
      <c r="I54" s="109"/>
      <c r="J54" s="109"/>
      <c r="K54" s="109"/>
      <c r="L54" s="109"/>
      <c r="M54" s="109"/>
      <c r="N54" s="119"/>
      <c r="O54" s="110"/>
      <c r="P54" s="110"/>
      <c r="Q54" s="110"/>
      <c r="R54" s="110"/>
    </row>
    <row r="55" spans="1:18">
      <c r="A55" s="142" t="s">
        <v>145</v>
      </c>
      <c r="B55" s="14"/>
      <c r="C55" s="38"/>
      <c r="D55" s="81"/>
      <c r="E55" s="269"/>
      <c r="F55" s="269"/>
      <c r="G55" s="114"/>
      <c r="H55" s="114"/>
      <c r="I55" s="114"/>
      <c r="J55" s="114"/>
      <c r="K55" s="114"/>
      <c r="L55" s="114"/>
      <c r="M55" s="114"/>
      <c r="N55" s="114"/>
      <c r="O55" s="115"/>
      <c r="P55" s="115"/>
      <c r="Q55" s="115"/>
      <c r="R55" s="115"/>
    </row>
    <row r="56" spans="1:18" s="277" customFormat="1">
      <c r="A56" s="287" t="s">
        <v>146</v>
      </c>
      <c r="B56" s="14"/>
      <c r="C56" s="38"/>
      <c r="D56" s="327"/>
      <c r="E56" s="326"/>
      <c r="F56" s="326"/>
      <c r="G56" s="329"/>
      <c r="H56" s="329"/>
      <c r="I56" s="329"/>
      <c r="J56" s="329"/>
      <c r="K56" s="329"/>
      <c r="L56" s="329"/>
      <c r="M56" s="329"/>
      <c r="N56" s="329"/>
      <c r="O56" s="330"/>
      <c r="P56" s="330"/>
      <c r="Q56" s="330"/>
      <c r="R56" s="330"/>
    </row>
    <row r="57" spans="1:18" s="277" customFormat="1">
      <c r="A57" s="287" t="s">
        <v>158</v>
      </c>
      <c r="B57" s="14"/>
      <c r="C57" s="38"/>
      <c r="D57" s="327"/>
      <c r="E57" s="326"/>
      <c r="F57" s="326"/>
      <c r="G57" s="329"/>
      <c r="H57" s="329"/>
      <c r="I57" s="329"/>
      <c r="J57" s="329"/>
      <c r="K57" s="329"/>
      <c r="L57" s="329"/>
      <c r="M57" s="329"/>
      <c r="N57" s="329"/>
      <c r="O57" s="330"/>
      <c r="P57" s="330"/>
      <c r="Q57" s="330"/>
      <c r="R57" s="330"/>
    </row>
    <row r="58" spans="1:18" s="277" customFormat="1">
      <c r="A58" s="287" t="s">
        <v>159</v>
      </c>
      <c r="B58" s="14"/>
      <c r="C58" s="38"/>
      <c r="D58" s="327"/>
      <c r="E58" s="326"/>
      <c r="F58" s="326"/>
      <c r="G58" s="329"/>
      <c r="H58" s="329"/>
      <c r="I58" s="329"/>
      <c r="J58" s="329"/>
      <c r="K58" s="329"/>
      <c r="L58" s="329"/>
      <c r="M58" s="329"/>
      <c r="N58" s="329"/>
      <c r="O58" s="330"/>
      <c r="P58" s="330"/>
      <c r="Q58" s="330"/>
      <c r="R58" s="330"/>
    </row>
    <row r="59" spans="1:18" s="277" customFormat="1">
      <c r="A59" s="287" t="s">
        <v>160</v>
      </c>
      <c r="B59" s="14"/>
      <c r="C59" s="38"/>
      <c r="D59" s="327"/>
      <c r="E59" s="326"/>
      <c r="F59" s="326"/>
      <c r="G59" s="329"/>
      <c r="H59" s="329"/>
      <c r="I59" s="329"/>
      <c r="J59" s="329"/>
      <c r="K59" s="329"/>
      <c r="L59" s="329"/>
      <c r="M59" s="329"/>
      <c r="N59" s="329"/>
      <c r="O59" s="330"/>
      <c r="P59" s="330"/>
      <c r="Q59" s="330"/>
      <c r="R59" s="330"/>
    </row>
    <row r="60" spans="1:18" s="277" customFormat="1">
      <c r="A60" s="287" t="s">
        <v>190</v>
      </c>
      <c r="B60" s="14"/>
      <c r="C60" s="38"/>
      <c r="D60" s="327"/>
      <c r="E60" s="326"/>
      <c r="F60" s="326"/>
      <c r="G60" s="329"/>
      <c r="H60" s="329"/>
      <c r="I60" s="329"/>
      <c r="J60" s="329"/>
      <c r="K60" s="329"/>
      <c r="L60" s="329"/>
      <c r="M60" s="329"/>
      <c r="N60" s="329"/>
      <c r="O60" s="330"/>
      <c r="P60" s="330"/>
      <c r="Q60" s="330"/>
      <c r="R60" s="330"/>
    </row>
    <row r="61" spans="1:18" s="277" customFormat="1">
      <c r="A61" s="287" t="s">
        <v>191</v>
      </c>
      <c r="B61" s="14"/>
      <c r="C61" s="38"/>
      <c r="D61" s="327"/>
      <c r="E61" s="326"/>
      <c r="F61" s="326"/>
      <c r="G61" s="329"/>
      <c r="H61" s="329"/>
      <c r="I61" s="329"/>
      <c r="J61" s="329"/>
      <c r="K61" s="329"/>
      <c r="L61" s="329"/>
      <c r="M61" s="329"/>
      <c r="N61" s="329"/>
      <c r="O61" s="330"/>
      <c r="P61" s="330"/>
      <c r="Q61" s="330"/>
      <c r="R61" s="330"/>
    </row>
    <row r="62" spans="1:18">
      <c r="A62" s="142"/>
      <c r="B62" s="12"/>
      <c r="C62" s="12"/>
      <c r="D62" s="21"/>
      <c r="E62" s="96"/>
      <c r="F62" s="97"/>
      <c r="G62" s="97"/>
      <c r="H62" s="97"/>
      <c r="I62" s="97"/>
      <c r="J62" s="97"/>
      <c r="K62" s="97"/>
      <c r="L62" s="97"/>
      <c r="M62" s="97"/>
      <c r="N62" s="97"/>
      <c r="O62" s="98"/>
      <c r="P62" s="98"/>
      <c r="Q62" s="98"/>
      <c r="R62" s="99"/>
    </row>
    <row r="63" spans="1:18" s="277" customFormat="1">
      <c r="A63" s="287"/>
      <c r="B63" s="280"/>
      <c r="C63" s="280"/>
      <c r="D63" s="281"/>
      <c r="E63" s="100"/>
      <c r="F63" s="101"/>
      <c r="G63" s="101"/>
      <c r="H63" s="101"/>
      <c r="I63" s="101"/>
      <c r="J63" s="101"/>
      <c r="K63" s="101"/>
      <c r="L63" s="101"/>
      <c r="M63" s="101"/>
      <c r="N63" s="101"/>
      <c r="O63" s="102"/>
      <c r="P63" s="102"/>
      <c r="Q63" s="102"/>
      <c r="R63" s="103"/>
    </row>
    <row r="64" spans="1:18" s="277" customFormat="1">
      <c r="A64" s="287"/>
      <c r="B64" s="280"/>
      <c r="C64" s="280"/>
      <c r="D64" s="281"/>
      <c r="E64" s="100"/>
      <c r="F64" s="101"/>
      <c r="G64" s="101"/>
      <c r="H64" s="101"/>
      <c r="I64" s="101"/>
      <c r="J64" s="101"/>
      <c r="K64" s="101"/>
      <c r="L64" s="101"/>
      <c r="M64" s="101"/>
      <c r="N64" s="101"/>
      <c r="O64" s="102"/>
      <c r="P64" s="102"/>
      <c r="Q64" s="102"/>
      <c r="R64" s="103"/>
    </row>
    <row r="65" spans="1:18">
      <c r="A65" s="142"/>
      <c r="B65" s="27" t="s">
        <v>273</v>
      </c>
      <c r="C65" s="12"/>
      <c r="D65" s="27"/>
      <c r="E65" s="100"/>
      <c r="F65" s="101"/>
      <c r="G65" s="101"/>
      <c r="H65" s="101"/>
      <c r="I65" s="101"/>
      <c r="J65" s="101"/>
      <c r="K65" s="101"/>
      <c r="L65" s="101"/>
      <c r="M65" s="101"/>
      <c r="N65" s="101"/>
      <c r="O65" s="102"/>
      <c r="P65" s="102"/>
      <c r="Q65" s="102"/>
      <c r="R65" s="103"/>
    </row>
    <row r="66" spans="1:18">
      <c r="A66" s="142"/>
      <c r="B66" s="21" t="s">
        <v>35</v>
      </c>
      <c r="C66" s="12"/>
      <c r="D66" s="80" t="s">
        <v>316</v>
      </c>
      <c r="E66" s="284">
        <v>2017</v>
      </c>
      <c r="F66" s="284">
        <v>2018</v>
      </c>
      <c r="G66" s="284">
        <v>2019</v>
      </c>
      <c r="H66" s="284" t="s">
        <v>2</v>
      </c>
      <c r="I66" s="284" t="s">
        <v>17</v>
      </c>
      <c r="J66" s="284" t="s">
        <v>18</v>
      </c>
      <c r="K66" s="284" t="s">
        <v>20</v>
      </c>
      <c r="L66" s="284" t="s">
        <v>21</v>
      </c>
      <c r="M66" s="284" t="s">
        <v>24</v>
      </c>
      <c r="N66" s="284" t="s">
        <v>25</v>
      </c>
      <c r="O66" s="284" t="s">
        <v>27</v>
      </c>
      <c r="P66" s="284" t="s">
        <v>28</v>
      </c>
      <c r="Q66" s="284" t="s">
        <v>29</v>
      </c>
      <c r="R66" s="284" t="s">
        <v>30</v>
      </c>
    </row>
    <row r="67" spans="1:18">
      <c r="A67" s="142" t="s">
        <v>192</v>
      </c>
      <c r="B67" s="44" t="s">
        <v>381</v>
      </c>
      <c r="C67" s="40"/>
      <c r="D67" s="334" t="s">
        <v>332</v>
      </c>
      <c r="E67" s="177">
        <v>46</v>
      </c>
      <c r="F67" s="177">
        <v>46</v>
      </c>
      <c r="G67" s="109">
        <v>46</v>
      </c>
      <c r="H67" s="109">
        <v>0</v>
      </c>
      <c r="I67" s="329">
        <v>0</v>
      </c>
      <c r="J67" s="329">
        <v>0</v>
      </c>
      <c r="K67" s="329">
        <v>0</v>
      </c>
      <c r="L67" s="329">
        <v>0</v>
      </c>
      <c r="M67" s="329">
        <v>0</v>
      </c>
      <c r="N67" s="329">
        <v>0</v>
      </c>
      <c r="O67" s="329">
        <v>0</v>
      </c>
      <c r="P67" s="329">
        <v>0</v>
      </c>
      <c r="Q67" s="329">
        <v>0</v>
      </c>
      <c r="R67" s="329">
        <v>0</v>
      </c>
    </row>
    <row r="68" spans="1:18" s="277" customFormat="1">
      <c r="A68" s="287" t="s">
        <v>193</v>
      </c>
      <c r="B68" s="44" t="s">
        <v>401</v>
      </c>
      <c r="C68" s="328"/>
      <c r="D68" s="334" t="s">
        <v>332</v>
      </c>
      <c r="E68" s="177">
        <v>0</v>
      </c>
      <c r="F68" s="177">
        <v>0</v>
      </c>
      <c r="G68" s="329">
        <v>0</v>
      </c>
      <c r="H68" s="329">
        <v>0</v>
      </c>
      <c r="I68" s="329">
        <v>0</v>
      </c>
      <c r="J68" s="329">
        <v>0</v>
      </c>
      <c r="K68" s="329">
        <v>0</v>
      </c>
      <c r="L68" s="329">
        <v>0</v>
      </c>
      <c r="M68" s="329">
        <v>0</v>
      </c>
      <c r="N68" s="329">
        <v>0</v>
      </c>
      <c r="O68" s="329">
        <v>0</v>
      </c>
      <c r="P68" s="329">
        <v>0</v>
      </c>
      <c r="Q68" s="329">
        <v>0</v>
      </c>
      <c r="R68" s="329">
        <v>0</v>
      </c>
    </row>
    <row r="69" spans="1:18">
      <c r="A69" s="143" t="s">
        <v>194</v>
      </c>
      <c r="B69" s="44" t="s">
        <v>382</v>
      </c>
      <c r="C69" s="40"/>
      <c r="D69" s="334" t="s">
        <v>332</v>
      </c>
      <c r="E69" s="177">
        <v>20</v>
      </c>
      <c r="F69" s="177">
        <v>20</v>
      </c>
      <c r="G69" s="109">
        <v>40</v>
      </c>
      <c r="H69" s="109">
        <v>86</v>
      </c>
      <c r="I69" s="109">
        <v>86</v>
      </c>
      <c r="J69" s="109">
        <v>86</v>
      </c>
      <c r="K69" s="109">
        <v>86</v>
      </c>
      <c r="L69" s="109">
        <v>86</v>
      </c>
      <c r="M69" s="109">
        <v>86</v>
      </c>
      <c r="N69" s="109">
        <v>86</v>
      </c>
      <c r="O69" s="109">
        <v>86</v>
      </c>
      <c r="P69" s="109">
        <v>86</v>
      </c>
      <c r="Q69" s="109">
        <v>86</v>
      </c>
      <c r="R69" s="109">
        <v>86</v>
      </c>
    </row>
    <row r="70" spans="1:18" s="277" customFormat="1">
      <c r="A70" s="287" t="s">
        <v>195</v>
      </c>
      <c r="B70" s="44" t="s">
        <v>383</v>
      </c>
      <c r="C70" s="328"/>
      <c r="D70" s="334" t="s">
        <v>333</v>
      </c>
      <c r="E70" s="177">
        <v>0.16</v>
      </c>
      <c r="F70" s="177">
        <v>0.35</v>
      </c>
      <c r="G70" s="329">
        <v>0</v>
      </c>
      <c r="H70" s="329">
        <v>0</v>
      </c>
      <c r="I70" s="329">
        <v>0</v>
      </c>
      <c r="J70" s="329">
        <v>0</v>
      </c>
      <c r="K70" s="329">
        <v>0</v>
      </c>
      <c r="L70" s="329">
        <v>0</v>
      </c>
      <c r="M70" s="329">
        <v>0</v>
      </c>
      <c r="N70" s="329">
        <v>0</v>
      </c>
      <c r="O70" s="329">
        <v>0</v>
      </c>
      <c r="P70" s="329">
        <v>0</v>
      </c>
      <c r="Q70" s="329">
        <v>0</v>
      </c>
      <c r="R70" s="329">
        <v>0</v>
      </c>
    </row>
    <row r="71" spans="1:18" s="277" customFormat="1">
      <c r="A71" s="143" t="s">
        <v>343</v>
      </c>
      <c r="B71" s="44" t="s">
        <v>390</v>
      </c>
      <c r="C71" s="328"/>
      <c r="D71" s="334" t="s">
        <v>333</v>
      </c>
      <c r="E71" s="177">
        <v>0</v>
      </c>
      <c r="F71" s="177">
        <v>0</v>
      </c>
      <c r="G71" s="329">
        <v>0</v>
      </c>
      <c r="H71" s="329">
        <v>0</v>
      </c>
      <c r="I71" s="329">
        <v>0</v>
      </c>
      <c r="J71" s="329">
        <v>0</v>
      </c>
      <c r="K71" s="329">
        <v>0</v>
      </c>
      <c r="L71" s="329">
        <v>0</v>
      </c>
      <c r="M71" s="329">
        <v>0</v>
      </c>
      <c r="N71" s="329">
        <v>0</v>
      </c>
      <c r="O71" s="329">
        <v>0</v>
      </c>
      <c r="P71" s="329">
        <v>0</v>
      </c>
      <c r="Q71" s="329">
        <v>0</v>
      </c>
      <c r="R71" s="329">
        <v>0</v>
      </c>
    </row>
    <row r="72" spans="1:18">
      <c r="A72" s="143" t="s">
        <v>344</v>
      </c>
      <c r="B72" s="44" t="s">
        <v>445</v>
      </c>
      <c r="C72" s="40"/>
      <c r="D72" s="334" t="s">
        <v>330</v>
      </c>
      <c r="E72" s="177">
        <v>0</v>
      </c>
      <c r="F72" s="177">
        <v>0</v>
      </c>
      <c r="G72" s="109">
        <v>0</v>
      </c>
      <c r="H72" s="109">
        <v>0</v>
      </c>
      <c r="I72" s="109">
        <v>0</v>
      </c>
      <c r="J72" s="109">
        <v>0</v>
      </c>
      <c r="K72" s="109">
        <v>0</v>
      </c>
      <c r="L72" s="109">
        <v>0</v>
      </c>
      <c r="M72" s="109">
        <v>0</v>
      </c>
      <c r="N72" s="109">
        <v>0</v>
      </c>
      <c r="O72" s="109">
        <v>0</v>
      </c>
      <c r="P72" s="109">
        <v>0</v>
      </c>
      <c r="Q72" s="109">
        <v>0</v>
      </c>
      <c r="R72" s="109">
        <v>0</v>
      </c>
    </row>
    <row r="73" spans="1:18" s="277" customFormat="1">
      <c r="A73" s="287" t="s">
        <v>384</v>
      </c>
      <c r="B73" s="46" t="s">
        <v>397</v>
      </c>
      <c r="C73" s="374"/>
      <c r="D73" s="334" t="s">
        <v>330</v>
      </c>
      <c r="E73" s="177">
        <v>8.0399999999999991</v>
      </c>
      <c r="F73" s="177">
        <v>4.0999999999999996</v>
      </c>
      <c r="G73" s="114">
        <v>4.0999999999999996</v>
      </c>
      <c r="H73" s="114">
        <v>4.0999999999999996</v>
      </c>
      <c r="I73" s="329">
        <v>4.0999999999999996</v>
      </c>
      <c r="J73" s="329">
        <v>4.0999999999999996</v>
      </c>
      <c r="K73" s="329">
        <v>4.0999999999999996</v>
      </c>
      <c r="L73" s="329">
        <v>4.0999999999999996</v>
      </c>
      <c r="M73" s="329">
        <v>4.0999999999999996</v>
      </c>
      <c r="N73" s="329">
        <v>4.0999999999999996</v>
      </c>
      <c r="O73" s="329">
        <v>4.0999999999999996</v>
      </c>
      <c r="P73" s="329">
        <v>4.0999999999999996</v>
      </c>
      <c r="Q73" s="329">
        <v>4.0999999999999996</v>
      </c>
      <c r="R73" s="329">
        <v>4.0999999999999996</v>
      </c>
    </row>
    <row r="74" spans="1:18" s="277" customFormat="1">
      <c r="A74" s="287" t="s">
        <v>385</v>
      </c>
      <c r="B74" s="46" t="s">
        <v>404</v>
      </c>
      <c r="C74" s="374"/>
      <c r="D74" s="334" t="s">
        <v>330</v>
      </c>
      <c r="E74" s="177">
        <v>8.0399999999999991</v>
      </c>
      <c r="F74" s="177">
        <v>4.0999999999999996</v>
      </c>
      <c r="G74" s="114">
        <v>4.0999999999999996</v>
      </c>
      <c r="H74" s="114">
        <v>4.0999999999999996</v>
      </c>
      <c r="I74" s="329">
        <v>4.0999999999999996</v>
      </c>
      <c r="J74" s="329">
        <v>4.0999999999999996</v>
      </c>
      <c r="K74" s="329">
        <v>4.0999999999999996</v>
      </c>
      <c r="L74" s="329">
        <v>4.0999999999999996</v>
      </c>
      <c r="M74" s="329">
        <v>4.0999999999999996</v>
      </c>
      <c r="N74" s="329">
        <v>4.0999999999999996</v>
      </c>
      <c r="O74" s="329">
        <v>4.0999999999999996</v>
      </c>
      <c r="P74" s="329">
        <v>4.0999999999999996</v>
      </c>
      <c r="Q74" s="329">
        <v>4.0999999999999996</v>
      </c>
      <c r="R74" s="329">
        <v>4.0999999999999996</v>
      </c>
    </row>
    <row r="75" spans="1:18" s="277" customFormat="1">
      <c r="A75" s="287" t="s">
        <v>386</v>
      </c>
      <c r="B75" s="46" t="s">
        <v>391</v>
      </c>
      <c r="C75" s="374"/>
      <c r="D75" s="334" t="s">
        <v>330</v>
      </c>
      <c r="E75" s="177">
        <v>11.25</v>
      </c>
      <c r="F75" s="177">
        <v>5.74</v>
      </c>
      <c r="G75" s="114">
        <v>5.74</v>
      </c>
      <c r="H75" s="114">
        <v>5.74</v>
      </c>
      <c r="I75" s="109">
        <v>5.74</v>
      </c>
      <c r="J75" s="109">
        <v>5.74</v>
      </c>
      <c r="K75" s="109">
        <v>5.74</v>
      </c>
      <c r="L75" s="109">
        <v>5.74</v>
      </c>
      <c r="M75" s="109">
        <v>5.74</v>
      </c>
      <c r="N75" s="109">
        <v>5.74</v>
      </c>
      <c r="O75" s="109">
        <v>5.74</v>
      </c>
      <c r="P75" s="109">
        <v>5.74</v>
      </c>
      <c r="Q75" s="109">
        <v>5.74</v>
      </c>
      <c r="R75" s="109">
        <v>5.74</v>
      </c>
    </row>
    <row r="76" spans="1:18" s="277" customFormat="1">
      <c r="A76" s="287" t="s">
        <v>387</v>
      </c>
      <c r="B76" s="46" t="s">
        <v>392</v>
      </c>
      <c r="C76" s="374"/>
      <c r="D76" s="334" t="s">
        <v>330</v>
      </c>
      <c r="E76" s="177">
        <v>9.7899999999999991</v>
      </c>
      <c r="F76" s="177">
        <v>4.57</v>
      </c>
      <c r="G76" s="114">
        <v>4.57</v>
      </c>
      <c r="H76" s="114">
        <v>4.57</v>
      </c>
      <c r="I76" s="329">
        <v>4.57</v>
      </c>
      <c r="J76" s="329">
        <v>4.57</v>
      </c>
      <c r="K76" s="329">
        <v>4.57</v>
      </c>
      <c r="L76" s="329">
        <v>4.57</v>
      </c>
      <c r="M76" s="329">
        <v>4.57</v>
      </c>
      <c r="N76" s="329">
        <v>4.57</v>
      </c>
      <c r="O76" s="329">
        <v>4.57</v>
      </c>
      <c r="P76" s="329">
        <v>4.57</v>
      </c>
      <c r="Q76" s="329">
        <v>4.57</v>
      </c>
      <c r="R76" s="329">
        <v>4.57</v>
      </c>
    </row>
    <row r="77" spans="1:18" s="277" customFormat="1">
      <c r="A77" s="287" t="s">
        <v>388</v>
      </c>
      <c r="B77" s="46" t="s">
        <v>393</v>
      </c>
      <c r="C77" s="374"/>
      <c r="D77" s="334" t="s">
        <v>333</v>
      </c>
      <c r="E77" s="177">
        <v>7.42</v>
      </c>
      <c r="F77" s="177">
        <v>10.33</v>
      </c>
      <c r="G77" s="114">
        <v>10.33</v>
      </c>
      <c r="H77" s="114">
        <v>10.33</v>
      </c>
      <c r="I77" s="329">
        <v>10.33</v>
      </c>
      <c r="J77" s="329">
        <v>10.33</v>
      </c>
      <c r="K77" s="329">
        <v>10.33</v>
      </c>
      <c r="L77" s="329">
        <v>10.33</v>
      </c>
      <c r="M77" s="329">
        <v>0</v>
      </c>
      <c r="N77" s="329">
        <v>0</v>
      </c>
      <c r="O77" s="329">
        <v>0</v>
      </c>
      <c r="P77" s="329">
        <v>0</v>
      </c>
      <c r="Q77" s="329">
        <v>0</v>
      </c>
      <c r="R77" s="329">
        <v>0</v>
      </c>
    </row>
    <row r="78" spans="1:18" s="277" customFormat="1">
      <c r="A78" s="287" t="s">
        <v>389</v>
      </c>
      <c r="B78" s="46" t="s">
        <v>394</v>
      </c>
      <c r="C78" s="374"/>
      <c r="D78" s="334" t="s">
        <v>330</v>
      </c>
      <c r="E78" s="177">
        <v>6.03</v>
      </c>
      <c r="F78" s="177">
        <v>3.08</v>
      </c>
      <c r="G78" s="114">
        <v>3.08</v>
      </c>
      <c r="H78" s="114">
        <v>3.08</v>
      </c>
      <c r="I78" s="109">
        <v>3.08</v>
      </c>
      <c r="J78" s="109">
        <v>3.08</v>
      </c>
      <c r="K78" s="109">
        <v>3.08</v>
      </c>
      <c r="L78" s="109">
        <v>3.08</v>
      </c>
      <c r="M78" s="109">
        <v>3.08</v>
      </c>
      <c r="N78" s="109">
        <v>3.08</v>
      </c>
      <c r="O78" s="109">
        <v>3.08</v>
      </c>
      <c r="P78" s="109">
        <v>3.08</v>
      </c>
      <c r="Q78" s="109">
        <v>3.08</v>
      </c>
      <c r="R78" s="109">
        <v>3.08</v>
      </c>
    </row>
    <row r="79" spans="1:18" s="277" customFormat="1">
      <c r="A79" s="287" t="s">
        <v>395</v>
      </c>
      <c r="B79" s="46" t="s">
        <v>403</v>
      </c>
      <c r="C79" s="374"/>
      <c r="D79" s="334" t="s">
        <v>330</v>
      </c>
      <c r="E79" s="177">
        <v>20.09</v>
      </c>
      <c r="F79" s="177">
        <v>10.25</v>
      </c>
      <c r="G79" s="114">
        <v>10.25</v>
      </c>
      <c r="H79" s="114">
        <v>10.25</v>
      </c>
      <c r="I79" s="329">
        <v>10.25</v>
      </c>
      <c r="J79" s="329">
        <v>10.25</v>
      </c>
      <c r="K79" s="329">
        <v>10.25</v>
      </c>
      <c r="L79" s="329">
        <v>10.25</v>
      </c>
      <c r="M79" s="329">
        <v>10.25</v>
      </c>
      <c r="N79" s="329">
        <v>10.25</v>
      </c>
      <c r="O79" s="329">
        <v>10.25</v>
      </c>
      <c r="P79" s="329">
        <v>10.25</v>
      </c>
      <c r="Q79" s="329">
        <v>10.25</v>
      </c>
      <c r="R79" s="329">
        <v>10.25</v>
      </c>
    </row>
    <row r="80" spans="1:18" s="277" customFormat="1">
      <c r="A80" s="287" t="s">
        <v>396</v>
      </c>
      <c r="B80" s="46" t="s">
        <v>411</v>
      </c>
      <c r="C80" s="374"/>
      <c r="D80" s="334" t="s">
        <v>323</v>
      </c>
      <c r="E80" s="177">
        <v>0</v>
      </c>
      <c r="F80" s="177">
        <v>0</v>
      </c>
      <c r="G80" s="329">
        <v>0</v>
      </c>
      <c r="H80" s="329">
        <v>0</v>
      </c>
      <c r="I80" s="329">
        <v>0</v>
      </c>
      <c r="J80" s="329">
        <v>0</v>
      </c>
      <c r="K80" s="329">
        <v>0</v>
      </c>
      <c r="L80" s="329">
        <v>0</v>
      </c>
      <c r="M80" s="329">
        <v>0</v>
      </c>
      <c r="N80" s="329">
        <v>0</v>
      </c>
      <c r="O80" s="329">
        <v>0</v>
      </c>
      <c r="P80" s="329">
        <v>0</v>
      </c>
      <c r="Q80" s="329">
        <v>0</v>
      </c>
      <c r="R80" s="329">
        <v>0</v>
      </c>
    </row>
    <row r="81" spans="1:18">
      <c r="A81" s="142"/>
      <c r="B81" s="191"/>
      <c r="C81" s="192"/>
      <c r="D81" s="193"/>
      <c r="E81" s="193"/>
      <c r="F81" s="193"/>
      <c r="G81" s="194"/>
      <c r="H81" s="194"/>
      <c r="I81" s="194"/>
      <c r="J81" s="194"/>
      <c r="K81" s="194"/>
      <c r="L81" s="194"/>
      <c r="M81" s="194"/>
      <c r="N81" s="194"/>
      <c r="O81" s="195"/>
      <c r="P81" s="195"/>
      <c r="Q81" s="195"/>
      <c r="R81" s="196"/>
    </row>
    <row r="82" spans="1:18" ht="31.2">
      <c r="A82" s="142">
        <v>12</v>
      </c>
      <c r="B82" s="201" t="s">
        <v>354</v>
      </c>
      <c r="C82" s="202"/>
      <c r="D82" s="203"/>
      <c r="E82" s="367">
        <f>SUM(E48:E61,E67:E80)</f>
        <v>136.81999999999996</v>
      </c>
      <c r="F82" s="367">
        <f>SUM(F48:F61,F67:F80)</f>
        <v>108.51999999999998</v>
      </c>
      <c r="G82" s="204">
        <f>SUM(G48:G61,G67:G80)</f>
        <v>128.16999999999999</v>
      </c>
      <c r="H82" s="204">
        <f t="shared" ref="H82:R82" si="8">SUM(H48:H61,H67:H80)</f>
        <v>128.16999999999999</v>
      </c>
      <c r="I82" s="204">
        <f t="shared" si="8"/>
        <v>128.16999999999999</v>
      </c>
      <c r="J82" s="204">
        <f t="shared" si="8"/>
        <v>128.16999999999999</v>
      </c>
      <c r="K82" s="204">
        <f t="shared" si="8"/>
        <v>128.16999999999999</v>
      </c>
      <c r="L82" s="204">
        <f t="shared" si="8"/>
        <v>128.16999999999999</v>
      </c>
      <c r="M82" s="204">
        <f t="shared" si="8"/>
        <v>117.83999999999999</v>
      </c>
      <c r="N82" s="204">
        <f t="shared" si="8"/>
        <v>117.83999999999999</v>
      </c>
      <c r="O82" s="204">
        <f t="shared" si="8"/>
        <v>117.83999999999999</v>
      </c>
      <c r="P82" s="204">
        <f t="shared" si="8"/>
        <v>117.83999999999999</v>
      </c>
      <c r="Q82" s="204">
        <f t="shared" si="8"/>
        <v>117.83999999999999</v>
      </c>
      <c r="R82" s="204">
        <f t="shared" si="8"/>
        <v>117.83999999999999</v>
      </c>
    </row>
    <row r="83" spans="1:18" s="2" customFormat="1">
      <c r="A83" s="144"/>
      <c r="B83" s="173"/>
      <c r="C83" s="170"/>
      <c r="D83" s="169"/>
      <c r="E83" s="105"/>
      <c r="F83" s="105"/>
      <c r="G83" s="105"/>
      <c r="H83" s="105"/>
      <c r="I83" s="105"/>
      <c r="J83" s="105"/>
      <c r="K83" s="105"/>
      <c r="L83" s="105"/>
      <c r="M83" s="105"/>
      <c r="N83" s="105"/>
      <c r="O83" s="105"/>
      <c r="P83" s="105"/>
      <c r="Q83" s="105"/>
      <c r="R83" s="174"/>
    </row>
    <row r="84" spans="1:18" ht="15" customHeight="1">
      <c r="A84" s="142">
        <v>13</v>
      </c>
      <c r="B84" s="50" t="s">
        <v>163</v>
      </c>
      <c r="C84" s="51"/>
      <c r="D84" s="88"/>
      <c r="E84" s="289">
        <f t="shared" ref="E84:R84" si="9">E82+E44</f>
        <v>557.66999999999996</v>
      </c>
      <c r="F84" s="289">
        <f t="shared" si="9"/>
        <v>528.37</v>
      </c>
      <c r="G84" s="82">
        <f t="shared" si="9"/>
        <v>558.02</v>
      </c>
      <c r="H84" s="82">
        <f t="shared" si="9"/>
        <v>558.02</v>
      </c>
      <c r="I84" s="82">
        <f t="shared" si="9"/>
        <v>558.02</v>
      </c>
      <c r="J84" s="82">
        <f t="shared" si="9"/>
        <v>558.02</v>
      </c>
      <c r="K84" s="82">
        <f t="shared" si="9"/>
        <v>558.02</v>
      </c>
      <c r="L84" s="82">
        <f t="shared" si="9"/>
        <v>558.02</v>
      </c>
      <c r="M84" s="82">
        <f t="shared" si="9"/>
        <v>475.67</v>
      </c>
      <c r="N84" s="82">
        <f t="shared" si="9"/>
        <v>475.67</v>
      </c>
      <c r="O84" s="82">
        <f t="shared" si="9"/>
        <v>411.69</v>
      </c>
      <c r="P84" s="82">
        <f t="shared" si="9"/>
        <v>375.69</v>
      </c>
      <c r="Q84" s="82">
        <f t="shared" si="9"/>
        <v>375.69</v>
      </c>
      <c r="R84" s="82">
        <f t="shared" si="9"/>
        <v>375.69</v>
      </c>
    </row>
    <row r="85" spans="1:18" ht="15" customHeight="1">
      <c r="A85" s="142"/>
      <c r="B85" s="120"/>
      <c r="C85" s="121"/>
      <c r="D85" s="90"/>
      <c r="E85" s="90"/>
      <c r="F85" s="90"/>
      <c r="G85" s="78"/>
      <c r="H85" s="78"/>
      <c r="I85" s="78"/>
      <c r="J85" s="78"/>
      <c r="K85" s="78"/>
      <c r="L85" s="78"/>
      <c r="M85" s="78"/>
      <c r="N85" s="78"/>
      <c r="O85" s="78"/>
      <c r="P85" s="78"/>
      <c r="Q85" s="78"/>
      <c r="R85" s="78"/>
    </row>
    <row r="86" spans="1:18" s="48" customFormat="1" ht="15" customHeight="1">
      <c r="A86" s="143"/>
      <c r="B86" s="295" t="s">
        <v>38</v>
      </c>
      <c r="C86" s="45"/>
      <c r="D86" s="90"/>
      <c r="E86" s="90"/>
      <c r="F86" s="90"/>
      <c r="G86" s="91"/>
      <c r="H86" s="91"/>
      <c r="I86" s="91"/>
      <c r="J86" s="91"/>
      <c r="K86" s="91"/>
      <c r="L86" s="91"/>
      <c r="M86" s="91"/>
      <c r="N86" s="91"/>
      <c r="O86" s="79"/>
      <c r="P86" s="79"/>
      <c r="Q86" s="79"/>
      <c r="R86" s="79"/>
    </row>
    <row r="87" spans="1:18" ht="15" customHeight="1">
      <c r="A87" s="142"/>
      <c r="B87" s="27" t="s">
        <v>274</v>
      </c>
      <c r="C87" s="33"/>
      <c r="D87" s="90"/>
      <c r="E87" s="90"/>
      <c r="F87" s="90"/>
      <c r="G87" s="91"/>
      <c r="H87" s="91"/>
      <c r="I87" s="91"/>
      <c r="J87" s="91"/>
      <c r="K87" s="91"/>
      <c r="L87" s="91"/>
      <c r="M87" s="91"/>
      <c r="N87" s="91"/>
      <c r="O87" s="79"/>
      <c r="P87" s="79"/>
      <c r="Q87" s="79"/>
      <c r="R87" s="79"/>
    </row>
    <row r="88" spans="1:18">
      <c r="A88" s="142"/>
      <c r="B88" s="21" t="s">
        <v>39</v>
      </c>
      <c r="C88" s="32"/>
      <c r="D88" s="80" t="s">
        <v>316</v>
      </c>
      <c r="E88" s="284">
        <v>2017</v>
      </c>
      <c r="F88" s="284">
        <v>2018</v>
      </c>
      <c r="G88" s="64" t="s">
        <v>1</v>
      </c>
      <c r="H88" s="64" t="s">
        <v>2</v>
      </c>
      <c r="I88" s="64" t="s">
        <v>17</v>
      </c>
      <c r="J88" s="64" t="s">
        <v>18</v>
      </c>
      <c r="K88" s="64" t="s">
        <v>20</v>
      </c>
      <c r="L88" s="64" t="s">
        <v>21</v>
      </c>
      <c r="M88" s="64" t="s">
        <v>24</v>
      </c>
      <c r="N88" s="64" t="s">
        <v>25</v>
      </c>
      <c r="O88" s="64" t="s">
        <v>27</v>
      </c>
      <c r="P88" s="64" t="s">
        <v>28</v>
      </c>
      <c r="Q88" s="64" t="s">
        <v>29</v>
      </c>
      <c r="R88" s="64" t="s">
        <v>30</v>
      </c>
    </row>
    <row r="89" spans="1:18" s="2" customFormat="1" ht="31.2">
      <c r="A89" s="144" t="s">
        <v>69</v>
      </c>
      <c r="B89" s="122" t="s">
        <v>413</v>
      </c>
      <c r="C89" s="123"/>
      <c r="D89" s="95" t="s">
        <v>327</v>
      </c>
      <c r="E89" s="177">
        <v>0</v>
      </c>
      <c r="F89" s="177">
        <v>0</v>
      </c>
      <c r="G89" s="109">
        <v>0</v>
      </c>
      <c r="H89" s="109">
        <v>0</v>
      </c>
      <c r="I89" s="109">
        <v>0</v>
      </c>
      <c r="J89" s="109">
        <v>0</v>
      </c>
      <c r="K89" s="109">
        <v>0</v>
      </c>
      <c r="L89" s="109">
        <v>0</v>
      </c>
      <c r="M89" s="109">
        <v>0</v>
      </c>
      <c r="N89" s="119">
        <v>0</v>
      </c>
      <c r="O89" s="109">
        <v>0</v>
      </c>
      <c r="P89" s="109">
        <v>0</v>
      </c>
      <c r="Q89" s="109">
        <v>0</v>
      </c>
      <c r="R89" s="109">
        <v>0</v>
      </c>
    </row>
    <row r="90" spans="1:18" s="2" customFormat="1">
      <c r="A90" s="144" t="s">
        <v>70</v>
      </c>
      <c r="B90" s="53"/>
      <c r="C90" s="47"/>
      <c r="D90" s="95"/>
      <c r="E90" s="177"/>
      <c r="F90" s="177"/>
      <c r="G90" s="109"/>
      <c r="H90" s="109"/>
      <c r="I90" s="109"/>
      <c r="J90" s="109"/>
      <c r="K90" s="109"/>
      <c r="L90" s="109"/>
      <c r="M90" s="109"/>
      <c r="N90" s="119"/>
      <c r="O90" s="110"/>
      <c r="P90" s="110"/>
      <c r="Q90" s="110"/>
      <c r="R90" s="110"/>
    </row>
    <row r="91" spans="1:18" s="2" customFormat="1">
      <c r="A91" s="144" t="s">
        <v>71</v>
      </c>
      <c r="B91" s="53"/>
      <c r="C91" s="47"/>
      <c r="D91" s="95"/>
      <c r="E91" s="177"/>
      <c r="F91" s="177"/>
      <c r="G91" s="109"/>
      <c r="H91" s="109"/>
      <c r="I91" s="109"/>
      <c r="J91" s="109"/>
      <c r="K91" s="109"/>
      <c r="L91" s="109"/>
      <c r="M91" s="109"/>
      <c r="N91" s="109"/>
      <c r="O91" s="110"/>
      <c r="P91" s="110"/>
      <c r="Q91" s="110"/>
      <c r="R91" s="110"/>
    </row>
    <row r="92" spans="1:18" s="2" customFormat="1">
      <c r="A92" s="144" t="s">
        <v>72</v>
      </c>
      <c r="B92" s="53"/>
      <c r="C92" s="47"/>
      <c r="D92" s="95"/>
      <c r="E92" s="177"/>
      <c r="F92" s="177"/>
      <c r="G92" s="109"/>
      <c r="H92" s="109"/>
      <c r="I92" s="109"/>
      <c r="J92" s="109"/>
      <c r="K92" s="109"/>
      <c r="L92" s="109"/>
      <c r="M92" s="109"/>
      <c r="N92" s="109"/>
      <c r="O92" s="110"/>
      <c r="P92" s="110"/>
      <c r="Q92" s="110"/>
      <c r="R92" s="110"/>
    </row>
    <row r="93" spans="1:18" s="2" customFormat="1">
      <c r="A93" s="142" t="s">
        <v>73</v>
      </c>
      <c r="B93" s="53"/>
      <c r="C93" s="47"/>
      <c r="D93" s="164"/>
      <c r="E93" s="177"/>
      <c r="F93" s="177"/>
      <c r="G93" s="114"/>
      <c r="H93" s="114"/>
      <c r="I93" s="114"/>
      <c r="J93" s="114"/>
      <c r="K93" s="114"/>
      <c r="L93" s="114"/>
      <c r="M93" s="114"/>
      <c r="N93" s="114"/>
      <c r="O93" s="115"/>
      <c r="P93" s="115"/>
      <c r="Q93" s="115"/>
      <c r="R93" s="115"/>
    </row>
    <row r="94" spans="1:18" s="2" customFormat="1">
      <c r="A94" s="288" t="s">
        <v>196</v>
      </c>
      <c r="B94" s="53"/>
      <c r="C94" s="47"/>
      <c r="D94" s="164"/>
      <c r="E94" s="177"/>
      <c r="F94" s="177"/>
      <c r="G94" s="114"/>
      <c r="H94" s="114"/>
      <c r="I94" s="114"/>
      <c r="J94" s="114"/>
      <c r="K94" s="114"/>
      <c r="L94" s="114"/>
      <c r="M94" s="114"/>
      <c r="N94" s="114"/>
      <c r="O94" s="115"/>
      <c r="P94" s="115"/>
      <c r="Q94" s="115"/>
      <c r="R94" s="115"/>
    </row>
    <row r="95" spans="1:18" s="2" customFormat="1">
      <c r="A95" s="288" t="s">
        <v>197</v>
      </c>
      <c r="B95" s="53"/>
      <c r="C95" s="47"/>
      <c r="D95" s="164"/>
      <c r="E95" s="177"/>
      <c r="F95" s="177"/>
      <c r="G95" s="114"/>
      <c r="H95" s="114"/>
      <c r="I95" s="114"/>
      <c r="J95" s="114"/>
      <c r="K95" s="114"/>
      <c r="L95" s="114"/>
      <c r="M95" s="114"/>
      <c r="N95" s="114"/>
      <c r="O95" s="115"/>
      <c r="P95" s="115"/>
      <c r="Q95" s="115"/>
      <c r="R95" s="115"/>
    </row>
    <row r="96" spans="1:18" s="2" customFormat="1">
      <c r="A96" s="288" t="s">
        <v>198</v>
      </c>
      <c r="B96" s="53"/>
      <c r="C96" s="47"/>
      <c r="D96" s="164"/>
      <c r="E96" s="177"/>
      <c r="F96" s="177"/>
      <c r="G96" s="114"/>
      <c r="H96" s="114"/>
      <c r="I96" s="114"/>
      <c r="J96" s="114"/>
      <c r="K96" s="114"/>
      <c r="L96" s="114"/>
      <c r="M96" s="114"/>
      <c r="N96" s="114"/>
      <c r="O96" s="115"/>
      <c r="P96" s="115"/>
      <c r="Q96" s="115"/>
      <c r="R96" s="115"/>
    </row>
    <row r="97" spans="1:18" s="2" customFormat="1">
      <c r="A97" s="288" t="s">
        <v>199</v>
      </c>
      <c r="B97" s="53"/>
      <c r="C97" s="47"/>
      <c r="D97" s="164"/>
      <c r="E97" s="177"/>
      <c r="F97" s="177"/>
      <c r="G97" s="114"/>
      <c r="H97" s="114"/>
      <c r="I97" s="114"/>
      <c r="J97" s="114"/>
      <c r="K97" s="114"/>
      <c r="L97" s="114"/>
      <c r="M97" s="114"/>
      <c r="N97" s="114"/>
      <c r="O97" s="115"/>
      <c r="P97" s="115"/>
      <c r="Q97" s="115"/>
      <c r="R97" s="115"/>
    </row>
    <row r="98" spans="1:18" s="2" customFormat="1">
      <c r="A98" s="288" t="s">
        <v>200</v>
      </c>
      <c r="B98" s="53"/>
      <c r="C98" s="47"/>
      <c r="D98" s="164"/>
      <c r="E98" s="177"/>
      <c r="F98" s="177"/>
      <c r="G98" s="114"/>
      <c r="H98" s="114"/>
      <c r="I98" s="114"/>
      <c r="J98" s="114"/>
      <c r="K98" s="114"/>
      <c r="L98" s="114"/>
      <c r="M98" s="114"/>
      <c r="N98" s="114"/>
      <c r="O98" s="115"/>
      <c r="P98" s="115"/>
      <c r="Q98" s="115"/>
      <c r="R98" s="115"/>
    </row>
    <row r="99" spans="1:18" s="2" customFormat="1">
      <c r="A99" s="288" t="s">
        <v>201</v>
      </c>
      <c r="B99" s="53"/>
      <c r="C99" s="47"/>
      <c r="D99" s="164"/>
      <c r="E99" s="177"/>
      <c r="F99" s="177"/>
      <c r="G99" s="114"/>
      <c r="H99" s="114"/>
      <c r="I99" s="114"/>
      <c r="J99" s="114"/>
      <c r="K99" s="114"/>
      <c r="L99" s="114"/>
      <c r="M99" s="114"/>
      <c r="N99" s="114"/>
      <c r="O99" s="115"/>
      <c r="P99" s="115"/>
      <c r="Q99" s="115"/>
      <c r="R99" s="115"/>
    </row>
    <row r="100" spans="1:18" s="2" customFormat="1">
      <c r="A100" s="288" t="s">
        <v>202</v>
      </c>
      <c r="B100" s="53"/>
      <c r="C100" s="47"/>
      <c r="D100" s="164"/>
      <c r="E100" s="177"/>
      <c r="F100" s="177"/>
      <c r="G100" s="114"/>
      <c r="H100" s="114"/>
      <c r="I100" s="114"/>
      <c r="J100" s="114"/>
      <c r="K100" s="114"/>
      <c r="L100" s="114"/>
      <c r="M100" s="114"/>
      <c r="N100" s="114"/>
      <c r="O100" s="115"/>
      <c r="P100" s="115"/>
      <c r="Q100" s="115"/>
      <c r="R100" s="115"/>
    </row>
    <row r="101" spans="1:18" s="2" customFormat="1">
      <c r="A101" s="288" t="s">
        <v>203</v>
      </c>
      <c r="B101" s="53"/>
      <c r="C101" s="47"/>
      <c r="D101" s="164"/>
      <c r="E101" s="177"/>
      <c r="F101" s="177"/>
      <c r="G101" s="114"/>
      <c r="H101" s="114"/>
      <c r="I101" s="114"/>
      <c r="J101" s="114"/>
      <c r="K101" s="114"/>
      <c r="L101" s="114"/>
      <c r="M101" s="114"/>
      <c r="N101" s="114"/>
      <c r="O101" s="115"/>
      <c r="P101" s="115"/>
      <c r="Q101" s="115"/>
      <c r="R101" s="115"/>
    </row>
    <row r="102" spans="1:18">
      <c r="A102" s="293" t="s">
        <v>204</v>
      </c>
      <c r="B102" s="14"/>
      <c r="C102" s="47"/>
      <c r="D102" s="164"/>
      <c r="E102" s="177"/>
      <c r="F102" s="177"/>
      <c r="G102" s="114"/>
      <c r="H102" s="114"/>
      <c r="I102" s="114"/>
      <c r="J102" s="114"/>
      <c r="K102" s="114"/>
      <c r="L102" s="114"/>
      <c r="M102" s="114"/>
      <c r="N102" s="114"/>
      <c r="O102" s="115"/>
      <c r="P102" s="115"/>
      <c r="Q102" s="115"/>
      <c r="R102" s="115"/>
    </row>
    <row r="103" spans="1:18" ht="31.2">
      <c r="A103" s="142">
        <v>14</v>
      </c>
      <c r="B103" s="52" t="s">
        <v>93</v>
      </c>
      <c r="C103" s="47"/>
      <c r="D103" s="163"/>
      <c r="E103" s="366">
        <f>SUM(E89:E102)</f>
        <v>0</v>
      </c>
      <c r="F103" s="366">
        <f>SUM(F89:F102)</f>
        <v>0</v>
      </c>
      <c r="G103" s="69">
        <f t="shared" ref="G103:R103" si="10">SUM(G89:G102)</f>
        <v>0</v>
      </c>
      <c r="H103" s="69">
        <f t="shared" si="10"/>
        <v>0</v>
      </c>
      <c r="I103" s="69">
        <f t="shared" si="10"/>
        <v>0</v>
      </c>
      <c r="J103" s="69">
        <f t="shared" si="10"/>
        <v>0</v>
      </c>
      <c r="K103" s="69">
        <f t="shared" si="10"/>
        <v>0</v>
      </c>
      <c r="L103" s="69">
        <f t="shared" si="10"/>
        <v>0</v>
      </c>
      <c r="M103" s="69">
        <f t="shared" si="10"/>
        <v>0</v>
      </c>
      <c r="N103" s="69">
        <f t="shared" si="10"/>
        <v>0</v>
      </c>
      <c r="O103" s="69">
        <f t="shared" si="10"/>
        <v>0</v>
      </c>
      <c r="P103" s="69">
        <f t="shared" si="10"/>
        <v>0</v>
      </c>
      <c r="Q103" s="69">
        <f t="shared" si="10"/>
        <v>0</v>
      </c>
      <c r="R103" s="69">
        <f t="shared" si="10"/>
        <v>0</v>
      </c>
    </row>
    <row r="104" spans="1:18">
      <c r="A104" s="142"/>
      <c r="B104" s="12"/>
      <c r="C104" s="32"/>
      <c r="D104" s="160"/>
      <c r="E104" s="248"/>
      <c r="F104" s="247"/>
      <c r="G104" s="166"/>
      <c r="H104" s="166"/>
      <c r="I104" s="166"/>
      <c r="J104" s="166"/>
      <c r="K104" s="166"/>
      <c r="L104" s="166"/>
      <c r="M104" s="166"/>
      <c r="N104" s="166"/>
      <c r="O104" s="167"/>
      <c r="P104" s="167"/>
      <c r="Q104" s="167"/>
      <c r="R104" s="168"/>
    </row>
    <row r="105" spans="1:18">
      <c r="A105" s="142"/>
      <c r="B105" s="27" t="s">
        <v>275</v>
      </c>
      <c r="C105" s="12"/>
      <c r="D105" s="21"/>
      <c r="E105" s="104"/>
      <c r="F105" s="105"/>
      <c r="G105" s="105"/>
      <c r="H105" s="105"/>
      <c r="I105" s="105"/>
      <c r="J105" s="105"/>
      <c r="K105" s="105"/>
      <c r="L105" s="105"/>
      <c r="M105" s="105"/>
      <c r="N105" s="105"/>
      <c r="O105" s="102"/>
      <c r="P105" s="102"/>
      <c r="Q105" s="102"/>
      <c r="R105" s="103"/>
    </row>
    <row r="106" spans="1:18">
      <c r="A106" s="142"/>
      <c r="B106" s="21" t="s">
        <v>39</v>
      </c>
      <c r="D106" s="80" t="s">
        <v>316</v>
      </c>
      <c r="E106" s="284">
        <v>2017</v>
      </c>
      <c r="F106" s="284">
        <v>2018</v>
      </c>
      <c r="G106" s="284">
        <v>2019</v>
      </c>
      <c r="H106" s="284" t="s">
        <v>2</v>
      </c>
      <c r="I106" s="284" t="s">
        <v>17</v>
      </c>
      <c r="J106" s="284" t="s">
        <v>18</v>
      </c>
      <c r="K106" s="284" t="s">
        <v>20</v>
      </c>
      <c r="L106" s="284" t="s">
        <v>21</v>
      </c>
      <c r="M106" s="284" t="s">
        <v>24</v>
      </c>
      <c r="N106" s="284" t="s">
        <v>25</v>
      </c>
      <c r="O106" s="284" t="s">
        <v>27</v>
      </c>
      <c r="P106" s="284" t="s">
        <v>28</v>
      </c>
      <c r="Q106" s="284" t="s">
        <v>29</v>
      </c>
      <c r="R106" s="284" t="s">
        <v>30</v>
      </c>
    </row>
    <row r="107" spans="1:18">
      <c r="A107" s="288" t="s">
        <v>150</v>
      </c>
      <c r="B107" s="53" t="s">
        <v>398</v>
      </c>
      <c r="C107" s="40"/>
      <c r="D107" s="327" t="s">
        <v>333</v>
      </c>
      <c r="E107" s="177">
        <v>0</v>
      </c>
      <c r="F107" s="177">
        <v>0</v>
      </c>
      <c r="G107" s="108">
        <v>0</v>
      </c>
      <c r="H107" s="109">
        <v>0</v>
      </c>
      <c r="I107" s="109">
        <v>0</v>
      </c>
      <c r="J107" s="109">
        <v>0</v>
      </c>
      <c r="K107" s="109">
        <v>0</v>
      </c>
      <c r="L107" s="109">
        <v>0</v>
      </c>
      <c r="M107" s="109">
        <v>10.33</v>
      </c>
      <c r="N107" s="109">
        <v>10.33</v>
      </c>
      <c r="O107" s="109">
        <v>10.33</v>
      </c>
      <c r="P107" s="109">
        <v>10.33</v>
      </c>
      <c r="Q107" s="109">
        <v>10.33</v>
      </c>
      <c r="R107" s="109">
        <v>10.33</v>
      </c>
    </row>
    <row r="108" spans="1:18">
      <c r="A108" s="288" t="s">
        <v>151</v>
      </c>
      <c r="B108" s="53" t="s">
        <v>399</v>
      </c>
      <c r="C108" s="40"/>
      <c r="D108" s="327" t="s">
        <v>330</v>
      </c>
      <c r="E108" s="177">
        <v>0</v>
      </c>
      <c r="F108" s="177">
        <v>0</v>
      </c>
      <c r="G108" s="109">
        <v>0</v>
      </c>
      <c r="H108" s="109">
        <v>0</v>
      </c>
      <c r="I108" s="109">
        <v>18.04</v>
      </c>
      <c r="J108" s="109">
        <v>18.04</v>
      </c>
      <c r="K108" s="109">
        <v>18.04</v>
      </c>
      <c r="L108" s="109">
        <v>18.04</v>
      </c>
      <c r="M108" s="109">
        <v>18.04</v>
      </c>
      <c r="N108" s="109">
        <v>18.04</v>
      </c>
      <c r="O108" s="109">
        <v>18.04</v>
      </c>
      <c r="P108" s="109">
        <v>18.04</v>
      </c>
      <c r="Q108" s="109">
        <v>18.04</v>
      </c>
      <c r="R108" s="109">
        <v>18.04</v>
      </c>
    </row>
    <row r="109" spans="1:18">
      <c r="A109" s="288" t="s">
        <v>152</v>
      </c>
      <c r="B109" s="53" t="s">
        <v>400</v>
      </c>
      <c r="C109" s="40"/>
      <c r="D109" s="327" t="s">
        <v>332</v>
      </c>
      <c r="E109" s="177">
        <v>0</v>
      </c>
      <c r="F109" s="177">
        <v>0</v>
      </c>
      <c r="G109" s="109">
        <v>0</v>
      </c>
      <c r="H109" s="109">
        <v>0</v>
      </c>
      <c r="I109" s="109">
        <v>0</v>
      </c>
      <c r="J109" s="109">
        <v>0</v>
      </c>
      <c r="K109" s="109">
        <v>0</v>
      </c>
      <c r="L109" s="109">
        <v>0</v>
      </c>
      <c r="M109" s="109">
        <v>0</v>
      </c>
      <c r="N109" s="109">
        <v>0</v>
      </c>
      <c r="O109" s="109">
        <v>40</v>
      </c>
      <c r="P109" s="109">
        <v>40</v>
      </c>
      <c r="Q109" s="109">
        <v>40</v>
      </c>
      <c r="R109" s="109">
        <v>40</v>
      </c>
    </row>
    <row r="110" spans="1:18">
      <c r="A110" s="288" t="s">
        <v>153</v>
      </c>
      <c r="B110" s="53"/>
      <c r="C110" s="40"/>
      <c r="D110" s="327"/>
      <c r="E110" s="177"/>
      <c r="F110" s="177"/>
      <c r="G110" s="109"/>
      <c r="H110" s="109"/>
      <c r="I110" s="109"/>
      <c r="J110" s="109"/>
      <c r="K110" s="109"/>
      <c r="L110" s="109"/>
      <c r="M110" s="109"/>
      <c r="N110" s="109"/>
      <c r="O110" s="110"/>
      <c r="P110" s="110"/>
      <c r="Q110" s="110"/>
      <c r="R110" s="110"/>
    </row>
    <row r="111" spans="1:18" s="277" customFormat="1">
      <c r="A111" s="287" t="s">
        <v>154</v>
      </c>
      <c r="B111" s="53"/>
      <c r="C111" s="282"/>
      <c r="D111" s="327"/>
      <c r="E111" s="177"/>
      <c r="F111" s="177"/>
      <c r="G111" s="109"/>
      <c r="H111" s="109"/>
      <c r="I111" s="109"/>
      <c r="J111" s="109"/>
      <c r="K111" s="109"/>
      <c r="L111" s="109"/>
      <c r="M111" s="109"/>
      <c r="N111" s="109"/>
      <c r="O111" s="110"/>
      <c r="P111" s="110"/>
      <c r="Q111" s="110"/>
      <c r="R111" s="110"/>
    </row>
    <row r="112" spans="1:18" s="277" customFormat="1">
      <c r="A112" s="288" t="s">
        <v>205</v>
      </c>
      <c r="B112" s="53"/>
      <c r="C112" s="282"/>
      <c r="D112" s="327"/>
      <c r="E112" s="177"/>
      <c r="F112" s="177"/>
      <c r="G112" s="109"/>
      <c r="H112" s="109"/>
      <c r="I112" s="109"/>
      <c r="J112" s="109"/>
      <c r="K112" s="109"/>
      <c r="L112" s="109"/>
      <c r="M112" s="109"/>
      <c r="N112" s="109"/>
      <c r="O112" s="110"/>
      <c r="P112" s="110"/>
      <c r="Q112" s="110"/>
      <c r="R112" s="110"/>
    </row>
    <row r="113" spans="1:18" s="277" customFormat="1">
      <c r="A113" s="288" t="s">
        <v>206</v>
      </c>
      <c r="B113" s="53"/>
      <c r="C113" s="282"/>
      <c r="D113" s="327"/>
      <c r="E113" s="177"/>
      <c r="F113" s="177"/>
      <c r="G113" s="109"/>
      <c r="H113" s="109"/>
      <c r="I113" s="109"/>
      <c r="J113" s="109"/>
      <c r="K113" s="109"/>
      <c r="L113" s="109"/>
      <c r="M113" s="109"/>
      <c r="N113" s="109"/>
      <c r="O113" s="110"/>
      <c r="P113" s="110"/>
      <c r="Q113" s="110"/>
      <c r="R113" s="110"/>
    </row>
    <row r="114" spans="1:18" s="277" customFormat="1">
      <c r="A114" s="288" t="s">
        <v>207</v>
      </c>
      <c r="B114" s="53"/>
      <c r="C114" s="282"/>
      <c r="D114" s="327"/>
      <c r="E114" s="177"/>
      <c r="F114" s="177"/>
      <c r="G114" s="109"/>
      <c r="H114" s="109"/>
      <c r="I114" s="109"/>
      <c r="J114" s="109"/>
      <c r="K114" s="109"/>
      <c r="L114" s="109"/>
      <c r="M114" s="109"/>
      <c r="N114" s="109"/>
      <c r="O114" s="110"/>
      <c r="P114" s="110"/>
      <c r="Q114" s="110"/>
      <c r="R114" s="110"/>
    </row>
    <row r="115" spans="1:18" s="277" customFormat="1">
      <c r="A115" s="288" t="s">
        <v>208</v>
      </c>
      <c r="B115" s="53"/>
      <c r="C115" s="282"/>
      <c r="D115" s="327"/>
      <c r="E115" s="177"/>
      <c r="F115" s="177"/>
      <c r="G115" s="109"/>
      <c r="H115" s="109"/>
      <c r="I115" s="109"/>
      <c r="J115" s="109"/>
      <c r="K115" s="109"/>
      <c r="L115" s="109"/>
      <c r="M115" s="109"/>
      <c r="N115" s="109"/>
      <c r="O115" s="110"/>
      <c r="P115" s="110"/>
      <c r="Q115" s="110"/>
      <c r="R115" s="110"/>
    </row>
    <row r="116" spans="1:18" s="277" customFormat="1">
      <c r="A116" s="288" t="s">
        <v>209</v>
      </c>
      <c r="B116" s="53"/>
      <c r="C116" s="282"/>
      <c r="D116" s="327"/>
      <c r="E116" s="177"/>
      <c r="F116" s="177"/>
      <c r="G116" s="109"/>
      <c r="H116" s="109"/>
      <c r="I116" s="109"/>
      <c r="J116" s="109"/>
      <c r="K116" s="109"/>
      <c r="L116" s="109"/>
      <c r="M116" s="109"/>
      <c r="N116" s="109"/>
      <c r="O116" s="110"/>
      <c r="P116" s="110"/>
      <c r="Q116" s="110"/>
      <c r="R116" s="110"/>
    </row>
    <row r="117" spans="1:18" s="277" customFormat="1">
      <c r="A117" s="288" t="s">
        <v>210</v>
      </c>
      <c r="B117" s="53"/>
      <c r="C117" s="282"/>
      <c r="D117" s="327"/>
      <c r="E117" s="177"/>
      <c r="F117" s="177"/>
      <c r="G117" s="109"/>
      <c r="H117" s="109"/>
      <c r="I117" s="109"/>
      <c r="J117" s="109"/>
      <c r="K117" s="109"/>
      <c r="L117" s="109"/>
      <c r="M117" s="109"/>
      <c r="N117" s="109"/>
      <c r="O117" s="110"/>
      <c r="P117" s="110"/>
      <c r="Q117" s="110"/>
      <c r="R117" s="110"/>
    </row>
    <row r="118" spans="1:18" s="277" customFormat="1">
      <c r="A118" s="288" t="s">
        <v>211</v>
      </c>
      <c r="B118" s="53"/>
      <c r="C118" s="282"/>
      <c r="D118" s="327"/>
      <c r="E118" s="177"/>
      <c r="F118" s="177"/>
      <c r="G118" s="109"/>
      <c r="H118" s="109"/>
      <c r="I118" s="109"/>
      <c r="J118" s="109"/>
      <c r="K118" s="109"/>
      <c r="L118" s="109"/>
      <c r="M118" s="109"/>
      <c r="N118" s="109"/>
      <c r="O118" s="110"/>
      <c r="P118" s="110"/>
      <c r="Q118" s="110"/>
      <c r="R118" s="110"/>
    </row>
    <row r="119" spans="1:18" s="277" customFormat="1">
      <c r="A119" s="288" t="s">
        <v>212</v>
      </c>
      <c r="B119" s="53"/>
      <c r="C119" s="282"/>
      <c r="D119" s="327"/>
      <c r="E119" s="177"/>
      <c r="F119" s="177"/>
      <c r="G119" s="109"/>
      <c r="H119" s="109"/>
      <c r="I119" s="109"/>
      <c r="J119" s="109"/>
      <c r="K119" s="109"/>
      <c r="L119" s="109"/>
      <c r="M119" s="109"/>
      <c r="N119" s="109"/>
      <c r="O119" s="110"/>
      <c r="P119" s="110"/>
      <c r="Q119" s="110"/>
      <c r="R119" s="110"/>
    </row>
    <row r="120" spans="1:18" s="277" customFormat="1">
      <c r="A120" s="293" t="s">
        <v>213</v>
      </c>
      <c r="B120" s="53"/>
      <c r="C120" s="282"/>
      <c r="D120" s="327"/>
      <c r="E120" s="177"/>
      <c r="F120" s="177"/>
      <c r="G120" s="109"/>
      <c r="H120" s="109"/>
      <c r="I120" s="109"/>
      <c r="J120" s="109"/>
      <c r="K120" s="109"/>
      <c r="L120" s="109"/>
      <c r="M120" s="109"/>
      <c r="N120" s="109"/>
      <c r="O120" s="110"/>
      <c r="P120" s="110"/>
      <c r="Q120" s="110"/>
      <c r="R120" s="110"/>
    </row>
    <row r="121" spans="1:18">
      <c r="A121" s="142">
        <v>15</v>
      </c>
      <c r="B121" s="49" t="s">
        <v>94</v>
      </c>
      <c r="C121" s="47"/>
      <c r="D121" s="339"/>
      <c r="E121" s="363">
        <f t="shared" ref="E121:R121" si="11">SUM(E107:E120)</f>
        <v>0</v>
      </c>
      <c r="F121" s="363">
        <f t="shared" si="11"/>
        <v>0</v>
      </c>
      <c r="G121" s="69">
        <f t="shared" si="11"/>
        <v>0</v>
      </c>
      <c r="H121" s="69">
        <f t="shared" si="11"/>
        <v>0</v>
      </c>
      <c r="I121" s="69">
        <f t="shared" si="11"/>
        <v>18.04</v>
      </c>
      <c r="J121" s="69">
        <f t="shared" si="11"/>
        <v>18.04</v>
      </c>
      <c r="K121" s="69">
        <f t="shared" si="11"/>
        <v>18.04</v>
      </c>
      <c r="L121" s="69">
        <f t="shared" si="11"/>
        <v>18.04</v>
      </c>
      <c r="M121" s="69">
        <f t="shared" si="11"/>
        <v>28.369999999999997</v>
      </c>
      <c r="N121" s="69">
        <f t="shared" si="11"/>
        <v>28.369999999999997</v>
      </c>
      <c r="O121" s="69">
        <f t="shared" si="11"/>
        <v>68.37</v>
      </c>
      <c r="P121" s="69">
        <f t="shared" si="11"/>
        <v>68.37</v>
      </c>
      <c r="Q121" s="69">
        <f t="shared" si="11"/>
        <v>68.37</v>
      </c>
      <c r="R121" s="69">
        <f t="shared" si="11"/>
        <v>68.37</v>
      </c>
    </row>
    <row r="122" spans="1:18">
      <c r="A122" s="142"/>
      <c r="B122" s="173"/>
      <c r="C122" s="171"/>
      <c r="D122" s="172"/>
      <c r="E122" s="105"/>
      <c r="F122" s="105"/>
      <c r="G122" s="105"/>
      <c r="H122" s="105"/>
      <c r="I122" s="105"/>
      <c r="J122" s="105"/>
      <c r="K122" s="105"/>
      <c r="L122" s="105"/>
      <c r="M122" s="105"/>
      <c r="N122" s="105"/>
      <c r="O122" s="105"/>
      <c r="P122" s="105"/>
      <c r="Q122" s="105"/>
      <c r="R122" s="174"/>
    </row>
    <row r="123" spans="1:18" ht="15" customHeight="1">
      <c r="A123" s="142">
        <v>16</v>
      </c>
      <c r="B123" s="50" t="s">
        <v>164</v>
      </c>
      <c r="C123" s="51"/>
      <c r="D123" s="88"/>
      <c r="E123" s="289">
        <f t="shared" ref="E123:R123" si="12">E121+E103</f>
        <v>0</v>
      </c>
      <c r="F123" s="289">
        <f t="shared" si="12"/>
        <v>0</v>
      </c>
      <c r="G123" s="82">
        <f t="shared" si="12"/>
        <v>0</v>
      </c>
      <c r="H123" s="82">
        <f t="shared" si="12"/>
        <v>0</v>
      </c>
      <c r="I123" s="82">
        <f t="shared" si="12"/>
        <v>18.04</v>
      </c>
      <c r="J123" s="82">
        <f t="shared" si="12"/>
        <v>18.04</v>
      </c>
      <c r="K123" s="82">
        <f t="shared" si="12"/>
        <v>18.04</v>
      </c>
      <c r="L123" s="82">
        <f t="shared" si="12"/>
        <v>18.04</v>
      </c>
      <c r="M123" s="82">
        <f t="shared" si="12"/>
        <v>28.369999999999997</v>
      </c>
      <c r="N123" s="82">
        <f t="shared" si="12"/>
        <v>28.369999999999997</v>
      </c>
      <c r="O123" s="82">
        <f t="shared" si="12"/>
        <v>68.37</v>
      </c>
      <c r="P123" s="82">
        <f t="shared" si="12"/>
        <v>68.37</v>
      </c>
      <c r="Q123" s="82">
        <f t="shared" si="12"/>
        <v>68.37</v>
      </c>
      <c r="R123" s="82">
        <f t="shared" si="12"/>
        <v>68.37</v>
      </c>
    </row>
    <row r="124" spans="1:18">
      <c r="A124" s="142"/>
      <c r="B124" s="27"/>
      <c r="C124" s="12"/>
      <c r="D124" s="21"/>
      <c r="E124" s="21"/>
      <c r="F124" s="21"/>
      <c r="G124" s="78"/>
      <c r="H124" s="78"/>
      <c r="I124" s="78"/>
      <c r="J124" s="78"/>
      <c r="K124" s="78"/>
      <c r="L124" s="78"/>
      <c r="M124" s="78"/>
      <c r="N124" s="78"/>
      <c r="O124" s="78"/>
      <c r="P124" s="78"/>
      <c r="Q124" s="78"/>
      <c r="R124" s="78"/>
    </row>
    <row r="125" spans="1:18" ht="18">
      <c r="A125" s="142"/>
      <c r="B125" s="297" t="s">
        <v>43</v>
      </c>
      <c r="C125" s="12"/>
      <c r="D125" s="21"/>
      <c r="E125" s="21"/>
      <c r="F125" s="21"/>
      <c r="G125" s="78"/>
      <c r="H125" s="78"/>
      <c r="I125" s="78"/>
      <c r="J125" s="78"/>
      <c r="K125" s="78"/>
      <c r="L125" s="78"/>
      <c r="M125" s="78"/>
      <c r="N125" s="78"/>
      <c r="O125" s="78"/>
      <c r="P125" s="78"/>
      <c r="Q125" s="78"/>
      <c r="R125" s="78"/>
    </row>
    <row r="126" spans="1:18">
      <c r="A126" s="142"/>
      <c r="B126" s="1"/>
      <c r="C126" s="12"/>
      <c r="D126" s="21"/>
      <c r="E126" s="64" t="s">
        <v>135</v>
      </c>
      <c r="F126" s="64" t="s">
        <v>80</v>
      </c>
      <c r="G126" s="64" t="s">
        <v>1</v>
      </c>
      <c r="H126" s="64" t="s">
        <v>2</v>
      </c>
      <c r="I126" s="64" t="s">
        <v>17</v>
      </c>
      <c r="J126" s="64" t="s">
        <v>18</v>
      </c>
      <c r="K126" s="64" t="s">
        <v>20</v>
      </c>
      <c r="L126" s="64" t="s">
        <v>21</v>
      </c>
      <c r="M126" s="64" t="s">
        <v>24</v>
      </c>
      <c r="N126" s="64" t="s">
        <v>25</v>
      </c>
      <c r="O126" s="64" t="s">
        <v>27</v>
      </c>
      <c r="P126" s="64" t="s">
        <v>28</v>
      </c>
      <c r="Q126" s="64" t="s">
        <v>29</v>
      </c>
      <c r="R126" s="64" t="s">
        <v>30</v>
      </c>
    </row>
    <row r="127" spans="1:18">
      <c r="A127" s="142">
        <v>17</v>
      </c>
      <c r="B127" s="52" t="s">
        <v>170</v>
      </c>
      <c r="C127" s="40"/>
      <c r="D127" s="92"/>
      <c r="E127" s="289">
        <f t="shared" ref="E127:R127" si="13">E21</f>
        <v>641.37800000000004</v>
      </c>
      <c r="F127" s="289">
        <f t="shared" si="13"/>
        <v>625.03649999999993</v>
      </c>
      <c r="G127" s="82">
        <f t="shared" si="13"/>
        <v>682.42955000000006</v>
      </c>
      <c r="H127" s="82">
        <f t="shared" si="13"/>
        <v>684.94</v>
      </c>
      <c r="I127" s="82">
        <f t="shared" si="13"/>
        <v>687.59305000000006</v>
      </c>
      <c r="J127" s="82">
        <f t="shared" si="13"/>
        <v>690.39329999999995</v>
      </c>
      <c r="K127" s="82">
        <f t="shared" si="13"/>
        <v>693.34534999999994</v>
      </c>
      <c r="L127" s="82">
        <f t="shared" si="13"/>
        <v>696.45495000000005</v>
      </c>
      <c r="M127" s="82">
        <f t="shared" si="13"/>
        <v>699.72900000000004</v>
      </c>
      <c r="N127" s="82">
        <f t="shared" si="13"/>
        <v>703.1721</v>
      </c>
      <c r="O127" s="82">
        <f t="shared" si="13"/>
        <v>706.78885000000002</v>
      </c>
      <c r="P127" s="82">
        <f t="shared" si="13"/>
        <v>710.58844999999997</v>
      </c>
      <c r="Q127" s="82">
        <f t="shared" si="13"/>
        <v>714.57550000000003</v>
      </c>
      <c r="R127" s="82">
        <f t="shared" si="13"/>
        <v>718.75804999999991</v>
      </c>
    </row>
    <row r="128" spans="1:18" ht="31.2">
      <c r="A128" s="142">
        <v>18</v>
      </c>
      <c r="B128" s="52" t="s">
        <v>166</v>
      </c>
      <c r="C128" s="40"/>
      <c r="D128" s="92"/>
      <c r="E128" s="289">
        <f t="shared" ref="E128:R128" si="14">E84</f>
        <v>557.66999999999996</v>
      </c>
      <c r="F128" s="289">
        <f t="shared" si="14"/>
        <v>528.37</v>
      </c>
      <c r="G128" s="82">
        <f t="shared" si="14"/>
        <v>558.02</v>
      </c>
      <c r="H128" s="82">
        <f t="shared" si="14"/>
        <v>558.02</v>
      </c>
      <c r="I128" s="82">
        <f t="shared" si="14"/>
        <v>558.02</v>
      </c>
      <c r="J128" s="82">
        <f t="shared" si="14"/>
        <v>558.02</v>
      </c>
      <c r="K128" s="82">
        <f t="shared" si="14"/>
        <v>558.02</v>
      </c>
      <c r="L128" s="82">
        <f t="shared" si="14"/>
        <v>558.02</v>
      </c>
      <c r="M128" s="82">
        <f t="shared" si="14"/>
        <v>475.67</v>
      </c>
      <c r="N128" s="82">
        <f t="shared" si="14"/>
        <v>475.67</v>
      </c>
      <c r="O128" s="82">
        <f t="shared" si="14"/>
        <v>411.69</v>
      </c>
      <c r="P128" s="82">
        <f t="shared" si="14"/>
        <v>375.69</v>
      </c>
      <c r="Q128" s="82">
        <f t="shared" si="14"/>
        <v>375.69</v>
      </c>
      <c r="R128" s="82">
        <f t="shared" si="14"/>
        <v>375.69</v>
      </c>
    </row>
    <row r="129" spans="1:18">
      <c r="A129" s="142">
        <v>19</v>
      </c>
      <c r="B129" s="54" t="s">
        <v>261</v>
      </c>
      <c r="C129" s="40"/>
      <c r="D129" s="92"/>
      <c r="E129" s="289">
        <f>E128-E127</f>
        <v>-83.708000000000084</v>
      </c>
      <c r="F129" s="289">
        <f>F128-F127</f>
        <v>-96.666499999999928</v>
      </c>
      <c r="G129" s="82">
        <f t="shared" ref="G129:R129" si="15">G128-G127</f>
        <v>-124.40955000000008</v>
      </c>
      <c r="H129" s="82">
        <f t="shared" si="15"/>
        <v>-126.92000000000007</v>
      </c>
      <c r="I129" s="82">
        <f t="shared" si="15"/>
        <v>-129.57305000000008</v>
      </c>
      <c r="J129" s="82">
        <f t="shared" si="15"/>
        <v>-132.37329999999997</v>
      </c>
      <c r="K129" s="82">
        <f t="shared" si="15"/>
        <v>-135.32534999999996</v>
      </c>
      <c r="L129" s="82">
        <f t="shared" si="15"/>
        <v>-138.43495000000007</v>
      </c>
      <c r="M129" s="82">
        <f t="shared" si="15"/>
        <v>-224.05900000000003</v>
      </c>
      <c r="N129" s="82">
        <f t="shared" si="15"/>
        <v>-227.50209999999998</v>
      </c>
      <c r="O129" s="82">
        <f t="shared" si="15"/>
        <v>-295.09885000000003</v>
      </c>
      <c r="P129" s="82">
        <f t="shared" si="15"/>
        <v>-334.89844999999997</v>
      </c>
      <c r="Q129" s="82">
        <f t="shared" si="15"/>
        <v>-338.88550000000004</v>
      </c>
      <c r="R129" s="82">
        <f t="shared" si="15"/>
        <v>-343.06804999999991</v>
      </c>
    </row>
    <row r="130" spans="1:18" ht="31.2">
      <c r="A130" s="142">
        <v>20</v>
      </c>
      <c r="B130" s="52" t="s">
        <v>165</v>
      </c>
      <c r="C130" s="40"/>
      <c r="D130" s="92"/>
      <c r="E130" s="289">
        <f t="shared" ref="E130:R130" si="16">E123</f>
        <v>0</v>
      </c>
      <c r="F130" s="289">
        <f t="shared" si="16"/>
        <v>0</v>
      </c>
      <c r="G130" s="82">
        <f t="shared" si="16"/>
        <v>0</v>
      </c>
      <c r="H130" s="82">
        <f t="shared" si="16"/>
        <v>0</v>
      </c>
      <c r="I130" s="82">
        <f t="shared" si="16"/>
        <v>18.04</v>
      </c>
      <c r="J130" s="82">
        <f t="shared" si="16"/>
        <v>18.04</v>
      </c>
      <c r="K130" s="82">
        <f t="shared" si="16"/>
        <v>18.04</v>
      </c>
      <c r="L130" s="82">
        <f t="shared" si="16"/>
        <v>18.04</v>
      </c>
      <c r="M130" s="82">
        <f t="shared" si="16"/>
        <v>28.369999999999997</v>
      </c>
      <c r="N130" s="82">
        <f t="shared" si="16"/>
        <v>28.369999999999997</v>
      </c>
      <c r="O130" s="82">
        <f t="shared" si="16"/>
        <v>68.37</v>
      </c>
      <c r="P130" s="82">
        <f t="shared" si="16"/>
        <v>68.37</v>
      </c>
      <c r="Q130" s="82">
        <f t="shared" si="16"/>
        <v>68.37</v>
      </c>
      <c r="R130" s="82">
        <f t="shared" si="16"/>
        <v>68.37</v>
      </c>
    </row>
    <row r="131" spans="1:18" s="2" customFormat="1" ht="35.25" customHeight="1">
      <c r="A131" s="142">
        <v>21</v>
      </c>
      <c r="B131" s="52" t="s">
        <v>279</v>
      </c>
      <c r="C131" s="40"/>
      <c r="D131" s="38"/>
      <c r="E131" s="289">
        <f>E130+E129</f>
        <v>-83.708000000000084</v>
      </c>
      <c r="F131" s="289">
        <f>F130+F129</f>
        <v>-96.666499999999928</v>
      </c>
      <c r="G131" s="82">
        <f t="shared" ref="G131:R131" si="17">G130+G129</f>
        <v>-124.40955000000008</v>
      </c>
      <c r="H131" s="82">
        <f t="shared" si="17"/>
        <v>-126.92000000000007</v>
      </c>
      <c r="I131" s="82">
        <f t="shared" si="17"/>
        <v>-111.53305000000009</v>
      </c>
      <c r="J131" s="82">
        <f t="shared" si="17"/>
        <v>-114.33329999999998</v>
      </c>
      <c r="K131" s="82">
        <f t="shared" si="17"/>
        <v>-117.28534999999997</v>
      </c>
      <c r="L131" s="82">
        <f t="shared" si="17"/>
        <v>-120.39495000000008</v>
      </c>
      <c r="M131" s="82">
        <f t="shared" si="17"/>
        <v>-195.68900000000002</v>
      </c>
      <c r="N131" s="82">
        <f t="shared" si="17"/>
        <v>-199.13209999999998</v>
      </c>
      <c r="O131" s="82">
        <f t="shared" si="17"/>
        <v>-226.72885000000002</v>
      </c>
      <c r="P131" s="82">
        <f t="shared" si="17"/>
        <v>-266.52844999999996</v>
      </c>
      <c r="Q131" s="82">
        <f t="shared" si="17"/>
        <v>-270.51550000000003</v>
      </c>
      <c r="R131" s="82">
        <f t="shared" si="17"/>
        <v>-274.69804999999991</v>
      </c>
    </row>
    <row r="134" spans="1:18">
      <c r="B134" s="10" t="s">
        <v>414</v>
      </c>
    </row>
    <row r="135" spans="1:18" ht="62.4">
      <c r="B135" s="10" t="s">
        <v>443</v>
      </c>
    </row>
    <row r="136" spans="1:18" s="277" customFormat="1">
      <c r="B136" s="279"/>
      <c r="C136" s="279"/>
      <c r="D136" s="279"/>
      <c r="E136" s="279"/>
      <c r="F136" s="279"/>
      <c r="G136" s="278"/>
      <c r="H136" s="278"/>
      <c r="I136" s="278"/>
      <c r="J136" s="278"/>
      <c r="K136" s="278"/>
      <c r="L136" s="278"/>
      <c r="M136" s="278"/>
      <c r="N136" s="278"/>
      <c r="O136" s="278"/>
    </row>
    <row r="137" spans="1:18" s="277" customFormat="1" ht="31.2">
      <c r="B137" s="279" t="s">
        <v>425</v>
      </c>
      <c r="C137" s="279"/>
      <c r="D137" s="279"/>
      <c r="E137" s="279"/>
      <c r="F137" s="279"/>
      <c r="G137" s="278"/>
      <c r="H137" s="278"/>
      <c r="I137" s="278"/>
      <c r="J137" s="278"/>
      <c r="K137" s="278"/>
      <c r="L137" s="278"/>
      <c r="M137" s="278"/>
      <c r="N137" s="278"/>
      <c r="O137" s="278"/>
    </row>
    <row r="138" spans="1:18" s="277" customFormat="1">
      <c r="B138" s="279"/>
      <c r="C138" s="279"/>
      <c r="D138" s="279"/>
      <c r="E138" s="279"/>
      <c r="F138" s="279"/>
      <c r="G138" s="278"/>
      <c r="H138" s="278"/>
      <c r="I138" s="278"/>
      <c r="J138" s="278"/>
      <c r="K138" s="278"/>
      <c r="L138" s="278"/>
      <c r="M138" s="278"/>
      <c r="N138" s="278"/>
      <c r="O138" s="278"/>
    </row>
    <row r="139" spans="1:18" s="277" customFormat="1">
      <c r="B139" s="279" t="s">
        <v>426</v>
      </c>
      <c r="C139" s="279"/>
      <c r="D139" s="279"/>
      <c r="E139" s="279"/>
      <c r="F139" s="279"/>
      <c r="G139" s="278"/>
      <c r="H139" s="278"/>
      <c r="I139" s="278"/>
      <c r="J139" s="278"/>
      <c r="K139" s="278"/>
      <c r="L139" s="278"/>
      <c r="M139" s="278"/>
      <c r="N139" s="278"/>
      <c r="O139" s="278"/>
    </row>
    <row r="140" spans="1:18" s="277" customFormat="1">
      <c r="B140" s="279"/>
      <c r="C140" s="279"/>
      <c r="D140" s="279"/>
      <c r="E140" s="279"/>
      <c r="F140" s="279"/>
      <c r="G140" s="278"/>
      <c r="H140" s="278"/>
      <c r="I140" s="278"/>
      <c r="J140" s="278"/>
      <c r="K140" s="278"/>
      <c r="L140" s="278"/>
      <c r="M140" s="278"/>
      <c r="N140" s="278"/>
      <c r="O140" s="278"/>
    </row>
    <row r="141" spans="1:18" s="277" customFormat="1" ht="31.2">
      <c r="B141" s="279" t="s">
        <v>424</v>
      </c>
      <c r="C141" s="279"/>
      <c r="D141" s="279"/>
      <c r="E141" s="279"/>
      <c r="F141" s="279"/>
      <c r="G141" s="278"/>
      <c r="H141" s="278"/>
      <c r="I141" s="278"/>
      <c r="J141" s="278"/>
      <c r="K141" s="278"/>
      <c r="L141" s="278"/>
      <c r="M141" s="278"/>
      <c r="N141" s="278"/>
      <c r="O141" s="278"/>
    </row>
    <row r="143" spans="1:18" ht="46.8">
      <c r="B143" s="10" t="s">
        <v>444</v>
      </c>
    </row>
    <row r="145" spans="2:2" ht="31.2">
      <c r="B145" s="10" t="s">
        <v>423</v>
      </c>
    </row>
  </sheetData>
  <dataConsolidate/>
  <customSheetViews>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1"/>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2"/>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3"/>
      <headerFooter alignWithMargins="0"/>
    </customSheetView>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4"/>
      <headerFooter alignWithMargins="0"/>
    </customSheetView>
  </customSheetViews>
  <phoneticPr fontId="4" type="noConversion"/>
  <printOptions horizontalCentered="1" verticalCentered="1"/>
  <pageMargins left="0.25" right="0.25" top="0.75" bottom="0.75" header="0.3" footer="0.3"/>
  <pageSetup paperSize="17" scale="44"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14:formula1>
            <xm:f>Lists!$B$2:$B$10</xm:f>
          </x14:formula1>
          <xm:sqref>D36:D42</xm:sqref>
        </x14:dataValidation>
        <x14:dataValidation type="list" allowBlank="1" showInputMessage="1">
          <x14:formula1>
            <xm:f>Lists!$C$2:$C$7</xm:f>
          </x14:formula1>
          <xm:sqref>D48:D61</xm:sqref>
        </x14:dataValidation>
        <x14:dataValidation type="list" allowBlank="1" showInputMessage="1">
          <x14:formula1>
            <xm:f>Lists!$E$2:$E$10</xm:f>
          </x14:formula1>
          <xm:sqref>D89:D102</xm:sqref>
        </x14:dataValidation>
        <x14:dataValidation type="list" allowBlank="1" showInputMessage="1">
          <x14:formula1>
            <xm:f>Lists!$F$2:$F$7</xm:f>
          </x14:formula1>
          <xm:sqref>D107:D120</xm:sqref>
        </x14:dataValidation>
        <x14:dataValidation type="list" allowBlank="1">
          <x14:formula1>
            <xm:f>Lists!$A$2:$A$9</xm:f>
          </x14:formula1>
          <xm:sqref>D26:D32</xm:sqref>
        </x14:dataValidation>
        <x14:dataValidation type="list" allowBlank="1" showInputMessage="1">
          <x14:formula1>
            <xm:f>Lists!$D$2:$D$7</xm:f>
          </x14:formula1>
          <xm:sqref>D67:D80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R162"/>
  <sheetViews>
    <sheetView showGridLines="0" view="pageBreakPreview" zoomScaleNormal="100" zoomScaleSheetLayoutView="100" workbookViewId="0"/>
  </sheetViews>
  <sheetFormatPr defaultColWidth="9" defaultRowHeight="15.6"/>
  <cols>
    <col min="1" max="1" width="9" style="151"/>
    <col min="2" max="2" width="80" style="35" customWidth="1"/>
    <col min="3" max="3" width="16.8984375" style="35" customWidth="1"/>
    <col min="4" max="4" width="15" style="35" customWidth="1"/>
    <col min="5" max="15" width="11.69921875" style="5" customWidth="1"/>
    <col min="16" max="18" width="11.69921875" style="1" customWidth="1"/>
    <col min="19" max="131" width="7.09765625" style="1" customWidth="1"/>
    <col min="132" max="16384" width="9" style="1"/>
  </cols>
  <sheetData>
    <row r="1" spans="1:18" s="2" customFormat="1">
      <c r="A1" s="148"/>
      <c r="B1" s="21" t="s">
        <v>22</v>
      </c>
      <c r="C1" s="21"/>
      <c r="D1" s="12"/>
      <c r="E1" s="4"/>
      <c r="F1" s="4"/>
      <c r="G1" s="4"/>
      <c r="H1" s="4"/>
      <c r="I1" s="4"/>
      <c r="J1" s="4"/>
      <c r="K1" s="4"/>
      <c r="L1" s="4"/>
      <c r="M1" s="4"/>
      <c r="N1" s="4"/>
    </row>
    <row r="2" spans="1:18" s="2" customFormat="1">
      <c r="A2" s="148"/>
      <c r="B2" s="21" t="s">
        <v>23</v>
      </c>
      <c r="C2" s="21"/>
      <c r="D2" s="12"/>
      <c r="E2" s="4"/>
      <c r="F2" s="4"/>
      <c r="G2" s="4"/>
      <c r="H2" s="4"/>
      <c r="I2" s="4"/>
      <c r="J2" s="4"/>
      <c r="K2" s="4"/>
      <c r="L2" s="4"/>
      <c r="M2" s="4"/>
      <c r="N2" s="4"/>
    </row>
    <row r="3" spans="1:18" s="3" customFormat="1">
      <c r="A3" s="148"/>
      <c r="B3" s="132" t="s">
        <v>257</v>
      </c>
      <c r="C3" s="22"/>
      <c r="D3" s="17"/>
    </row>
    <row r="4" spans="1:18" s="3" customFormat="1">
      <c r="A4" s="148"/>
      <c r="B4" s="26" t="s">
        <v>177</v>
      </c>
      <c r="C4" s="22"/>
      <c r="D4" s="16"/>
    </row>
    <row r="5" spans="1:18" s="3" customFormat="1">
      <c r="A5" s="148"/>
      <c r="B5" s="290" t="s">
        <v>181</v>
      </c>
      <c r="C5" s="22"/>
      <c r="D5" s="16"/>
      <c r="G5" s="379"/>
      <c r="H5" s="379"/>
      <c r="I5" s="379"/>
      <c r="J5" s="379"/>
      <c r="K5" s="379"/>
      <c r="L5" s="379"/>
      <c r="M5" s="379"/>
      <c r="N5" s="379"/>
      <c r="O5" s="379"/>
      <c r="P5" s="379"/>
      <c r="Q5" s="379"/>
      <c r="R5" s="379"/>
    </row>
    <row r="6" spans="1:18" s="3" customFormat="1">
      <c r="A6" s="148"/>
      <c r="B6" s="16"/>
      <c r="D6" s="16"/>
    </row>
    <row r="7" spans="1:18" s="3" customFormat="1" ht="15.75" customHeight="1">
      <c r="A7" s="148"/>
      <c r="B7" s="147" t="s">
        <v>431</v>
      </c>
      <c r="C7" s="12"/>
      <c r="D7" s="12"/>
      <c r="E7" s="127" t="s">
        <v>82</v>
      </c>
      <c r="F7" s="11"/>
      <c r="G7" s="11"/>
      <c r="I7" s="8"/>
      <c r="J7" s="6"/>
      <c r="K7" s="6"/>
      <c r="L7" s="6"/>
      <c r="M7" s="6"/>
      <c r="N7" s="6"/>
      <c r="O7" s="6"/>
    </row>
    <row r="8" spans="1:18" s="3" customFormat="1">
      <c r="A8" s="148"/>
      <c r="B8" s="21"/>
      <c r="C8" s="13"/>
      <c r="D8" s="21"/>
      <c r="E8" s="55"/>
      <c r="F8" s="55"/>
      <c r="G8" s="55"/>
      <c r="H8" s="55"/>
      <c r="I8" s="55"/>
      <c r="J8" s="56" t="s">
        <v>3</v>
      </c>
      <c r="K8" s="57"/>
      <c r="L8" s="57"/>
      <c r="M8" s="57"/>
      <c r="N8" s="57"/>
      <c r="O8" s="58"/>
      <c r="P8" s="59"/>
      <c r="Q8" s="59"/>
      <c r="R8" s="59"/>
    </row>
    <row r="9" spans="1:18" s="3" customFormat="1">
      <c r="A9" s="148"/>
      <c r="B9" s="13"/>
      <c r="C9" s="13"/>
      <c r="D9" s="21"/>
      <c r="E9" s="382" t="s">
        <v>284</v>
      </c>
      <c r="F9" s="383" t="s">
        <v>420</v>
      </c>
      <c r="G9" s="127"/>
      <c r="H9" s="61"/>
      <c r="I9" s="61"/>
      <c r="J9" s="62"/>
      <c r="K9" s="63"/>
      <c r="L9" s="63"/>
      <c r="M9" s="63"/>
      <c r="N9" s="63"/>
      <c r="O9" s="58"/>
      <c r="P9" s="59"/>
      <c r="Q9" s="59"/>
      <c r="R9" s="59"/>
    </row>
    <row r="10" spans="1:18" s="7" customFormat="1" ht="18">
      <c r="A10" s="149"/>
      <c r="B10" s="295" t="s">
        <v>45</v>
      </c>
      <c r="C10" s="23"/>
      <c r="D10" s="23"/>
      <c r="E10" s="64" t="s">
        <v>135</v>
      </c>
      <c r="F10" s="299" t="s">
        <v>80</v>
      </c>
      <c r="G10" s="187" t="s">
        <v>1</v>
      </c>
      <c r="H10" s="64" t="s">
        <v>2</v>
      </c>
      <c r="I10" s="64" t="s">
        <v>17</v>
      </c>
      <c r="J10" s="64" t="s">
        <v>18</v>
      </c>
      <c r="K10" s="64" t="s">
        <v>20</v>
      </c>
      <c r="L10" s="64" t="s">
        <v>21</v>
      </c>
      <c r="M10" s="64" t="s">
        <v>24</v>
      </c>
      <c r="N10" s="64" t="s">
        <v>25</v>
      </c>
      <c r="O10" s="64" t="s">
        <v>27</v>
      </c>
      <c r="P10" s="64" t="s">
        <v>28</v>
      </c>
      <c r="Q10" s="64" t="s">
        <v>29</v>
      </c>
      <c r="R10" s="64" t="s">
        <v>30</v>
      </c>
    </row>
    <row r="11" spans="1:18" ht="17.25" customHeight="1">
      <c r="A11" s="22">
        <v>1</v>
      </c>
      <c r="B11" s="21" t="s">
        <v>132</v>
      </c>
      <c r="C11" s="21"/>
      <c r="D11" s="65"/>
      <c r="E11" s="306">
        <v>2200690.0699999998</v>
      </c>
      <c r="F11" s="362">
        <v>2140019.072299548</v>
      </c>
      <c r="G11" s="108">
        <v>2162345</v>
      </c>
      <c r="H11" s="109">
        <v>2191665.9999990002</v>
      </c>
      <c r="I11" s="109">
        <v>2211546.000004</v>
      </c>
      <c r="J11" s="109">
        <v>2236928.0000009998</v>
      </c>
      <c r="K11" s="109">
        <v>2264160</v>
      </c>
      <c r="L11" s="109">
        <v>2298466.999998</v>
      </c>
      <c r="M11" s="109">
        <v>2322777</v>
      </c>
      <c r="N11" s="109">
        <v>2353472.9999990002</v>
      </c>
      <c r="O11" s="109">
        <v>2385406.9999970002</v>
      </c>
      <c r="P11" s="109">
        <v>2422229.9999990002</v>
      </c>
      <c r="Q11" s="109">
        <v>2453142.9999970002</v>
      </c>
      <c r="R11" s="109">
        <v>2489035.000002</v>
      </c>
    </row>
    <row r="12" spans="1:18" ht="17.25" customHeight="1">
      <c r="A12" s="75">
        <v>2</v>
      </c>
      <c r="B12" s="21" t="s">
        <v>131</v>
      </c>
      <c r="C12" s="21"/>
      <c r="D12" s="65"/>
      <c r="E12" s="306">
        <v>27289</v>
      </c>
      <c r="F12" s="362">
        <v>27500</v>
      </c>
      <c r="G12" s="108">
        <v>27500</v>
      </c>
      <c r="H12" s="108">
        <v>27500</v>
      </c>
      <c r="I12" s="108">
        <v>27500</v>
      </c>
      <c r="J12" s="108">
        <v>27500</v>
      </c>
      <c r="K12" s="108">
        <v>27500</v>
      </c>
      <c r="L12" s="108">
        <v>27500</v>
      </c>
      <c r="M12" s="108">
        <v>27500</v>
      </c>
      <c r="N12" s="108">
        <v>27500</v>
      </c>
      <c r="O12" s="108">
        <v>27500</v>
      </c>
      <c r="P12" s="108">
        <v>27500</v>
      </c>
      <c r="Q12" s="108">
        <v>27500</v>
      </c>
      <c r="R12" s="108">
        <v>27500</v>
      </c>
    </row>
    <row r="13" spans="1:18" ht="17.25" customHeight="1">
      <c r="A13" s="22">
        <v>3</v>
      </c>
      <c r="B13" s="21" t="s">
        <v>365</v>
      </c>
      <c r="C13" s="21"/>
      <c r="D13" s="65"/>
      <c r="E13" s="306">
        <v>2336283.84</v>
      </c>
      <c r="F13" s="362">
        <v>2291246.3766379999</v>
      </c>
      <c r="G13" s="69">
        <v>2314845.7322900002</v>
      </c>
      <c r="H13" s="69">
        <v>2345840.433611</v>
      </c>
      <c r="I13" s="69">
        <v>2366855.2237769999</v>
      </c>
      <c r="J13" s="69">
        <v>2393686.079097</v>
      </c>
      <c r="K13" s="69">
        <v>2422472.5361199998</v>
      </c>
      <c r="L13" s="69">
        <v>2458737.8482920001</v>
      </c>
      <c r="M13" s="69">
        <v>2484435.5117139998</v>
      </c>
      <c r="N13" s="69">
        <v>2516883.7007849999</v>
      </c>
      <c r="O13" s="69">
        <v>2550640.5573700001</v>
      </c>
      <c r="P13" s="69">
        <v>2589565.487859</v>
      </c>
      <c r="Q13" s="69">
        <v>2622243.0637230002</v>
      </c>
      <c r="R13" s="69">
        <v>2660183.8508720002</v>
      </c>
    </row>
    <row r="14" spans="1:18" ht="17.25" customHeight="1">
      <c r="A14" s="22">
        <v>4</v>
      </c>
      <c r="B14" s="21" t="s">
        <v>364</v>
      </c>
      <c r="C14" s="21"/>
      <c r="D14" s="65"/>
      <c r="E14" s="175">
        <f t="shared" ref="E14:F14" si="0">E11</f>
        <v>2200690.0699999998</v>
      </c>
      <c r="F14" s="308">
        <f t="shared" si="0"/>
        <v>2140019.072299548</v>
      </c>
      <c r="G14" s="306">
        <f>G11</f>
        <v>2162345</v>
      </c>
      <c r="H14" s="307">
        <f t="shared" ref="H14:R14" si="1">H11</f>
        <v>2191665.9999990002</v>
      </c>
      <c r="I14" s="307">
        <f t="shared" si="1"/>
        <v>2211546.000004</v>
      </c>
      <c r="J14" s="307">
        <f t="shared" si="1"/>
        <v>2236928.0000009998</v>
      </c>
      <c r="K14" s="307">
        <f t="shared" si="1"/>
        <v>2264160</v>
      </c>
      <c r="L14" s="307">
        <f t="shared" si="1"/>
        <v>2298466.999998</v>
      </c>
      <c r="M14" s="307">
        <f t="shared" si="1"/>
        <v>2322777</v>
      </c>
      <c r="N14" s="307">
        <f t="shared" si="1"/>
        <v>2353472.9999990002</v>
      </c>
      <c r="O14" s="307">
        <f t="shared" si="1"/>
        <v>2385406.9999970002</v>
      </c>
      <c r="P14" s="307">
        <f t="shared" si="1"/>
        <v>2422229.9999990002</v>
      </c>
      <c r="Q14" s="307">
        <f t="shared" si="1"/>
        <v>2453142.9999970002</v>
      </c>
      <c r="R14" s="307">
        <f t="shared" si="1"/>
        <v>2489035.000002</v>
      </c>
    </row>
    <row r="15" spans="1:18" ht="17.25" customHeight="1">
      <c r="A15" s="22">
        <v>5</v>
      </c>
      <c r="B15" s="21" t="s">
        <v>363</v>
      </c>
      <c r="C15" s="21"/>
      <c r="D15" s="65"/>
      <c r="E15" s="175">
        <f t="shared" ref="E15:F15" si="2">E13</f>
        <v>2336283.84</v>
      </c>
      <c r="F15" s="300">
        <f t="shared" si="2"/>
        <v>2291246.3766379999</v>
      </c>
      <c r="G15" s="108">
        <f>G13</f>
        <v>2314845.7322900002</v>
      </c>
      <c r="H15" s="108">
        <f t="shared" ref="H15:R15" si="3">H13</f>
        <v>2345840.433611</v>
      </c>
      <c r="I15" s="108">
        <f t="shared" si="3"/>
        <v>2366855.2237769999</v>
      </c>
      <c r="J15" s="108">
        <f t="shared" si="3"/>
        <v>2393686.079097</v>
      </c>
      <c r="K15" s="108">
        <f t="shared" si="3"/>
        <v>2422472.5361199998</v>
      </c>
      <c r="L15" s="108">
        <f t="shared" si="3"/>
        <v>2458737.8482920001</v>
      </c>
      <c r="M15" s="108">
        <f t="shared" si="3"/>
        <v>2484435.5117139998</v>
      </c>
      <c r="N15" s="108">
        <f t="shared" si="3"/>
        <v>2516883.7007849999</v>
      </c>
      <c r="O15" s="108">
        <f t="shared" si="3"/>
        <v>2550640.5573700001</v>
      </c>
      <c r="P15" s="108">
        <f t="shared" si="3"/>
        <v>2589565.487859</v>
      </c>
      <c r="Q15" s="108">
        <f t="shared" si="3"/>
        <v>2622243.0637230002</v>
      </c>
      <c r="R15" s="108">
        <f t="shared" si="3"/>
        <v>2660183.8508720002</v>
      </c>
    </row>
    <row r="16" spans="1:18" ht="17.25" customHeight="1">
      <c r="A16" s="22">
        <v>6</v>
      </c>
      <c r="B16" s="21" t="s">
        <v>41</v>
      </c>
      <c r="C16" s="24"/>
      <c r="D16" s="68"/>
      <c r="E16" s="175">
        <v>0</v>
      </c>
      <c r="F16" s="300">
        <v>0</v>
      </c>
      <c r="G16" s="108">
        <v>0</v>
      </c>
      <c r="H16" s="108">
        <v>0</v>
      </c>
      <c r="I16" s="108">
        <v>0</v>
      </c>
      <c r="J16" s="108">
        <v>0</v>
      </c>
      <c r="K16" s="108">
        <v>0</v>
      </c>
      <c r="L16" s="108">
        <v>0</v>
      </c>
      <c r="M16" s="108">
        <v>0</v>
      </c>
      <c r="N16" s="108">
        <v>0</v>
      </c>
      <c r="O16" s="108">
        <v>0</v>
      </c>
      <c r="P16" s="108">
        <v>0</v>
      </c>
      <c r="Q16" s="108">
        <v>0</v>
      </c>
      <c r="R16" s="108">
        <v>0</v>
      </c>
    </row>
    <row r="17" spans="1:18" ht="17.25" customHeight="1">
      <c r="A17" s="22">
        <v>7</v>
      </c>
      <c r="B17" s="27" t="s">
        <v>366</v>
      </c>
      <c r="C17" s="21"/>
      <c r="D17" s="65"/>
      <c r="E17" s="70">
        <f>E15+E16</f>
        <v>2336283.84</v>
      </c>
      <c r="F17" s="301">
        <f>F15+F16</f>
        <v>2291246.3766379999</v>
      </c>
      <c r="G17" s="70">
        <f t="shared" ref="G17:R17" si="4">G15+G16</f>
        <v>2314845.7322900002</v>
      </c>
      <c r="H17" s="70">
        <f t="shared" si="4"/>
        <v>2345840.433611</v>
      </c>
      <c r="I17" s="70">
        <f t="shared" si="4"/>
        <v>2366855.2237769999</v>
      </c>
      <c r="J17" s="70">
        <f t="shared" si="4"/>
        <v>2393686.079097</v>
      </c>
      <c r="K17" s="70">
        <f t="shared" si="4"/>
        <v>2422472.5361199998</v>
      </c>
      <c r="L17" s="70">
        <f t="shared" si="4"/>
        <v>2458737.8482920001</v>
      </c>
      <c r="M17" s="70">
        <f t="shared" si="4"/>
        <v>2484435.5117139998</v>
      </c>
      <c r="N17" s="70">
        <f t="shared" si="4"/>
        <v>2516883.7007849999</v>
      </c>
      <c r="O17" s="70">
        <f t="shared" si="4"/>
        <v>2550640.5573700001</v>
      </c>
      <c r="P17" s="70">
        <f t="shared" si="4"/>
        <v>2589565.487859</v>
      </c>
      <c r="Q17" s="70">
        <f t="shared" si="4"/>
        <v>2622243.0637230002</v>
      </c>
      <c r="R17" s="70">
        <f t="shared" si="4"/>
        <v>2660183.8508720002</v>
      </c>
    </row>
    <row r="18" spans="1:18" ht="17.25" customHeight="1">
      <c r="A18" s="22"/>
      <c r="C18" s="21"/>
      <c r="D18" s="21"/>
      <c r="E18" s="218"/>
      <c r="F18" s="302"/>
      <c r="G18" s="219"/>
      <c r="H18" s="219"/>
      <c r="I18" s="219"/>
      <c r="J18" s="219"/>
      <c r="K18" s="219"/>
      <c r="L18" s="219"/>
      <c r="M18" s="219"/>
      <c r="N18" s="219"/>
      <c r="O18" s="195"/>
      <c r="P18" s="195"/>
      <c r="Q18" s="195"/>
      <c r="R18" s="196"/>
    </row>
    <row r="19" spans="1:18" ht="17.25" customHeight="1">
      <c r="A19" s="22">
        <v>8</v>
      </c>
      <c r="B19" s="21" t="s">
        <v>40</v>
      </c>
      <c r="C19" s="21"/>
      <c r="D19" s="65"/>
      <c r="E19" s="216">
        <v>55409.138370000001</v>
      </c>
      <c r="F19" s="303">
        <v>64822.88667</v>
      </c>
      <c r="G19" s="217">
        <v>70733.220669999995</v>
      </c>
      <c r="H19" s="217">
        <v>75540.81667</v>
      </c>
      <c r="I19" s="217">
        <v>80348.412670000005</v>
      </c>
      <c r="J19" s="217">
        <v>85156.008669999996</v>
      </c>
      <c r="K19" s="217">
        <v>89963.604670000001</v>
      </c>
      <c r="L19" s="217">
        <v>94771.200670000006</v>
      </c>
      <c r="M19" s="217">
        <v>99578.796669999996</v>
      </c>
      <c r="N19" s="217">
        <v>104386.39267</v>
      </c>
      <c r="O19" s="217">
        <v>109193.98867000001</v>
      </c>
      <c r="P19" s="217">
        <v>114001.58467</v>
      </c>
      <c r="Q19" s="217">
        <v>118809.18067</v>
      </c>
      <c r="R19" s="217">
        <v>123616.77667000001</v>
      </c>
    </row>
    <row r="20" spans="1:18" ht="17.25" customHeight="1">
      <c r="A20" s="22">
        <v>9</v>
      </c>
      <c r="B20" s="21" t="s">
        <v>129</v>
      </c>
      <c r="C20" s="21"/>
      <c r="D20" s="65"/>
      <c r="E20" s="182">
        <v>7292</v>
      </c>
      <c r="F20" s="304">
        <v>9222</v>
      </c>
      <c r="G20" s="125">
        <v>10944</v>
      </c>
      <c r="H20" s="125">
        <v>12460</v>
      </c>
      <c r="I20" s="125">
        <v>13749</v>
      </c>
      <c r="J20" s="125">
        <v>14807</v>
      </c>
      <c r="K20" s="125">
        <v>15646</v>
      </c>
      <c r="L20" s="125">
        <v>16284</v>
      </c>
      <c r="M20" s="125">
        <v>16748</v>
      </c>
      <c r="N20" s="125">
        <v>17068</v>
      </c>
      <c r="O20" s="125">
        <v>17275</v>
      </c>
      <c r="P20" s="125">
        <v>17399</v>
      </c>
      <c r="Q20" s="125">
        <v>17467</v>
      </c>
      <c r="R20" s="125">
        <v>17498</v>
      </c>
    </row>
    <row r="21" spans="1:18" ht="17.25" customHeight="1">
      <c r="A21" s="22">
        <v>10</v>
      </c>
      <c r="B21" s="321" t="s">
        <v>310</v>
      </c>
      <c r="C21" s="21"/>
      <c r="D21" s="21"/>
      <c r="E21" s="246">
        <v>0</v>
      </c>
      <c r="F21" s="305">
        <v>0</v>
      </c>
      <c r="G21" s="111">
        <v>0</v>
      </c>
      <c r="H21" s="112">
        <v>0</v>
      </c>
      <c r="I21" s="112">
        <v>0</v>
      </c>
      <c r="J21" s="112">
        <v>0</v>
      </c>
      <c r="K21" s="112">
        <v>0</v>
      </c>
      <c r="L21" s="112">
        <v>0</v>
      </c>
      <c r="M21" s="112">
        <v>0</v>
      </c>
      <c r="N21" s="112">
        <v>0</v>
      </c>
      <c r="O21" s="110">
        <v>0</v>
      </c>
      <c r="P21" s="110">
        <v>0</v>
      </c>
      <c r="Q21" s="110">
        <v>0</v>
      </c>
      <c r="R21" s="110">
        <v>0</v>
      </c>
    </row>
    <row r="22" spans="1:18" ht="17.25" customHeight="1">
      <c r="A22" s="22">
        <v>11</v>
      </c>
      <c r="B22" s="321" t="s">
        <v>311</v>
      </c>
      <c r="C22" s="21"/>
      <c r="D22" s="21"/>
      <c r="E22" s="246">
        <v>0</v>
      </c>
      <c r="F22" s="305">
        <v>0</v>
      </c>
      <c r="G22" s="111">
        <v>0</v>
      </c>
      <c r="H22" s="112">
        <v>0</v>
      </c>
      <c r="I22" s="112">
        <v>0</v>
      </c>
      <c r="J22" s="112">
        <v>0</v>
      </c>
      <c r="K22" s="112">
        <v>0</v>
      </c>
      <c r="L22" s="112">
        <v>0</v>
      </c>
      <c r="M22" s="112">
        <v>0</v>
      </c>
      <c r="N22" s="112">
        <v>0</v>
      </c>
      <c r="O22" s="110">
        <v>0</v>
      </c>
      <c r="P22" s="110">
        <v>0</v>
      </c>
      <c r="Q22" s="110">
        <v>0</v>
      </c>
      <c r="R22" s="110">
        <v>0</v>
      </c>
    </row>
    <row r="23" spans="1:18">
      <c r="A23" s="150"/>
      <c r="B23" s="29"/>
      <c r="C23" s="29"/>
      <c r="D23" s="152"/>
      <c r="E23" s="153"/>
      <c r="F23" s="153"/>
      <c r="G23" s="153"/>
      <c r="H23" s="153"/>
      <c r="I23" s="153"/>
      <c r="J23" s="153"/>
      <c r="K23" s="153"/>
      <c r="L23" s="153"/>
      <c r="M23" s="153"/>
      <c r="N23" s="153"/>
      <c r="O23" s="154"/>
      <c r="P23" s="154"/>
      <c r="Q23" s="154"/>
      <c r="R23" s="155"/>
    </row>
    <row r="24" spans="1:18" ht="18.75" customHeight="1">
      <c r="B24" s="295" t="s">
        <v>270</v>
      </c>
      <c r="C24" s="30"/>
      <c r="D24" s="75"/>
      <c r="E24" s="76"/>
      <c r="F24" s="76"/>
      <c r="G24" s="76"/>
      <c r="H24" s="76"/>
      <c r="I24" s="76"/>
      <c r="J24" s="76"/>
      <c r="K24" s="76"/>
      <c r="L24" s="76"/>
      <c r="M24" s="76"/>
      <c r="N24" s="76"/>
      <c r="O24" s="76"/>
      <c r="P24" s="76"/>
      <c r="Q24" s="76"/>
      <c r="R24" s="76"/>
    </row>
    <row r="25" spans="1:18" ht="15.75" customHeight="1">
      <c r="A25" s="142"/>
      <c r="B25" s="27" t="s">
        <v>269</v>
      </c>
      <c r="C25" s="32"/>
      <c r="D25" s="77"/>
      <c r="E25" s="78"/>
      <c r="F25" s="78"/>
      <c r="G25" s="78"/>
      <c r="H25" s="78"/>
      <c r="I25" s="78"/>
      <c r="J25" s="78"/>
      <c r="K25" s="78"/>
      <c r="L25" s="78"/>
      <c r="M25" s="78"/>
      <c r="N25" s="78"/>
      <c r="O25" s="79"/>
      <c r="P25" s="79"/>
      <c r="Q25" s="79"/>
      <c r="R25" s="79"/>
    </row>
    <row r="26" spans="1:18">
      <c r="A26" s="142"/>
      <c r="B26" s="21" t="s">
        <v>42</v>
      </c>
      <c r="C26" s="12"/>
      <c r="D26" s="80" t="s">
        <v>316</v>
      </c>
      <c r="E26" s="64" t="s">
        <v>135</v>
      </c>
      <c r="F26" s="64" t="s">
        <v>80</v>
      </c>
      <c r="G26" s="64" t="s">
        <v>1</v>
      </c>
      <c r="H26" s="64" t="s">
        <v>2</v>
      </c>
      <c r="I26" s="64" t="s">
        <v>17</v>
      </c>
      <c r="J26" s="64" t="s">
        <v>18</v>
      </c>
      <c r="K26" s="64" t="s">
        <v>20</v>
      </c>
      <c r="L26" s="64" t="s">
        <v>21</v>
      </c>
      <c r="M26" s="64" t="s">
        <v>24</v>
      </c>
      <c r="N26" s="64" t="s">
        <v>25</v>
      </c>
      <c r="O26" s="64" t="s">
        <v>27</v>
      </c>
      <c r="P26" s="64" t="s">
        <v>28</v>
      </c>
      <c r="Q26" s="64" t="s">
        <v>29</v>
      </c>
      <c r="R26" s="64" t="s">
        <v>30</v>
      </c>
    </row>
    <row r="27" spans="1:18">
      <c r="A27" s="142" t="s">
        <v>138</v>
      </c>
      <c r="B27" s="14" t="str">
        <f>CRAT!B26</f>
        <v>Riverside Energy Resource Center (RERC)</v>
      </c>
      <c r="C27" s="38"/>
      <c r="D27" s="337" t="s">
        <v>318</v>
      </c>
      <c r="E27" s="175">
        <v>94539.38</v>
      </c>
      <c r="F27" s="175">
        <v>38317.188000000002</v>
      </c>
      <c r="G27" s="109">
        <v>76364.391998999999</v>
      </c>
      <c r="H27" s="109">
        <v>77783.127999999997</v>
      </c>
      <c r="I27" s="109">
        <v>83971.66</v>
      </c>
      <c r="J27" s="109">
        <v>89169.615999000001</v>
      </c>
      <c r="K27" s="109">
        <v>92746.864000000001</v>
      </c>
      <c r="L27" s="109">
        <v>94595.011998999995</v>
      </c>
      <c r="M27" s="109">
        <v>94200.072</v>
      </c>
      <c r="N27" s="109">
        <v>99383.035999</v>
      </c>
      <c r="O27" s="375">
        <v>105650.932</v>
      </c>
      <c r="P27" s="375">
        <v>113403.66800000001</v>
      </c>
      <c r="Q27" s="375">
        <v>116404.788</v>
      </c>
      <c r="R27" s="375">
        <v>122717.136</v>
      </c>
    </row>
    <row r="28" spans="1:18">
      <c r="A28" s="142" t="s">
        <v>139</v>
      </c>
      <c r="B28" s="14" t="str">
        <f>CRAT!B27</f>
        <v>Clearwater</v>
      </c>
      <c r="C28" s="38"/>
      <c r="D28" s="81" t="s">
        <v>318</v>
      </c>
      <c r="E28" s="175">
        <v>26210.31</v>
      </c>
      <c r="F28" s="175">
        <v>10670.722</v>
      </c>
      <c r="G28" s="109">
        <v>21207.875</v>
      </c>
      <c r="H28" s="109">
        <v>21597.807000000001</v>
      </c>
      <c r="I28" s="109">
        <v>22769.29</v>
      </c>
      <c r="J28" s="109">
        <v>23972.991999999998</v>
      </c>
      <c r="K28" s="109">
        <v>24413.929</v>
      </c>
      <c r="L28" s="109">
        <v>24087.075000000001</v>
      </c>
      <c r="M28" s="109">
        <v>24125.008000000002</v>
      </c>
      <c r="N28" s="109">
        <v>25084.123</v>
      </c>
      <c r="O28" s="375">
        <v>25760.45</v>
      </c>
      <c r="P28" s="375">
        <v>27002.652999999998</v>
      </c>
      <c r="Q28" s="375">
        <v>27126.917000000001</v>
      </c>
      <c r="R28" s="375">
        <v>27549.38</v>
      </c>
    </row>
    <row r="29" spans="1:18">
      <c r="A29" s="142" t="s">
        <v>140</v>
      </c>
      <c r="B29" s="14" t="str">
        <f>CRAT!B28</f>
        <v>Springs</v>
      </c>
      <c r="C29" s="38"/>
      <c r="D29" s="81" t="s">
        <v>318</v>
      </c>
      <c r="E29" s="175">
        <v>700.85</v>
      </c>
      <c r="F29" s="175">
        <v>376.02</v>
      </c>
      <c r="G29" s="109">
        <v>1359.72</v>
      </c>
      <c r="H29" s="109">
        <v>1392.66</v>
      </c>
      <c r="I29" s="109">
        <v>1430.1</v>
      </c>
      <c r="J29" s="109">
        <v>1487.34</v>
      </c>
      <c r="K29" s="109">
        <v>1638.18</v>
      </c>
      <c r="L29" s="109">
        <v>1641.24</v>
      </c>
      <c r="M29" s="109">
        <v>1753.74</v>
      </c>
      <c r="N29" s="109">
        <v>1656.36</v>
      </c>
      <c r="O29" s="375">
        <v>1950.12</v>
      </c>
      <c r="P29" s="110">
        <v>0</v>
      </c>
      <c r="Q29" s="110">
        <v>0</v>
      </c>
      <c r="R29" s="110">
        <v>0</v>
      </c>
    </row>
    <row r="30" spans="1:18">
      <c r="A30" s="142" t="s">
        <v>141</v>
      </c>
      <c r="B30" s="14"/>
      <c r="C30" s="328"/>
      <c r="D30" s="371">
        <f>CRAT!D29</f>
        <v>0</v>
      </c>
      <c r="E30" s="184"/>
      <c r="F30" s="184"/>
      <c r="G30" s="114"/>
      <c r="H30" s="114"/>
      <c r="I30" s="114"/>
      <c r="J30" s="114"/>
      <c r="K30" s="114"/>
      <c r="L30" s="114"/>
      <c r="M30" s="114"/>
      <c r="N30" s="114"/>
      <c r="O30" s="115"/>
      <c r="P30" s="115"/>
      <c r="Q30" s="115"/>
      <c r="R30" s="115"/>
    </row>
    <row r="31" spans="1:18" s="277" customFormat="1">
      <c r="A31" s="287" t="s">
        <v>142</v>
      </c>
      <c r="B31" s="14"/>
      <c r="C31" s="328"/>
      <c r="D31" s="371">
        <f>CRAT!D30</f>
        <v>0</v>
      </c>
      <c r="E31" s="325"/>
      <c r="F31" s="325"/>
      <c r="G31" s="329"/>
      <c r="H31" s="329"/>
      <c r="I31" s="329"/>
      <c r="J31" s="329"/>
      <c r="K31" s="329"/>
      <c r="L31" s="329"/>
      <c r="M31" s="329"/>
      <c r="N31" s="329"/>
      <c r="O31" s="330"/>
      <c r="P31" s="330"/>
      <c r="Q31" s="330"/>
      <c r="R31" s="330"/>
    </row>
    <row r="32" spans="1:18" s="277" customFormat="1">
      <c r="A32" s="287" t="s">
        <v>143</v>
      </c>
      <c r="B32" s="14"/>
      <c r="C32" s="328"/>
      <c r="D32" s="371">
        <f>CRAT!D31</f>
        <v>0</v>
      </c>
      <c r="E32" s="325"/>
      <c r="F32" s="325"/>
      <c r="G32" s="329"/>
      <c r="H32" s="329"/>
      <c r="I32" s="329"/>
      <c r="J32" s="329"/>
      <c r="K32" s="329"/>
      <c r="L32" s="329"/>
      <c r="M32" s="329"/>
      <c r="N32" s="329"/>
      <c r="O32" s="330"/>
      <c r="P32" s="330"/>
      <c r="Q32" s="330"/>
      <c r="R32" s="330"/>
    </row>
    <row r="33" spans="1:18" s="277" customFormat="1">
      <c r="A33" s="287" t="s">
        <v>144</v>
      </c>
      <c r="B33" s="14"/>
      <c r="C33" s="161"/>
      <c r="D33" s="371">
        <f>CRAT!D32</f>
        <v>0</v>
      </c>
      <c r="E33" s="325"/>
      <c r="F33" s="325"/>
      <c r="G33" s="329"/>
      <c r="H33" s="329"/>
      <c r="I33" s="329"/>
      <c r="J33" s="329"/>
      <c r="K33" s="329"/>
      <c r="L33" s="329"/>
      <c r="M33" s="329"/>
      <c r="N33" s="329"/>
      <c r="O33" s="330"/>
      <c r="P33" s="330"/>
      <c r="Q33" s="330"/>
      <c r="R33" s="330"/>
    </row>
    <row r="34" spans="1:18">
      <c r="A34" s="142"/>
      <c r="B34" s="12"/>
      <c r="C34" s="12"/>
      <c r="D34" s="21"/>
      <c r="E34" s="96"/>
      <c r="F34" s="97"/>
      <c r="G34" s="97"/>
      <c r="H34" s="97"/>
      <c r="I34" s="97"/>
      <c r="J34" s="97"/>
      <c r="K34" s="97"/>
      <c r="L34" s="97"/>
      <c r="M34" s="97"/>
      <c r="N34" s="97"/>
      <c r="O34" s="98"/>
      <c r="P34" s="98"/>
      <c r="Q34" s="98"/>
      <c r="R34" s="99"/>
    </row>
    <row r="35" spans="1:18">
      <c r="A35" s="142"/>
      <c r="B35" s="27" t="s">
        <v>267</v>
      </c>
      <c r="C35" s="33"/>
      <c r="D35" s="27"/>
      <c r="E35" s="104"/>
      <c r="F35" s="105"/>
      <c r="G35" s="105"/>
      <c r="H35" s="105"/>
      <c r="I35" s="105"/>
      <c r="J35" s="105"/>
      <c r="K35" s="105"/>
      <c r="L35" s="105"/>
      <c r="M35" s="105"/>
      <c r="N35" s="105"/>
      <c r="O35" s="102"/>
      <c r="P35" s="102"/>
      <c r="Q35" s="102"/>
      <c r="R35" s="103"/>
    </row>
    <row r="36" spans="1:18">
      <c r="A36" s="142"/>
      <c r="B36" s="21" t="s">
        <v>35</v>
      </c>
      <c r="C36" s="12"/>
      <c r="D36" s="80" t="s">
        <v>316</v>
      </c>
      <c r="E36" s="284" t="s">
        <v>135</v>
      </c>
      <c r="F36" s="284" t="s">
        <v>80</v>
      </c>
      <c r="G36" s="284" t="s">
        <v>1</v>
      </c>
      <c r="H36" s="284" t="s">
        <v>2</v>
      </c>
      <c r="I36" s="284" t="s">
        <v>17</v>
      </c>
      <c r="J36" s="284" t="s">
        <v>18</v>
      </c>
      <c r="K36" s="284" t="s">
        <v>20</v>
      </c>
      <c r="L36" s="284" t="s">
        <v>21</v>
      </c>
      <c r="M36" s="284" t="s">
        <v>24</v>
      </c>
      <c r="N36" s="284" t="s">
        <v>25</v>
      </c>
      <c r="O36" s="284" t="s">
        <v>27</v>
      </c>
      <c r="P36" s="284" t="s">
        <v>28</v>
      </c>
      <c r="Q36" s="284" t="s">
        <v>29</v>
      </c>
      <c r="R36" s="284" t="s">
        <v>30</v>
      </c>
    </row>
    <row r="37" spans="1:18">
      <c r="A37" s="287" t="s">
        <v>145</v>
      </c>
      <c r="B37" s="14" t="str">
        <f>CRAT!B36</f>
        <v>Intermountain Power Project</v>
      </c>
      <c r="C37" s="328"/>
      <c r="D37" s="327" t="s">
        <v>320</v>
      </c>
      <c r="E37" s="177">
        <v>624719.81999999995</v>
      </c>
      <c r="F37" s="178">
        <v>633970</v>
      </c>
      <c r="G37" s="116">
        <v>617478.30000000005</v>
      </c>
      <c r="H37" s="116">
        <v>633050.84</v>
      </c>
      <c r="I37" s="116">
        <v>638397.36</v>
      </c>
      <c r="J37" s="116">
        <v>633720.38</v>
      </c>
      <c r="K37" s="116">
        <v>622311.14</v>
      </c>
      <c r="L37" s="116">
        <v>661499.38</v>
      </c>
      <c r="M37" s="116">
        <v>295065.2</v>
      </c>
      <c r="N37" s="116">
        <v>0</v>
      </c>
      <c r="O37" s="117">
        <v>0</v>
      </c>
      <c r="P37" s="117">
        <v>0</v>
      </c>
      <c r="Q37" s="117">
        <v>0</v>
      </c>
      <c r="R37" s="117">
        <v>0</v>
      </c>
    </row>
    <row r="38" spans="1:18">
      <c r="A38" s="287" t="s">
        <v>146</v>
      </c>
      <c r="B38" s="14" t="str">
        <f>CRAT!B37</f>
        <v>Intermountain Repower Project</v>
      </c>
      <c r="C38" s="328"/>
      <c r="D38" s="327" t="s">
        <v>318</v>
      </c>
      <c r="E38" s="177">
        <v>0</v>
      </c>
      <c r="F38" s="177">
        <v>0</v>
      </c>
      <c r="G38" s="109">
        <v>0</v>
      </c>
      <c r="H38" s="109">
        <v>0</v>
      </c>
      <c r="I38" s="109">
        <v>0</v>
      </c>
      <c r="J38" s="109">
        <v>0</v>
      </c>
      <c r="K38" s="109">
        <v>0</v>
      </c>
      <c r="L38" s="109">
        <v>0</v>
      </c>
      <c r="M38" s="109">
        <v>152887.4</v>
      </c>
      <c r="N38" s="109">
        <v>297764.05</v>
      </c>
      <c r="O38" s="375">
        <v>143992.68</v>
      </c>
      <c r="P38" s="110">
        <v>0</v>
      </c>
      <c r="Q38" s="110">
        <v>0</v>
      </c>
      <c r="R38" s="110">
        <v>0</v>
      </c>
    </row>
    <row r="39" spans="1:18">
      <c r="A39" s="142" t="s">
        <v>158</v>
      </c>
      <c r="B39" s="14" t="str">
        <f>CRAT!B38</f>
        <v>Palo Verde Generating Station</v>
      </c>
      <c r="C39" s="328"/>
      <c r="D39" s="327" t="s">
        <v>322</v>
      </c>
      <c r="E39" s="177">
        <v>103401</v>
      </c>
      <c r="F39" s="177">
        <v>91641.107999999993</v>
      </c>
      <c r="G39" s="109">
        <v>92969.252999999997</v>
      </c>
      <c r="H39" s="109">
        <v>93048.267000000007</v>
      </c>
      <c r="I39" s="109">
        <v>92691.339000000007</v>
      </c>
      <c r="J39" s="109">
        <v>92541.891000000003</v>
      </c>
      <c r="K39" s="109">
        <v>93255.084000000003</v>
      </c>
      <c r="L39" s="109">
        <v>93100.644</v>
      </c>
      <c r="M39" s="109">
        <v>93275.637000000002</v>
      </c>
      <c r="N39" s="109">
        <v>92598.635999999999</v>
      </c>
      <c r="O39" s="375">
        <v>95042.804999999993</v>
      </c>
      <c r="P39" s="375">
        <v>93088.865999999995</v>
      </c>
      <c r="Q39" s="375">
        <v>93522.819000000003</v>
      </c>
      <c r="R39" s="375">
        <v>95217.993000000002</v>
      </c>
    </row>
    <row r="40" spans="1:18" ht="31.2">
      <c r="A40" s="142" t="s">
        <v>159</v>
      </c>
      <c r="B40" s="14" t="str">
        <f>CRAT!B39</f>
        <v>Hoover</v>
      </c>
      <c r="C40" s="328"/>
      <c r="D40" s="327" t="s">
        <v>321</v>
      </c>
      <c r="E40" s="177">
        <v>28709</v>
      </c>
      <c r="F40" s="177">
        <v>30004.72366</v>
      </c>
      <c r="G40" s="109">
        <v>30004.734240000002</v>
      </c>
      <c r="H40" s="109">
        <v>30001.65076</v>
      </c>
      <c r="I40" s="109">
        <v>30004.793740000001</v>
      </c>
      <c r="J40" s="109">
        <v>30004.747759999998</v>
      </c>
      <c r="K40" s="109">
        <v>30004.79736</v>
      </c>
      <c r="L40" s="109">
        <v>30001.769339999999</v>
      </c>
      <c r="M40" s="109">
        <v>30004.815699999999</v>
      </c>
      <c r="N40" s="109">
        <v>30004.756259999998</v>
      </c>
      <c r="O40" s="109">
        <v>30004.810959999999</v>
      </c>
      <c r="P40" s="109">
        <v>30001.73072</v>
      </c>
      <c r="Q40" s="109">
        <v>30004.722959999999</v>
      </c>
      <c r="R40" s="109">
        <v>30004.719400000002</v>
      </c>
    </row>
    <row r="41" spans="1:18" s="277" customFormat="1">
      <c r="A41" s="287" t="s">
        <v>160</v>
      </c>
      <c r="B41" s="14"/>
      <c r="C41" s="282"/>
      <c r="D41" s="371">
        <f>CRAT!D40</f>
        <v>0</v>
      </c>
      <c r="E41" s="177"/>
      <c r="F41" s="177"/>
      <c r="G41" s="109"/>
      <c r="H41" s="109"/>
      <c r="I41" s="109"/>
      <c r="J41" s="109"/>
      <c r="K41" s="109"/>
      <c r="L41" s="109"/>
      <c r="M41" s="109"/>
      <c r="N41" s="109"/>
      <c r="O41" s="110"/>
      <c r="P41" s="110"/>
      <c r="Q41" s="110"/>
      <c r="R41" s="110"/>
    </row>
    <row r="42" spans="1:18">
      <c r="A42" s="287" t="s">
        <v>190</v>
      </c>
      <c r="B42" s="14"/>
      <c r="C42" s="40"/>
      <c r="D42" s="371">
        <f>CRAT!D41</f>
        <v>0</v>
      </c>
      <c r="E42" s="177"/>
      <c r="F42" s="177"/>
      <c r="G42" s="109"/>
      <c r="H42" s="109"/>
      <c r="I42" s="109"/>
      <c r="J42" s="109"/>
      <c r="K42" s="109"/>
      <c r="L42" s="109"/>
      <c r="M42" s="109"/>
      <c r="N42" s="109"/>
      <c r="O42" s="110"/>
      <c r="P42" s="110"/>
      <c r="Q42" s="110"/>
      <c r="R42" s="110"/>
    </row>
    <row r="43" spans="1:18">
      <c r="A43" s="142" t="s">
        <v>191</v>
      </c>
      <c r="B43" s="14"/>
      <c r="C43" s="161"/>
      <c r="D43" s="371">
        <f>CRAT!D42</f>
        <v>0</v>
      </c>
      <c r="E43" s="183"/>
      <c r="F43" s="183"/>
      <c r="G43" s="114"/>
      <c r="H43" s="114"/>
      <c r="I43" s="114"/>
      <c r="J43" s="114"/>
      <c r="K43" s="114"/>
      <c r="L43" s="114"/>
      <c r="M43" s="114"/>
      <c r="N43" s="114"/>
      <c r="O43" s="115"/>
      <c r="P43" s="115"/>
      <c r="Q43" s="115"/>
      <c r="R43" s="115"/>
    </row>
    <row r="44" spans="1:18" ht="31.2">
      <c r="A44" s="142">
        <v>12</v>
      </c>
      <c r="B44" s="52" t="s">
        <v>167</v>
      </c>
      <c r="C44" s="42"/>
      <c r="D44" s="84"/>
      <c r="E44" s="94">
        <f>SUM(E27:E33,E37:E43)</f>
        <v>878280.36</v>
      </c>
      <c r="F44" s="94">
        <f t="shared" ref="F44:R44" si="5">SUM(F27:F33,F37:F43)</f>
        <v>804979.76166000008</v>
      </c>
      <c r="G44" s="94">
        <f t="shared" si="5"/>
        <v>839384.27423900005</v>
      </c>
      <c r="H44" s="94">
        <f t="shared" si="5"/>
        <v>856874.35275999992</v>
      </c>
      <c r="I44" s="94">
        <f t="shared" si="5"/>
        <v>869264.54274000006</v>
      </c>
      <c r="J44" s="94">
        <f t="shared" si="5"/>
        <v>870896.96675899997</v>
      </c>
      <c r="K44" s="94">
        <f t="shared" si="5"/>
        <v>864369.99436000001</v>
      </c>
      <c r="L44" s="94">
        <f t="shared" si="5"/>
        <v>904925.12033900002</v>
      </c>
      <c r="M44" s="94">
        <f t="shared" si="5"/>
        <v>691311.87270000007</v>
      </c>
      <c r="N44" s="94">
        <f t="shared" si="5"/>
        <v>546490.961259</v>
      </c>
      <c r="O44" s="94">
        <f t="shared" si="5"/>
        <v>402401.79796</v>
      </c>
      <c r="P44" s="94">
        <f t="shared" si="5"/>
        <v>263496.91771999997</v>
      </c>
      <c r="Q44" s="94">
        <f t="shared" si="5"/>
        <v>267059.24696000002</v>
      </c>
      <c r="R44" s="94">
        <f t="shared" si="5"/>
        <v>275489.22840000002</v>
      </c>
    </row>
    <row r="45" spans="1:18">
      <c r="A45" s="142"/>
      <c r="B45" s="33"/>
      <c r="C45" s="33"/>
      <c r="D45" s="27"/>
      <c r="E45" s="106"/>
      <c r="F45" s="107"/>
      <c r="G45" s="107"/>
      <c r="H45" s="107"/>
      <c r="I45" s="107"/>
      <c r="J45" s="107"/>
      <c r="K45" s="107"/>
      <c r="L45" s="107"/>
      <c r="M45" s="107"/>
      <c r="N45" s="107"/>
      <c r="O45" s="107"/>
      <c r="P45" s="107"/>
      <c r="Q45" s="107"/>
      <c r="R45" s="124"/>
    </row>
    <row r="46" spans="1:18">
      <c r="A46" s="142"/>
      <c r="B46" s="27" t="s">
        <v>271</v>
      </c>
      <c r="C46" s="33"/>
      <c r="D46" s="21"/>
      <c r="E46" s="100"/>
      <c r="F46" s="101"/>
      <c r="G46" s="101"/>
      <c r="H46" s="101"/>
      <c r="I46" s="101"/>
      <c r="J46" s="101"/>
      <c r="K46" s="101"/>
      <c r="L46" s="101"/>
      <c r="M46" s="101"/>
      <c r="N46" s="101"/>
      <c r="O46" s="102"/>
      <c r="P46" s="102"/>
      <c r="Q46" s="102"/>
      <c r="R46" s="103"/>
    </row>
    <row r="47" spans="1:18">
      <c r="A47" s="142"/>
      <c r="B47" s="21" t="s">
        <v>34</v>
      </c>
      <c r="C47" s="12"/>
      <c r="D47" s="80" t="s">
        <v>316</v>
      </c>
      <c r="E47" s="284" t="s">
        <v>135</v>
      </c>
      <c r="F47" s="284" t="s">
        <v>80</v>
      </c>
      <c r="G47" s="284" t="s">
        <v>1</v>
      </c>
      <c r="H47" s="284" t="s">
        <v>2</v>
      </c>
      <c r="I47" s="284" t="s">
        <v>17</v>
      </c>
      <c r="J47" s="284" t="s">
        <v>18</v>
      </c>
      <c r="K47" s="284" t="s">
        <v>20</v>
      </c>
      <c r="L47" s="284" t="s">
        <v>21</v>
      </c>
      <c r="M47" s="284" t="s">
        <v>24</v>
      </c>
      <c r="N47" s="284" t="s">
        <v>25</v>
      </c>
      <c r="O47" s="284" t="s">
        <v>27</v>
      </c>
      <c r="P47" s="284" t="s">
        <v>28</v>
      </c>
      <c r="Q47" s="284" t="s">
        <v>29</v>
      </c>
      <c r="R47" s="284" t="s">
        <v>30</v>
      </c>
    </row>
    <row r="48" spans="1:18">
      <c r="A48" s="142" t="s">
        <v>60</v>
      </c>
      <c r="B48" s="14"/>
      <c r="C48" s="40"/>
      <c r="D48" s="371">
        <f>CRAT!D48</f>
        <v>0</v>
      </c>
      <c r="E48" s="325"/>
      <c r="F48" s="325"/>
      <c r="G48" s="329"/>
      <c r="H48" s="329"/>
      <c r="I48" s="329"/>
      <c r="J48" s="329"/>
      <c r="K48" s="329"/>
      <c r="L48" s="329"/>
      <c r="M48" s="329"/>
      <c r="N48" s="329"/>
      <c r="O48" s="329"/>
      <c r="P48" s="329"/>
      <c r="Q48" s="329"/>
      <c r="R48" s="330"/>
    </row>
    <row r="49" spans="1:18">
      <c r="A49" s="142" t="s">
        <v>61</v>
      </c>
      <c r="B49" s="14"/>
      <c r="C49" s="40"/>
      <c r="D49" s="371">
        <f>CRAT!D49</f>
        <v>0</v>
      </c>
      <c r="E49" s="325"/>
      <c r="F49" s="325"/>
      <c r="G49" s="329"/>
      <c r="H49" s="329"/>
      <c r="I49" s="329"/>
      <c r="J49" s="329"/>
      <c r="K49" s="329"/>
      <c r="L49" s="329"/>
      <c r="M49" s="329"/>
      <c r="N49" s="329"/>
      <c r="O49" s="330"/>
      <c r="P49" s="330"/>
      <c r="Q49" s="330"/>
      <c r="R49" s="330"/>
    </row>
    <row r="50" spans="1:18">
      <c r="A50" s="142" t="s">
        <v>62</v>
      </c>
      <c r="B50" s="14"/>
      <c r="C50" s="40"/>
      <c r="D50" s="371">
        <f>CRAT!D50</f>
        <v>0</v>
      </c>
      <c r="E50" s="325"/>
      <c r="F50" s="325"/>
      <c r="G50" s="329"/>
      <c r="H50" s="329"/>
      <c r="I50" s="329"/>
      <c r="J50" s="329"/>
      <c r="K50" s="329"/>
      <c r="L50" s="329"/>
      <c r="M50" s="329"/>
      <c r="N50" s="329"/>
      <c r="O50" s="330"/>
      <c r="P50" s="330"/>
      <c r="Q50" s="330"/>
      <c r="R50" s="330"/>
    </row>
    <row r="51" spans="1:18">
      <c r="A51" s="142" t="s">
        <v>63</v>
      </c>
      <c r="B51" s="14"/>
      <c r="C51" s="40"/>
      <c r="D51" s="371">
        <f>CRAT!D51</f>
        <v>0</v>
      </c>
      <c r="E51" s="325"/>
      <c r="F51" s="325"/>
      <c r="G51" s="329"/>
      <c r="H51" s="329"/>
      <c r="I51" s="329"/>
      <c r="J51" s="329"/>
      <c r="K51" s="329"/>
      <c r="L51" s="329"/>
      <c r="M51" s="329"/>
      <c r="N51" s="329"/>
      <c r="O51" s="330"/>
      <c r="P51" s="330"/>
      <c r="Q51" s="330"/>
      <c r="R51" s="330"/>
    </row>
    <row r="52" spans="1:18">
      <c r="A52" s="142" t="s">
        <v>64</v>
      </c>
      <c r="B52" s="14"/>
      <c r="C52" s="40"/>
      <c r="D52" s="371">
        <f>CRAT!D52</f>
        <v>0</v>
      </c>
      <c r="E52" s="325"/>
      <c r="F52" s="325"/>
      <c r="G52" s="329"/>
      <c r="H52" s="329"/>
      <c r="I52" s="329"/>
      <c r="J52" s="329"/>
      <c r="K52" s="329"/>
      <c r="L52" s="329"/>
      <c r="M52" s="329"/>
      <c r="N52" s="329"/>
      <c r="O52" s="330"/>
      <c r="P52" s="330"/>
      <c r="Q52" s="330"/>
      <c r="R52" s="330"/>
    </row>
    <row r="53" spans="1:18">
      <c r="A53" s="142" t="s">
        <v>65</v>
      </c>
      <c r="B53" s="14"/>
      <c r="C53" s="40"/>
      <c r="D53" s="371">
        <f>CRAT!D53</f>
        <v>0</v>
      </c>
      <c r="E53" s="325"/>
      <c r="F53" s="325"/>
      <c r="G53" s="329"/>
      <c r="H53" s="329"/>
      <c r="I53" s="329"/>
      <c r="J53" s="329"/>
      <c r="K53" s="329"/>
      <c r="L53" s="329"/>
      <c r="M53" s="329"/>
      <c r="N53" s="329"/>
      <c r="O53" s="330"/>
      <c r="P53" s="330"/>
      <c r="Q53" s="330"/>
      <c r="R53" s="330"/>
    </row>
    <row r="54" spans="1:18">
      <c r="A54" s="142" t="s">
        <v>66</v>
      </c>
      <c r="B54" s="14"/>
      <c r="C54" s="40"/>
      <c r="D54" s="371">
        <f>CRAT!D54</f>
        <v>0</v>
      </c>
      <c r="E54" s="325"/>
      <c r="F54" s="325"/>
      <c r="G54" s="329"/>
      <c r="H54" s="329"/>
      <c r="I54" s="329"/>
      <c r="J54" s="329"/>
      <c r="K54" s="329"/>
      <c r="L54" s="329"/>
      <c r="M54" s="329"/>
      <c r="N54" s="329"/>
      <c r="O54" s="330"/>
      <c r="P54" s="330"/>
      <c r="Q54" s="330"/>
      <c r="R54" s="330"/>
    </row>
    <row r="55" spans="1:18">
      <c r="A55" s="142" t="s">
        <v>67</v>
      </c>
      <c r="B55" s="14"/>
      <c r="C55" s="40"/>
      <c r="D55" s="371">
        <f>CRAT!D55</f>
        <v>0</v>
      </c>
      <c r="E55" s="325"/>
      <c r="F55" s="325"/>
      <c r="G55" s="329"/>
      <c r="H55" s="329"/>
      <c r="I55" s="329"/>
      <c r="J55" s="329"/>
      <c r="K55" s="329"/>
      <c r="L55" s="329"/>
      <c r="M55" s="329"/>
      <c r="N55" s="329"/>
      <c r="O55" s="330"/>
      <c r="P55" s="330"/>
      <c r="Q55" s="330"/>
      <c r="R55" s="330"/>
    </row>
    <row r="56" spans="1:18" s="277" customFormat="1">
      <c r="A56" s="287" t="s">
        <v>68</v>
      </c>
      <c r="B56" s="39"/>
      <c r="C56" s="43"/>
      <c r="D56" s="371">
        <f>CRAT!D56</f>
        <v>0</v>
      </c>
      <c r="E56" s="325"/>
      <c r="F56" s="325"/>
      <c r="G56" s="329"/>
      <c r="H56" s="329"/>
      <c r="I56" s="329"/>
      <c r="J56" s="329"/>
      <c r="K56" s="329"/>
      <c r="L56" s="329"/>
      <c r="M56" s="329"/>
      <c r="N56" s="329"/>
      <c r="O56" s="330"/>
      <c r="P56" s="330"/>
      <c r="Q56" s="330"/>
      <c r="R56" s="330"/>
    </row>
    <row r="57" spans="1:18" s="277" customFormat="1">
      <c r="A57" s="287" t="s">
        <v>147</v>
      </c>
      <c r="B57" s="39"/>
      <c r="C57" s="43"/>
      <c r="D57" s="371">
        <f>CRAT!D57</f>
        <v>0</v>
      </c>
      <c r="E57" s="325"/>
      <c r="F57" s="325"/>
      <c r="G57" s="329"/>
      <c r="H57" s="329"/>
      <c r="I57" s="329"/>
      <c r="J57" s="329"/>
      <c r="K57" s="329"/>
      <c r="L57" s="329"/>
      <c r="M57" s="329"/>
      <c r="N57" s="329"/>
      <c r="O57" s="330"/>
      <c r="P57" s="330"/>
      <c r="Q57" s="330"/>
      <c r="R57" s="330"/>
    </row>
    <row r="58" spans="1:18" s="277" customFormat="1">
      <c r="A58" s="287" t="s">
        <v>148</v>
      </c>
      <c r="B58" s="39"/>
      <c r="C58" s="43"/>
      <c r="D58" s="371">
        <f>CRAT!D58</f>
        <v>0</v>
      </c>
      <c r="E58" s="325"/>
      <c r="F58" s="325"/>
      <c r="G58" s="329"/>
      <c r="H58" s="329"/>
      <c r="I58" s="329"/>
      <c r="J58" s="329"/>
      <c r="K58" s="329"/>
      <c r="L58" s="329"/>
      <c r="M58" s="329"/>
      <c r="N58" s="329"/>
      <c r="O58" s="330"/>
      <c r="P58" s="330"/>
      <c r="Q58" s="330"/>
      <c r="R58" s="330"/>
    </row>
    <row r="59" spans="1:18" s="277" customFormat="1">
      <c r="A59" s="287" t="s">
        <v>149</v>
      </c>
      <c r="B59" s="39"/>
      <c r="C59" s="43"/>
      <c r="D59" s="371">
        <f>CRAT!D59</f>
        <v>0</v>
      </c>
      <c r="E59" s="325"/>
      <c r="F59" s="325"/>
      <c r="G59" s="329"/>
      <c r="H59" s="329"/>
      <c r="I59" s="329"/>
      <c r="J59" s="329"/>
      <c r="K59" s="329"/>
      <c r="L59" s="329"/>
      <c r="M59" s="329"/>
      <c r="N59" s="329"/>
      <c r="O59" s="330"/>
      <c r="P59" s="330"/>
      <c r="Q59" s="330"/>
      <c r="R59" s="330"/>
    </row>
    <row r="60" spans="1:18" s="277" customFormat="1">
      <c r="A60" s="287" t="s">
        <v>214</v>
      </c>
      <c r="B60" s="39"/>
      <c r="C60" s="43"/>
      <c r="D60" s="371">
        <f>CRAT!D60</f>
        <v>0</v>
      </c>
      <c r="E60" s="325"/>
      <c r="F60" s="325"/>
      <c r="G60" s="329"/>
      <c r="H60" s="329"/>
      <c r="I60" s="329"/>
      <c r="J60" s="329"/>
      <c r="K60" s="329"/>
      <c r="L60" s="329"/>
      <c r="M60" s="329"/>
      <c r="N60" s="329"/>
      <c r="O60" s="330"/>
      <c r="P60" s="330"/>
      <c r="Q60" s="330"/>
      <c r="R60" s="330"/>
    </row>
    <row r="61" spans="1:18" s="277" customFormat="1">
      <c r="A61" s="287" t="s">
        <v>215</v>
      </c>
      <c r="B61" s="14"/>
      <c r="C61" s="328"/>
      <c r="D61" s="371">
        <f>CRAT!D61</f>
        <v>0</v>
      </c>
      <c r="E61" s="325"/>
      <c r="F61" s="325"/>
      <c r="G61" s="329"/>
      <c r="H61" s="329"/>
      <c r="I61" s="329"/>
      <c r="J61" s="329"/>
      <c r="K61" s="329"/>
      <c r="L61" s="329"/>
      <c r="M61" s="329"/>
      <c r="N61" s="329"/>
      <c r="O61" s="330"/>
      <c r="P61" s="330"/>
      <c r="Q61" s="330"/>
      <c r="R61" s="330"/>
    </row>
    <row r="62" spans="1:18" s="277" customFormat="1">
      <c r="A62" s="287"/>
      <c r="B62" s="341"/>
      <c r="C62" s="341"/>
      <c r="D62" s="348"/>
      <c r="E62" s="351"/>
      <c r="F62" s="343"/>
      <c r="G62" s="343"/>
      <c r="H62" s="343"/>
      <c r="I62" s="343"/>
      <c r="J62" s="343"/>
      <c r="K62" s="343"/>
      <c r="L62" s="343"/>
      <c r="M62" s="343"/>
      <c r="N62" s="343"/>
      <c r="O62" s="344"/>
      <c r="P62" s="344"/>
      <c r="Q62" s="344"/>
      <c r="R62" s="345"/>
    </row>
    <row r="63" spans="1:18" s="277" customFormat="1">
      <c r="A63" s="287"/>
      <c r="B63" s="340"/>
      <c r="C63" s="340"/>
      <c r="D63" s="349"/>
      <c r="E63" s="352"/>
      <c r="F63" s="346"/>
      <c r="G63" s="346"/>
      <c r="H63" s="346"/>
      <c r="I63" s="346"/>
      <c r="J63" s="346"/>
      <c r="K63" s="346"/>
      <c r="L63" s="346"/>
      <c r="M63" s="346"/>
      <c r="N63" s="346"/>
      <c r="O63" s="167"/>
      <c r="P63" s="167"/>
      <c r="Q63" s="167"/>
      <c r="R63" s="347"/>
    </row>
    <row r="64" spans="1:18">
      <c r="A64" s="144"/>
      <c r="B64" s="280"/>
      <c r="C64" s="280"/>
      <c r="D64" s="281"/>
      <c r="E64" s="100"/>
      <c r="F64" s="101"/>
      <c r="G64" s="101"/>
      <c r="H64" s="101"/>
      <c r="I64" s="101"/>
      <c r="J64" s="101"/>
      <c r="K64" s="101"/>
      <c r="L64" s="101"/>
      <c r="M64" s="101"/>
      <c r="N64" s="101"/>
      <c r="O64" s="102"/>
      <c r="P64" s="102"/>
      <c r="Q64" s="102"/>
      <c r="R64" s="103"/>
    </row>
    <row r="65" spans="1:18">
      <c r="A65" s="142"/>
      <c r="B65" s="27" t="s">
        <v>273</v>
      </c>
      <c r="C65" s="12"/>
      <c r="D65" s="27"/>
      <c r="E65" s="104"/>
      <c r="F65" s="105"/>
      <c r="G65" s="105"/>
      <c r="H65" s="105"/>
      <c r="I65" s="105"/>
      <c r="J65" s="105"/>
      <c r="K65" s="105"/>
      <c r="L65" s="105"/>
      <c r="M65" s="105"/>
      <c r="N65" s="105"/>
      <c r="O65" s="102"/>
      <c r="P65" s="102"/>
      <c r="Q65" s="102"/>
      <c r="R65" s="103"/>
    </row>
    <row r="66" spans="1:18">
      <c r="A66" s="142"/>
      <c r="B66" s="21" t="s">
        <v>35</v>
      </c>
      <c r="C66" s="12"/>
      <c r="D66" s="350" t="s">
        <v>316</v>
      </c>
      <c r="E66" s="284" t="s">
        <v>135</v>
      </c>
      <c r="F66" s="284" t="s">
        <v>80</v>
      </c>
      <c r="G66" s="284" t="s">
        <v>1</v>
      </c>
      <c r="H66" s="284" t="s">
        <v>2</v>
      </c>
      <c r="I66" s="284" t="s">
        <v>17</v>
      </c>
      <c r="J66" s="284" t="s">
        <v>18</v>
      </c>
      <c r="K66" s="284" t="s">
        <v>20</v>
      </c>
      <c r="L66" s="284" t="s">
        <v>21</v>
      </c>
      <c r="M66" s="284" t="s">
        <v>24</v>
      </c>
      <c r="N66" s="284" t="s">
        <v>25</v>
      </c>
      <c r="O66" s="284" t="s">
        <v>27</v>
      </c>
      <c r="P66" s="284" t="s">
        <v>28</v>
      </c>
      <c r="Q66" s="284" t="s">
        <v>29</v>
      </c>
      <c r="R66" s="284" t="s">
        <v>30</v>
      </c>
    </row>
    <row r="67" spans="1:18">
      <c r="A67" s="143" t="s">
        <v>337</v>
      </c>
      <c r="B67" s="44" t="str">
        <f>CRAT!B67</f>
        <v>Salton Sea 5</v>
      </c>
      <c r="C67" s="40"/>
      <c r="D67" s="44" t="str">
        <f>CRAT!D67</f>
        <v>Geothermal</v>
      </c>
      <c r="E67" s="178">
        <v>328309</v>
      </c>
      <c r="F67" s="178">
        <f>327236.64-107000</f>
        <v>220236.64</v>
      </c>
      <c r="G67" s="116">
        <v>322931.5</v>
      </c>
      <c r="H67" s="116">
        <v>120809.8</v>
      </c>
      <c r="I67" s="116">
        <v>0</v>
      </c>
      <c r="J67" s="116">
        <v>0</v>
      </c>
      <c r="K67" s="116">
        <v>0</v>
      </c>
      <c r="L67" s="116">
        <v>0</v>
      </c>
      <c r="M67" s="116">
        <v>0</v>
      </c>
      <c r="N67" s="118">
        <v>0</v>
      </c>
      <c r="O67" s="117">
        <v>0</v>
      </c>
      <c r="P67" s="117">
        <v>0</v>
      </c>
      <c r="Q67" s="117">
        <v>0</v>
      </c>
      <c r="R67" s="117">
        <v>0</v>
      </c>
    </row>
    <row r="68" spans="1:18">
      <c r="A68" s="142" t="s">
        <v>339</v>
      </c>
      <c r="B68" s="44" t="str">
        <f>CRAT!B68</f>
        <v>Salton Sea 5 Incemental</v>
      </c>
      <c r="C68" s="40"/>
      <c r="D68" s="372" t="str">
        <f>CRAT!D68</f>
        <v>Geothermal</v>
      </c>
      <c r="E68" s="177">
        <v>6353</v>
      </c>
      <c r="F68" s="177">
        <v>11949.133755000001</v>
      </c>
      <c r="G68" s="109">
        <v>11982.943912999999</v>
      </c>
      <c r="H68" s="109">
        <v>4486.4723610000001</v>
      </c>
      <c r="I68" s="109">
        <v>0</v>
      </c>
      <c r="J68" s="109">
        <v>0</v>
      </c>
      <c r="K68" s="109">
        <v>0</v>
      </c>
      <c r="L68" s="109">
        <v>0</v>
      </c>
      <c r="M68" s="109">
        <v>0</v>
      </c>
      <c r="N68" s="119">
        <v>0</v>
      </c>
      <c r="O68" s="110">
        <v>0</v>
      </c>
      <c r="P68" s="110">
        <v>0</v>
      </c>
      <c r="Q68" s="110">
        <v>0</v>
      </c>
      <c r="R68" s="110">
        <v>0</v>
      </c>
    </row>
    <row r="69" spans="1:18">
      <c r="A69" s="287" t="s">
        <v>338</v>
      </c>
      <c r="B69" s="44" t="str">
        <f>CRAT!B69</f>
        <v>CalEnergy Portfolio</v>
      </c>
      <c r="C69" s="40"/>
      <c r="D69" s="372" t="str">
        <f>CRAT!D69</f>
        <v>Geothermal</v>
      </c>
      <c r="E69" s="177">
        <v>132245</v>
      </c>
      <c r="F69" s="177">
        <v>147401.340635</v>
      </c>
      <c r="G69" s="109">
        <v>308849.90526500001</v>
      </c>
      <c r="H69" s="109">
        <v>521640.48289400002</v>
      </c>
      <c r="I69" s="109">
        <v>650316.99375200004</v>
      </c>
      <c r="J69" s="109">
        <v>651368.81621399999</v>
      </c>
      <c r="K69" s="109">
        <v>649688.19637100003</v>
      </c>
      <c r="L69" s="109">
        <v>651244.53289100004</v>
      </c>
      <c r="M69" s="109">
        <v>647972.71661899996</v>
      </c>
      <c r="N69" s="119">
        <v>649465.58964400005</v>
      </c>
      <c r="O69" s="375">
        <v>648531.23593900003</v>
      </c>
      <c r="P69" s="375">
        <v>648911.18017399998</v>
      </c>
      <c r="Q69" s="375">
        <v>647810.52797099994</v>
      </c>
      <c r="R69" s="375">
        <v>647675.48567900003</v>
      </c>
    </row>
    <row r="70" spans="1:18">
      <c r="A70" s="287" t="s">
        <v>340</v>
      </c>
      <c r="B70" s="46" t="str">
        <f>CRAT!B70</f>
        <v>Wintec</v>
      </c>
      <c r="C70" s="43"/>
      <c r="D70" s="372" t="str">
        <f>CRAT!D70</f>
        <v>Wind</v>
      </c>
      <c r="E70" s="183">
        <v>3874.9</v>
      </c>
      <c r="F70" s="183">
        <v>4660.8888729999999</v>
      </c>
      <c r="G70" s="114">
        <v>0</v>
      </c>
      <c r="H70" s="114">
        <v>0</v>
      </c>
      <c r="I70" s="114">
        <v>0</v>
      </c>
      <c r="J70" s="114">
        <v>0</v>
      </c>
      <c r="K70" s="114">
        <v>0</v>
      </c>
      <c r="L70" s="114">
        <v>0</v>
      </c>
      <c r="M70" s="114">
        <v>0</v>
      </c>
      <c r="N70" s="126">
        <v>0</v>
      </c>
      <c r="O70" s="115">
        <v>0</v>
      </c>
      <c r="P70" s="115">
        <v>0</v>
      </c>
      <c r="Q70" s="115">
        <v>0</v>
      </c>
      <c r="R70" s="115">
        <v>0</v>
      </c>
    </row>
    <row r="71" spans="1:18" s="277" customFormat="1">
      <c r="A71" s="287" t="s">
        <v>341</v>
      </c>
      <c r="B71" s="46" t="str">
        <f>CRAT!B71</f>
        <v>WKN</v>
      </c>
      <c r="C71" s="43"/>
      <c r="D71" s="372" t="str">
        <f>CRAT!D71</f>
        <v>Wind</v>
      </c>
      <c r="E71" s="325">
        <v>17619.82</v>
      </c>
      <c r="F71" s="325">
        <v>21507.368316</v>
      </c>
      <c r="G71" s="329">
        <v>21518.799998999999</v>
      </c>
      <c r="H71" s="329">
        <v>21518.799999999999</v>
      </c>
      <c r="I71" s="329">
        <v>21518.799998999999</v>
      </c>
      <c r="J71" s="329">
        <v>21518.799999999999</v>
      </c>
      <c r="K71" s="329">
        <v>22861.817261</v>
      </c>
      <c r="L71" s="329">
        <v>21518.870693000001</v>
      </c>
      <c r="M71" s="329">
        <v>21518.867596</v>
      </c>
      <c r="N71" s="329">
        <v>21518.867842</v>
      </c>
      <c r="O71" s="376">
        <v>21518.873584000001</v>
      </c>
      <c r="P71" s="376">
        <v>21518.868375999999</v>
      </c>
      <c r="Q71" s="376">
        <v>21518.871969</v>
      </c>
      <c r="R71" s="376">
        <v>21518.870681</v>
      </c>
    </row>
    <row r="72" spans="1:18" s="277" customFormat="1">
      <c r="A72" s="287" t="s">
        <v>342</v>
      </c>
      <c r="B72" s="46" t="str">
        <f>CRAT!B72</f>
        <v>AP Northlake</v>
      </c>
      <c r="C72" s="374"/>
      <c r="D72" s="372" t="str">
        <f>CRAT!D72</f>
        <v>Solar PV</v>
      </c>
      <c r="E72" s="325">
        <v>41995.94</v>
      </c>
      <c r="F72" s="325">
        <v>49603.557966</v>
      </c>
      <c r="G72" s="329">
        <v>49348.382741000001</v>
      </c>
      <c r="H72" s="329">
        <v>48992.571964000002</v>
      </c>
      <c r="I72" s="329">
        <v>48637.672006000001</v>
      </c>
      <c r="J72" s="329">
        <v>48281.862058999999</v>
      </c>
      <c r="K72" s="329">
        <v>47926.960565000001</v>
      </c>
      <c r="L72" s="329">
        <v>47571.151599999997</v>
      </c>
      <c r="M72" s="329">
        <v>47216.251430999997</v>
      </c>
      <c r="N72" s="329">
        <v>46860.441129999999</v>
      </c>
      <c r="O72" s="376">
        <v>46504.630615000002</v>
      </c>
      <c r="P72" s="376">
        <v>46149.731049000002</v>
      </c>
      <c r="Q72" s="376">
        <v>45793.922454</v>
      </c>
      <c r="R72" s="376">
        <v>45439.022946999998</v>
      </c>
    </row>
    <row r="73" spans="1:18" s="277" customFormat="1">
      <c r="A73" s="287" t="s">
        <v>405</v>
      </c>
      <c r="B73" s="46" t="str">
        <f>CRAT!B73</f>
        <v>Antelope Big Sky Ranch</v>
      </c>
      <c r="C73" s="374"/>
      <c r="D73" s="372" t="str">
        <f>CRAT!D73</f>
        <v>Solar PV</v>
      </c>
      <c r="E73" s="325">
        <v>28340.89</v>
      </c>
      <c r="F73" s="325">
        <v>24368.829916999999</v>
      </c>
      <c r="G73" s="329">
        <v>24285.500281000001</v>
      </c>
      <c r="H73" s="329">
        <v>24164.000274999999</v>
      </c>
      <c r="I73" s="329">
        <v>24043.000279</v>
      </c>
      <c r="J73" s="329">
        <v>23923.000265999999</v>
      </c>
      <c r="K73" s="329">
        <v>23803.000262000001</v>
      </c>
      <c r="L73" s="329">
        <v>23684.000252000002</v>
      </c>
      <c r="M73" s="329">
        <v>23566.000278</v>
      </c>
      <c r="N73" s="329">
        <v>23448.000250000001</v>
      </c>
      <c r="O73" s="376">
        <v>23330.500281000001</v>
      </c>
      <c r="P73" s="376">
        <v>23214.000283000001</v>
      </c>
      <c r="Q73" s="376">
        <v>23098.000254999999</v>
      </c>
      <c r="R73" s="376">
        <v>22982.500250000001</v>
      </c>
    </row>
    <row r="74" spans="1:18" s="277" customFormat="1">
      <c r="A74" s="287" t="s">
        <v>406</v>
      </c>
      <c r="B74" s="46" t="str">
        <f>CRAT!B74</f>
        <v>Summer Solar</v>
      </c>
      <c r="C74" s="374"/>
      <c r="D74" s="372" t="str">
        <f>CRAT!D74</f>
        <v>Solar PV</v>
      </c>
      <c r="E74" s="325">
        <v>28147.040000000001</v>
      </c>
      <c r="F74" s="325">
        <v>24369.113998000001</v>
      </c>
      <c r="G74" s="329">
        <v>24285.500274000002</v>
      </c>
      <c r="H74" s="329">
        <v>24164.000252000002</v>
      </c>
      <c r="I74" s="329">
        <v>24043.000253999999</v>
      </c>
      <c r="J74" s="329">
        <v>23923.000243999999</v>
      </c>
      <c r="K74" s="329">
        <v>23803.000244999999</v>
      </c>
      <c r="L74" s="329">
        <v>23684.000275999999</v>
      </c>
      <c r="M74" s="329">
        <v>23566.000261000001</v>
      </c>
      <c r="N74" s="329">
        <v>23448.000264999999</v>
      </c>
      <c r="O74" s="376">
        <v>23330.50027</v>
      </c>
      <c r="P74" s="376">
        <v>23214.000266999999</v>
      </c>
      <c r="Q74" s="376">
        <v>23098.000269</v>
      </c>
      <c r="R74" s="376">
        <v>22982.500263999998</v>
      </c>
    </row>
    <row r="75" spans="1:18" s="277" customFormat="1">
      <c r="A75" s="287" t="s">
        <v>407</v>
      </c>
      <c r="B75" s="46" t="str">
        <f>CRAT!B75</f>
        <v>Kingbird B</v>
      </c>
      <c r="C75" s="374"/>
      <c r="D75" s="372" t="str">
        <f>CRAT!D75</f>
        <v>Solar PV</v>
      </c>
      <c r="E75" s="325">
        <v>41492.839999999997</v>
      </c>
      <c r="F75" s="325">
        <v>41359.824529999998</v>
      </c>
      <c r="G75" s="329">
        <v>41233.492149999998</v>
      </c>
      <c r="H75" s="329">
        <v>41025.590719</v>
      </c>
      <c r="I75" s="329">
        <v>40816.992416000001</v>
      </c>
      <c r="J75" s="329">
        <v>40609.092383000003</v>
      </c>
      <c r="K75" s="329">
        <v>40400.490266000001</v>
      </c>
      <c r="L75" s="329">
        <v>40192.590539999997</v>
      </c>
      <c r="M75" s="329">
        <v>39983.990691999999</v>
      </c>
      <c r="N75" s="329">
        <v>39776.090577000003</v>
      </c>
      <c r="O75" s="376">
        <v>39567.490483000001</v>
      </c>
      <c r="P75" s="376">
        <v>39359.591447999999</v>
      </c>
      <c r="Q75" s="376">
        <v>39150.990976000001</v>
      </c>
      <c r="R75" s="376">
        <v>38943.091182999997</v>
      </c>
    </row>
    <row r="76" spans="1:18" s="277" customFormat="1">
      <c r="A76" s="287" t="s">
        <v>408</v>
      </c>
      <c r="B76" s="46" t="str">
        <f>CRAT!B76</f>
        <v>Columbia II</v>
      </c>
      <c r="C76" s="374"/>
      <c r="D76" s="372" t="str">
        <f>CRAT!D76</f>
        <v>Solar PV</v>
      </c>
      <c r="E76" s="325">
        <v>31250.94</v>
      </c>
      <c r="F76" s="325">
        <v>33062.381986</v>
      </c>
      <c r="G76" s="329">
        <v>32937.992011000002</v>
      </c>
      <c r="H76" s="329">
        <v>32772.990077000002</v>
      </c>
      <c r="I76" s="329">
        <v>32608.992191000001</v>
      </c>
      <c r="J76" s="329">
        <v>32445.992098999999</v>
      </c>
      <c r="K76" s="329">
        <v>32283.992356999999</v>
      </c>
      <c r="L76" s="329">
        <v>32122.990083000001</v>
      </c>
      <c r="M76" s="329">
        <v>31961.992387999999</v>
      </c>
      <c r="N76" s="329">
        <v>31801.990094000001</v>
      </c>
      <c r="O76" s="376">
        <v>31642.992238999999</v>
      </c>
      <c r="P76" s="376">
        <v>31484.990376999998</v>
      </c>
      <c r="Q76" s="376">
        <v>31327.990123</v>
      </c>
      <c r="R76" s="376">
        <v>31170.990260999999</v>
      </c>
    </row>
    <row r="77" spans="1:18" s="277" customFormat="1">
      <c r="A77" s="287" t="s">
        <v>409</v>
      </c>
      <c r="B77" s="46" t="str">
        <f>CRAT!B77</f>
        <v>Cabazon</v>
      </c>
      <c r="C77" s="374"/>
      <c r="D77" s="372" t="str">
        <f>CRAT!D77</f>
        <v>Wind</v>
      </c>
      <c r="E77" s="325">
        <v>58744.58</v>
      </c>
      <c r="F77" s="325">
        <v>71098.727541</v>
      </c>
      <c r="G77" s="329">
        <v>71219.862447000007</v>
      </c>
      <c r="H77" s="329">
        <v>71395.378872000001</v>
      </c>
      <c r="I77" s="329">
        <v>71219.864558000001</v>
      </c>
      <c r="J77" s="329">
        <v>71219.857677000007</v>
      </c>
      <c r="K77" s="329">
        <v>71219.858655999997</v>
      </c>
      <c r="L77" s="329">
        <v>71395.384049999993</v>
      </c>
      <c r="M77" s="329">
        <v>0</v>
      </c>
      <c r="N77" s="329">
        <v>0</v>
      </c>
      <c r="O77" s="329">
        <v>0</v>
      </c>
      <c r="P77" s="329">
        <v>0</v>
      </c>
      <c r="Q77" s="329">
        <v>0</v>
      </c>
      <c r="R77" s="329">
        <v>0</v>
      </c>
    </row>
    <row r="78" spans="1:18" s="277" customFormat="1">
      <c r="A78" s="287" t="s">
        <v>288</v>
      </c>
      <c r="B78" s="46" t="str">
        <f>CRAT!B78</f>
        <v>Tequesquite</v>
      </c>
      <c r="C78" s="374"/>
      <c r="D78" s="372" t="str">
        <f>CRAT!D78</f>
        <v>Solar PV</v>
      </c>
      <c r="E78" s="325">
        <v>14684.12</v>
      </c>
      <c r="F78" s="325">
        <v>15795.090246</v>
      </c>
      <c r="G78" s="329">
        <v>15752.191745</v>
      </c>
      <c r="H78" s="329">
        <v>15705.373223000001</v>
      </c>
      <c r="I78" s="329">
        <v>15595.061598</v>
      </c>
      <c r="J78" s="329">
        <v>15517.09182</v>
      </c>
      <c r="K78" s="329">
        <v>15439.510254000001</v>
      </c>
      <c r="L78" s="329">
        <v>15393.620267</v>
      </c>
      <c r="M78" s="329">
        <v>15285.50023</v>
      </c>
      <c r="N78" s="329">
        <v>15209.080257</v>
      </c>
      <c r="O78" s="376">
        <v>15133.03023</v>
      </c>
      <c r="P78" s="376">
        <v>15088.050239</v>
      </c>
      <c r="Q78" s="376">
        <v>14982.080237</v>
      </c>
      <c r="R78" s="376">
        <v>14907.170251</v>
      </c>
    </row>
    <row r="79" spans="1:18" s="277" customFormat="1">
      <c r="A79" s="287" t="s">
        <v>410</v>
      </c>
      <c r="B79" s="46" t="str">
        <f>CRAT!B79</f>
        <v>Antelope DSR 1</v>
      </c>
      <c r="C79" s="374"/>
      <c r="D79" s="372" t="str">
        <f>CRAT!D79</f>
        <v>Solar PV</v>
      </c>
      <c r="E79" s="325">
        <v>66060.58</v>
      </c>
      <c r="F79" s="325">
        <v>70746.107772999996</v>
      </c>
      <c r="G79" s="329">
        <v>70507.492482999995</v>
      </c>
      <c r="H79" s="329">
        <v>70154.991055999999</v>
      </c>
      <c r="I79" s="329">
        <v>69804.490120999995</v>
      </c>
      <c r="J79" s="329">
        <v>69455.490055999995</v>
      </c>
      <c r="K79" s="329">
        <v>69107.990296999997</v>
      </c>
      <c r="L79" s="329">
        <v>68762.490562999999</v>
      </c>
      <c r="M79" s="329">
        <v>68418.490529000002</v>
      </c>
      <c r="N79" s="329">
        <v>68076.990351</v>
      </c>
      <c r="O79" s="376">
        <v>67736.490174999999</v>
      </c>
      <c r="P79" s="376">
        <v>67397.491148999994</v>
      </c>
      <c r="Q79" s="376">
        <v>67060.490327000007</v>
      </c>
      <c r="R79" s="376">
        <v>66725.490304000006</v>
      </c>
    </row>
    <row r="80" spans="1:18" s="277" customFormat="1" ht="16.2" thickBot="1">
      <c r="A80" s="287" t="s">
        <v>412</v>
      </c>
      <c r="B80" s="46" t="str">
        <f>CRAT!B80</f>
        <v>ARP Loyalton</v>
      </c>
      <c r="C80" s="43"/>
      <c r="D80" s="372" t="str">
        <f>CRAT!D80</f>
        <v>Biofuels</v>
      </c>
      <c r="E80" s="325">
        <v>0</v>
      </c>
      <c r="F80" s="325">
        <v>4746.4936989999997</v>
      </c>
      <c r="G80" s="329">
        <v>6326.197279</v>
      </c>
      <c r="H80" s="329">
        <v>6345.5654590000004</v>
      </c>
      <c r="I80" s="329">
        <v>6323.2956789999998</v>
      </c>
      <c r="J80" s="329">
        <v>6320.4907990000002</v>
      </c>
      <c r="K80" s="329">
        <v>1565.1391590000001</v>
      </c>
      <c r="L80" s="329">
        <v>0</v>
      </c>
      <c r="M80" s="329">
        <v>0</v>
      </c>
      <c r="N80" s="329">
        <v>0</v>
      </c>
      <c r="O80" s="376">
        <v>0</v>
      </c>
      <c r="P80" s="376">
        <v>0</v>
      </c>
      <c r="Q80" s="376">
        <v>0</v>
      </c>
      <c r="R80" s="376">
        <v>0</v>
      </c>
    </row>
    <row r="81" spans="1:18" ht="16.2" thickBot="1">
      <c r="A81" s="287"/>
      <c r="B81" s="313" t="s">
        <v>345</v>
      </c>
      <c r="C81" s="314"/>
      <c r="D81" s="342"/>
      <c r="E81" s="363">
        <f>SUM(E48:E61,E67:E80)</f>
        <v>799118.64999999991</v>
      </c>
      <c r="F81" s="363">
        <f t="shared" ref="F81:R81" si="6">SUM(F48:F61,F67:F80)</f>
        <v>740905.499235</v>
      </c>
      <c r="G81" s="69">
        <f t="shared" si="6"/>
        <v>1001179.7605880001</v>
      </c>
      <c r="H81" s="69">
        <f t="shared" si="6"/>
        <v>1003176.017152</v>
      </c>
      <c r="I81" s="69">
        <f t="shared" si="6"/>
        <v>1004928.162853</v>
      </c>
      <c r="J81" s="69">
        <f t="shared" si="6"/>
        <v>1004583.4936169999</v>
      </c>
      <c r="K81" s="69">
        <f t="shared" si="6"/>
        <v>998099.95569300011</v>
      </c>
      <c r="L81" s="69">
        <f t="shared" si="6"/>
        <v>995569.63121500018</v>
      </c>
      <c r="M81" s="69">
        <f t="shared" si="6"/>
        <v>919489.81002400001</v>
      </c>
      <c r="N81" s="69">
        <f t="shared" si="6"/>
        <v>919605.05041000026</v>
      </c>
      <c r="O81" s="69">
        <f t="shared" si="6"/>
        <v>917295.74381600018</v>
      </c>
      <c r="P81" s="69">
        <f t="shared" si="6"/>
        <v>916337.90336200013</v>
      </c>
      <c r="Q81" s="69">
        <f t="shared" si="6"/>
        <v>913840.87458099984</v>
      </c>
      <c r="R81" s="69">
        <f t="shared" si="6"/>
        <v>912345.12182000012</v>
      </c>
    </row>
    <row r="82" spans="1:18" s="277" customFormat="1" ht="16.2" thickBot="1">
      <c r="A82" s="287"/>
      <c r="B82" s="208"/>
      <c r="C82" s="32"/>
      <c r="D82" s="77"/>
      <c r="E82" s="78"/>
      <c r="F82" s="78"/>
      <c r="G82" s="78"/>
      <c r="H82" s="78"/>
      <c r="I82" s="78"/>
      <c r="J82" s="78"/>
      <c r="K82" s="78"/>
      <c r="L82" s="78"/>
      <c r="M82" s="78"/>
      <c r="N82" s="78"/>
      <c r="O82" s="78"/>
      <c r="P82" s="78"/>
      <c r="Q82" s="78"/>
      <c r="R82" s="209"/>
    </row>
    <row r="83" spans="1:18" s="277" customFormat="1" ht="16.2" thickBot="1">
      <c r="A83" s="287" t="s">
        <v>288</v>
      </c>
      <c r="B83" s="313" t="s">
        <v>287</v>
      </c>
      <c r="C83" s="316"/>
      <c r="D83" s="315"/>
      <c r="E83" s="363">
        <v>0</v>
      </c>
      <c r="F83" s="289">
        <v>0</v>
      </c>
      <c r="G83" s="285">
        <v>0</v>
      </c>
      <c r="H83" s="285">
        <v>0</v>
      </c>
      <c r="I83" s="285">
        <v>0</v>
      </c>
      <c r="J83" s="285">
        <v>0</v>
      </c>
      <c r="K83" s="285">
        <v>0</v>
      </c>
      <c r="L83" s="285">
        <v>0</v>
      </c>
      <c r="M83" s="285">
        <v>0</v>
      </c>
      <c r="N83" s="285">
        <v>0</v>
      </c>
      <c r="O83" s="285">
        <v>0</v>
      </c>
      <c r="P83" s="285">
        <v>0</v>
      </c>
      <c r="Q83" s="285">
        <v>0</v>
      </c>
      <c r="R83" s="285">
        <v>0</v>
      </c>
    </row>
    <row r="84" spans="1:18" s="277" customFormat="1">
      <c r="A84" s="287"/>
      <c r="B84" s="208"/>
      <c r="C84" s="32"/>
      <c r="D84" s="77"/>
      <c r="E84" s="78"/>
      <c r="F84" s="78"/>
      <c r="G84" s="78"/>
      <c r="H84" s="78"/>
      <c r="I84" s="78"/>
      <c r="J84" s="78"/>
      <c r="K84" s="78"/>
      <c r="L84" s="78"/>
      <c r="M84" s="78"/>
      <c r="N84" s="78"/>
      <c r="O84" s="78"/>
      <c r="P84" s="78"/>
      <c r="Q84" s="78"/>
      <c r="R84" s="209"/>
    </row>
    <row r="85" spans="1:18">
      <c r="A85" s="142"/>
      <c r="B85" s="205"/>
      <c r="C85" s="206"/>
      <c r="D85" s="214"/>
      <c r="E85" s="215"/>
      <c r="F85" s="215"/>
      <c r="G85" s="215"/>
      <c r="H85" s="215"/>
      <c r="I85" s="215"/>
      <c r="J85" s="215"/>
      <c r="K85" s="215"/>
      <c r="L85" s="215"/>
      <c r="M85" s="215"/>
      <c r="N85" s="215"/>
      <c r="O85" s="215"/>
      <c r="P85" s="215"/>
      <c r="Q85" s="215"/>
      <c r="R85" s="207"/>
    </row>
    <row r="86" spans="1:18" ht="15" customHeight="1">
      <c r="A86" s="142">
        <v>14</v>
      </c>
      <c r="B86" s="210" t="s">
        <v>216</v>
      </c>
      <c r="C86" s="211"/>
      <c r="D86" s="212"/>
      <c r="E86" s="364">
        <f t="shared" ref="E86:R86" si="7">E81+E44</f>
        <v>1677399.0099999998</v>
      </c>
      <c r="F86" s="364">
        <f t="shared" si="7"/>
        <v>1545885.2608950001</v>
      </c>
      <c r="G86" s="213">
        <f t="shared" si="7"/>
        <v>1840564.034827</v>
      </c>
      <c r="H86" s="213">
        <f t="shared" si="7"/>
        <v>1860050.3699119999</v>
      </c>
      <c r="I86" s="213">
        <f t="shared" si="7"/>
        <v>1874192.7055930002</v>
      </c>
      <c r="J86" s="213">
        <f t="shared" si="7"/>
        <v>1875480.460376</v>
      </c>
      <c r="K86" s="213">
        <f t="shared" si="7"/>
        <v>1862469.9500530001</v>
      </c>
      <c r="L86" s="213">
        <f t="shared" si="7"/>
        <v>1900494.7515540002</v>
      </c>
      <c r="M86" s="213">
        <f t="shared" si="7"/>
        <v>1610801.682724</v>
      </c>
      <c r="N86" s="213">
        <f t="shared" si="7"/>
        <v>1466096.0116690001</v>
      </c>
      <c r="O86" s="213">
        <f t="shared" si="7"/>
        <v>1319697.5417760001</v>
      </c>
      <c r="P86" s="213">
        <f t="shared" si="7"/>
        <v>1179834.8210820002</v>
      </c>
      <c r="Q86" s="213">
        <f t="shared" si="7"/>
        <v>1180900.121541</v>
      </c>
      <c r="R86" s="213">
        <f t="shared" si="7"/>
        <v>1187834.3502200001</v>
      </c>
    </row>
    <row r="87" spans="1:18" ht="15" customHeight="1">
      <c r="A87" s="142"/>
      <c r="B87" s="120"/>
      <c r="C87" s="121"/>
      <c r="D87" s="90"/>
      <c r="E87" s="78"/>
      <c r="F87" s="78"/>
      <c r="G87" s="78"/>
      <c r="H87" s="78"/>
      <c r="I87" s="78"/>
      <c r="J87" s="78"/>
      <c r="K87" s="78"/>
      <c r="L87" s="78"/>
      <c r="M87" s="78"/>
      <c r="N87" s="78"/>
      <c r="O87" s="78"/>
      <c r="P87" s="78"/>
      <c r="Q87" s="78"/>
      <c r="R87" s="78"/>
    </row>
    <row r="88" spans="1:18">
      <c r="A88" s="142"/>
      <c r="B88" s="21"/>
      <c r="C88" s="12"/>
      <c r="D88" s="21"/>
      <c r="E88" s="78"/>
      <c r="F88" s="78"/>
      <c r="G88" s="78"/>
      <c r="H88" s="78"/>
      <c r="I88" s="78"/>
      <c r="J88" s="78"/>
      <c r="K88" s="78"/>
      <c r="L88" s="78"/>
      <c r="M88" s="78"/>
      <c r="N88" s="78"/>
      <c r="O88" s="79"/>
      <c r="P88" s="79"/>
      <c r="Q88" s="79"/>
      <c r="R88" s="79"/>
    </row>
    <row r="89" spans="1:18" ht="15" customHeight="1">
      <c r="A89" s="142"/>
      <c r="B89" s="120"/>
      <c r="C89" s="121"/>
      <c r="D89" s="90"/>
      <c r="E89" s="78"/>
      <c r="F89" s="78"/>
      <c r="G89" s="78"/>
      <c r="H89" s="78"/>
      <c r="I89" s="78"/>
      <c r="J89" s="78"/>
      <c r="K89" s="78"/>
      <c r="L89" s="78"/>
      <c r="M89" s="78"/>
      <c r="N89" s="78"/>
      <c r="O89" s="78"/>
      <c r="P89" s="78"/>
      <c r="Q89" s="78"/>
      <c r="R89" s="78"/>
    </row>
    <row r="90" spans="1:18" s="277" customFormat="1" ht="15" customHeight="1">
      <c r="A90" s="287"/>
      <c r="B90" s="120"/>
      <c r="C90" s="121"/>
      <c r="D90" s="90"/>
      <c r="E90" s="78"/>
      <c r="F90" s="78"/>
      <c r="G90" s="78"/>
      <c r="H90" s="78"/>
      <c r="I90" s="78"/>
      <c r="J90" s="78"/>
      <c r="K90" s="78"/>
      <c r="L90" s="78"/>
      <c r="M90" s="78"/>
      <c r="N90" s="78"/>
      <c r="O90" s="78"/>
      <c r="P90" s="78"/>
      <c r="Q90" s="78"/>
      <c r="R90" s="78"/>
    </row>
    <row r="91" spans="1:18" s="277" customFormat="1" ht="15" customHeight="1">
      <c r="A91" s="287"/>
      <c r="B91" s="120"/>
      <c r="C91" s="121"/>
      <c r="D91" s="90"/>
      <c r="E91" s="78"/>
      <c r="F91" s="78"/>
      <c r="G91" s="78"/>
      <c r="H91" s="78"/>
      <c r="I91" s="78"/>
      <c r="J91" s="78"/>
      <c r="K91" s="78"/>
      <c r="L91" s="78"/>
      <c r="M91" s="78"/>
      <c r="N91" s="78"/>
      <c r="O91" s="78"/>
      <c r="P91" s="78"/>
      <c r="Q91" s="78"/>
      <c r="R91" s="78"/>
    </row>
    <row r="92" spans="1:18" s="277" customFormat="1" ht="15" customHeight="1">
      <c r="A92" s="287"/>
      <c r="B92" s="120"/>
      <c r="C92" s="121"/>
      <c r="D92" s="90"/>
      <c r="E92" s="78"/>
      <c r="F92" s="78"/>
      <c r="G92" s="78"/>
      <c r="H92" s="78"/>
      <c r="I92" s="78"/>
      <c r="J92" s="78"/>
      <c r="K92" s="78"/>
      <c r="L92" s="78"/>
      <c r="M92" s="78"/>
      <c r="N92" s="78"/>
      <c r="O92" s="78"/>
      <c r="P92" s="78"/>
      <c r="Q92" s="78"/>
      <c r="R92" s="78"/>
    </row>
    <row r="93" spans="1:18" s="48" customFormat="1" ht="15" customHeight="1">
      <c r="A93" s="143"/>
      <c r="B93" s="295" t="s">
        <v>38</v>
      </c>
      <c r="C93" s="45"/>
      <c r="D93" s="90"/>
      <c r="E93" s="90"/>
      <c r="F93" s="90"/>
      <c r="G93" s="91"/>
      <c r="H93" s="91"/>
      <c r="I93" s="91"/>
      <c r="J93" s="91"/>
      <c r="K93" s="91"/>
      <c r="L93" s="91"/>
      <c r="M93" s="91"/>
      <c r="N93" s="91"/>
      <c r="O93" s="79"/>
      <c r="P93" s="79"/>
      <c r="Q93" s="79"/>
      <c r="R93" s="79"/>
    </row>
    <row r="94" spans="1:18" ht="15" customHeight="1">
      <c r="A94" s="142"/>
      <c r="B94" s="27" t="s">
        <v>274</v>
      </c>
      <c r="C94" s="33"/>
      <c r="D94" s="90"/>
      <c r="E94" s="90"/>
      <c r="F94" s="90"/>
      <c r="G94" s="91"/>
      <c r="H94" s="91"/>
      <c r="I94" s="91"/>
      <c r="J94" s="91"/>
      <c r="K94" s="91"/>
      <c r="L94" s="91"/>
      <c r="M94" s="91"/>
      <c r="N94" s="91"/>
      <c r="O94" s="79"/>
      <c r="P94" s="79"/>
      <c r="Q94" s="79"/>
      <c r="R94" s="79"/>
    </row>
    <row r="95" spans="1:18">
      <c r="A95" s="142"/>
      <c r="B95" s="21" t="s">
        <v>39</v>
      </c>
      <c r="C95" s="32"/>
      <c r="D95" s="80" t="s">
        <v>316</v>
      </c>
      <c r="E95" s="284" t="s">
        <v>135</v>
      </c>
      <c r="F95" s="284" t="s">
        <v>80</v>
      </c>
      <c r="G95" s="284" t="s">
        <v>1</v>
      </c>
      <c r="H95" s="284" t="s">
        <v>2</v>
      </c>
      <c r="I95" s="284" t="s">
        <v>17</v>
      </c>
      <c r="J95" s="284" t="s">
        <v>18</v>
      </c>
      <c r="K95" s="284" t="s">
        <v>20</v>
      </c>
      <c r="L95" s="284" t="s">
        <v>21</v>
      </c>
      <c r="M95" s="284" t="s">
        <v>24</v>
      </c>
      <c r="N95" s="284" t="s">
        <v>25</v>
      </c>
      <c r="O95" s="284" t="s">
        <v>27</v>
      </c>
      <c r="P95" s="284" t="s">
        <v>28</v>
      </c>
      <c r="Q95" s="284" t="s">
        <v>29</v>
      </c>
      <c r="R95" s="284" t="s">
        <v>30</v>
      </c>
    </row>
    <row r="96" spans="1:18" s="2" customFormat="1">
      <c r="A96" s="288" t="s">
        <v>150</v>
      </c>
      <c r="B96" s="122" t="str">
        <f>CRAT!B89</f>
        <v>Summer Ultra Low Carbon Power Purchase</v>
      </c>
      <c r="C96" s="185"/>
      <c r="D96" s="338" t="str">
        <f>CRAT!D89</f>
        <v>Unspecified/System Power</v>
      </c>
      <c r="E96" s="178">
        <v>0</v>
      </c>
      <c r="F96" s="178">
        <v>0</v>
      </c>
      <c r="G96" s="109">
        <v>0</v>
      </c>
      <c r="H96" s="109">
        <v>0</v>
      </c>
      <c r="I96" s="109">
        <v>0</v>
      </c>
      <c r="J96" s="109">
        <v>0</v>
      </c>
      <c r="K96" s="109">
        <v>0</v>
      </c>
      <c r="L96" s="109">
        <v>0</v>
      </c>
      <c r="M96" s="109">
        <v>102800</v>
      </c>
      <c r="N96" s="119">
        <v>104000</v>
      </c>
      <c r="O96" s="375">
        <v>104000</v>
      </c>
      <c r="P96" s="375">
        <v>103200</v>
      </c>
      <c r="Q96" s="375">
        <v>102000</v>
      </c>
      <c r="R96" s="375">
        <v>103200</v>
      </c>
    </row>
    <row r="97" spans="1:18" s="2" customFormat="1">
      <c r="A97" s="288" t="s">
        <v>151</v>
      </c>
      <c r="B97" s="53"/>
      <c r="C97" s="185"/>
      <c r="D97" s="338">
        <f>CRAT!D90</f>
        <v>0</v>
      </c>
      <c r="E97" s="177"/>
      <c r="F97" s="177"/>
      <c r="G97" s="109"/>
      <c r="H97" s="109"/>
      <c r="I97" s="109"/>
      <c r="J97" s="109"/>
      <c r="K97" s="109"/>
      <c r="L97" s="109"/>
      <c r="M97" s="109"/>
      <c r="N97" s="119"/>
      <c r="O97" s="110"/>
      <c r="P97" s="110"/>
      <c r="Q97" s="110"/>
      <c r="R97" s="110"/>
    </row>
    <row r="98" spans="1:18" s="2" customFormat="1">
      <c r="A98" s="288" t="s">
        <v>152</v>
      </c>
      <c r="B98" s="53"/>
      <c r="C98" s="185"/>
      <c r="D98" s="338">
        <f>CRAT!D91</f>
        <v>0</v>
      </c>
      <c r="E98" s="177"/>
      <c r="F98" s="177"/>
      <c r="G98" s="109"/>
      <c r="H98" s="109"/>
      <c r="I98" s="109"/>
      <c r="J98" s="109"/>
      <c r="K98" s="109"/>
      <c r="L98" s="109"/>
      <c r="M98" s="109"/>
      <c r="N98" s="109"/>
      <c r="O98" s="110"/>
      <c r="P98" s="110"/>
      <c r="Q98" s="110"/>
      <c r="R98" s="110"/>
    </row>
    <row r="99" spans="1:18" s="2" customFormat="1">
      <c r="A99" s="288" t="s">
        <v>153</v>
      </c>
      <c r="B99" s="53"/>
      <c r="C99" s="185"/>
      <c r="D99" s="338">
        <f>CRAT!D92</f>
        <v>0</v>
      </c>
      <c r="E99" s="183"/>
      <c r="F99" s="183"/>
      <c r="G99" s="109"/>
      <c r="H99" s="109"/>
      <c r="I99" s="109"/>
      <c r="J99" s="109"/>
      <c r="K99" s="109"/>
      <c r="L99" s="109"/>
      <c r="M99" s="109"/>
      <c r="N99" s="109"/>
      <c r="O99" s="110"/>
      <c r="P99" s="110"/>
      <c r="Q99" s="110"/>
      <c r="R99" s="110"/>
    </row>
    <row r="100" spans="1:18" s="2" customFormat="1">
      <c r="A100" s="287" t="s">
        <v>154</v>
      </c>
      <c r="B100" s="53"/>
      <c r="C100" s="185"/>
      <c r="D100" s="338">
        <f>CRAT!D93</f>
        <v>0</v>
      </c>
      <c r="E100" s="325"/>
      <c r="F100" s="325"/>
      <c r="G100" s="114"/>
      <c r="H100" s="114"/>
      <c r="I100" s="114"/>
      <c r="J100" s="114"/>
      <c r="K100" s="114"/>
      <c r="L100" s="114"/>
      <c r="M100" s="114"/>
      <c r="N100" s="114"/>
      <c r="O100" s="115"/>
      <c r="P100" s="115"/>
      <c r="Q100" s="115"/>
      <c r="R100" s="115"/>
    </row>
    <row r="101" spans="1:18" s="2" customFormat="1">
      <c r="A101" s="288" t="s">
        <v>205</v>
      </c>
      <c r="B101" s="53"/>
      <c r="C101" s="185"/>
      <c r="D101" s="338">
        <f>CRAT!D94</f>
        <v>0</v>
      </c>
      <c r="E101" s="325"/>
      <c r="F101" s="325"/>
      <c r="G101" s="114"/>
      <c r="H101" s="114"/>
      <c r="I101" s="114"/>
      <c r="J101" s="114"/>
      <c r="K101" s="114"/>
      <c r="L101" s="114"/>
      <c r="M101" s="114"/>
      <c r="N101" s="114"/>
      <c r="O101" s="115"/>
      <c r="P101" s="115"/>
      <c r="Q101" s="115"/>
      <c r="R101" s="115"/>
    </row>
    <row r="102" spans="1:18" s="2" customFormat="1">
      <c r="A102" s="288" t="s">
        <v>206</v>
      </c>
      <c r="B102" s="53"/>
      <c r="C102" s="185"/>
      <c r="D102" s="338">
        <f>CRAT!D95</f>
        <v>0</v>
      </c>
      <c r="E102" s="178"/>
      <c r="F102" s="178"/>
      <c r="G102" s="114"/>
      <c r="H102" s="114"/>
      <c r="I102" s="114"/>
      <c r="J102" s="114"/>
      <c r="K102" s="114"/>
      <c r="L102" s="114"/>
      <c r="M102" s="114"/>
      <c r="N102" s="114"/>
      <c r="O102" s="115"/>
      <c r="P102" s="115"/>
      <c r="Q102" s="115"/>
      <c r="R102" s="115"/>
    </row>
    <row r="103" spans="1:18" s="2" customFormat="1">
      <c r="A103" s="288" t="s">
        <v>207</v>
      </c>
      <c r="B103" s="53"/>
      <c r="C103" s="185"/>
      <c r="D103" s="338">
        <f>CRAT!D96</f>
        <v>0</v>
      </c>
      <c r="E103" s="177"/>
      <c r="F103" s="177"/>
      <c r="G103" s="114"/>
      <c r="H103" s="114"/>
      <c r="I103" s="114"/>
      <c r="J103" s="114"/>
      <c r="K103" s="114"/>
      <c r="L103" s="114"/>
      <c r="M103" s="114"/>
      <c r="N103" s="114"/>
      <c r="O103" s="115"/>
      <c r="P103" s="115"/>
      <c r="Q103" s="115"/>
      <c r="R103" s="115"/>
    </row>
    <row r="104" spans="1:18" s="2" customFormat="1">
      <c r="A104" s="288" t="s">
        <v>208</v>
      </c>
      <c r="B104" s="53"/>
      <c r="C104" s="185"/>
      <c r="D104" s="338">
        <f>CRAT!D97</f>
        <v>0</v>
      </c>
      <c r="E104" s="178"/>
      <c r="F104" s="178"/>
      <c r="G104" s="114"/>
      <c r="H104" s="114"/>
      <c r="I104" s="114"/>
      <c r="J104" s="114"/>
      <c r="K104" s="114"/>
      <c r="L104" s="114"/>
      <c r="M104" s="114"/>
      <c r="N104" s="114"/>
      <c r="O104" s="115"/>
      <c r="P104" s="115"/>
      <c r="Q104" s="115"/>
      <c r="R104" s="115"/>
    </row>
    <row r="105" spans="1:18" s="2" customFormat="1">
      <c r="A105" s="288" t="s">
        <v>209</v>
      </c>
      <c r="B105" s="53"/>
      <c r="C105" s="185"/>
      <c r="D105" s="338">
        <f>CRAT!D98</f>
        <v>0</v>
      </c>
      <c r="E105" s="178"/>
      <c r="F105" s="178"/>
      <c r="G105" s="114"/>
      <c r="H105" s="114"/>
      <c r="I105" s="114"/>
      <c r="J105" s="114"/>
      <c r="K105" s="114"/>
      <c r="L105" s="114"/>
      <c r="M105" s="114"/>
      <c r="N105" s="114"/>
      <c r="O105" s="115"/>
      <c r="P105" s="115"/>
      <c r="Q105" s="115"/>
      <c r="R105" s="115"/>
    </row>
    <row r="106" spans="1:18" s="2" customFormat="1">
      <c r="A106" s="288" t="s">
        <v>210</v>
      </c>
      <c r="B106" s="53"/>
      <c r="C106" s="185"/>
      <c r="D106" s="338">
        <f>CRAT!D99</f>
        <v>0</v>
      </c>
      <c r="E106" s="177"/>
      <c r="F106" s="177"/>
      <c r="G106" s="114"/>
      <c r="H106" s="114"/>
      <c r="I106" s="114"/>
      <c r="J106" s="114"/>
      <c r="K106" s="114"/>
      <c r="L106" s="114"/>
      <c r="M106" s="114"/>
      <c r="N106" s="114"/>
      <c r="O106" s="115"/>
      <c r="P106" s="115"/>
      <c r="Q106" s="115"/>
      <c r="R106" s="115"/>
    </row>
    <row r="107" spans="1:18" s="2" customFormat="1">
      <c r="A107" s="288" t="s">
        <v>211</v>
      </c>
      <c r="B107" s="53"/>
      <c r="C107" s="185"/>
      <c r="D107" s="338">
        <f>CRAT!D100</f>
        <v>0</v>
      </c>
      <c r="E107" s="177"/>
      <c r="F107" s="177"/>
      <c r="G107" s="114"/>
      <c r="H107" s="114"/>
      <c r="I107" s="114"/>
      <c r="J107" s="114"/>
      <c r="K107" s="114"/>
      <c r="L107" s="114"/>
      <c r="M107" s="114"/>
      <c r="N107" s="114"/>
      <c r="O107" s="115"/>
      <c r="P107" s="115"/>
      <c r="Q107" s="115"/>
      <c r="R107" s="115"/>
    </row>
    <row r="108" spans="1:18" s="2" customFormat="1">
      <c r="A108" s="288" t="s">
        <v>212</v>
      </c>
      <c r="B108" s="53"/>
      <c r="C108" s="185"/>
      <c r="D108" s="338">
        <f>CRAT!D101</f>
        <v>0</v>
      </c>
      <c r="E108" s="183"/>
      <c r="F108" s="183"/>
      <c r="G108" s="114"/>
      <c r="H108" s="114"/>
      <c r="I108" s="114"/>
      <c r="J108" s="114"/>
      <c r="K108" s="114"/>
      <c r="L108" s="114"/>
      <c r="M108" s="114"/>
      <c r="N108" s="114"/>
      <c r="O108" s="115"/>
      <c r="P108" s="115"/>
      <c r="Q108" s="115"/>
      <c r="R108" s="115"/>
    </row>
    <row r="109" spans="1:18" s="2" customFormat="1">
      <c r="A109" s="293" t="s">
        <v>213</v>
      </c>
      <c r="B109" s="53"/>
      <c r="C109" s="185"/>
      <c r="D109" s="338">
        <f>CRAT!D102</f>
        <v>0</v>
      </c>
      <c r="E109" s="325"/>
      <c r="F109" s="325"/>
      <c r="G109" s="114"/>
      <c r="H109" s="114"/>
      <c r="I109" s="114"/>
      <c r="J109" s="114"/>
      <c r="K109" s="114"/>
      <c r="L109" s="114"/>
      <c r="M109" s="114"/>
      <c r="N109" s="114"/>
      <c r="O109" s="115"/>
      <c r="P109" s="115"/>
      <c r="Q109" s="115"/>
      <c r="R109" s="115"/>
    </row>
    <row r="110" spans="1:18">
      <c r="A110" s="142">
        <v>15</v>
      </c>
      <c r="B110" s="52" t="s">
        <v>101</v>
      </c>
      <c r="C110" s="47"/>
      <c r="D110" s="186"/>
      <c r="E110" s="325"/>
      <c r="F110" s="325"/>
      <c r="G110" s="69">
        <f t="shared" ref="G110:R110" si="8">SUM(G96:G109)</f>
        <v>0</v>
      </c>
      <c r="H110" s="69">
        <f t="shared" si="8"/>
        <v>0</v>
      </c>
      <c r="I110" s="69">
        <f t="shared" si="8"/>
        <v>0</v>
      </c>
      <c r="J110" s="69">
        <f t="shared" si="8"/>
        <v>0</v>
      </c>
      <c r="K110" s="69">
        <f t="shared" si="8"/>
        <v>0</v>
      </c>
      <c r="L110" s="69">
        <f t="shared" si="8"/>
        <v>0</v>
      </c>
      <c r="M110" s="69">
        <f t="shared" si="8"/>
        <v>102800</v>
      </c>
      <c r="N110" s="69">
        <f t="shared" si="8"/>
        <v>104000</v>
      </c>
      <c r="O110" s="69">
        <f t="shared" si="8"/>
        <v>104000</v>
      </c>
      <c r="P110" s="69">
        <f t="shared" si="8"/>
        <v>103200</v>
      </c>
      <c r="Q110" s="69">
        <f t="shared" si="8"/>
        <v>102000</v>
      </c>
      <c r="R110" s="69">
        <f t="shared" si="8"/>
        <v>103200</v>
      </c>
    </row>
    <row r="111" spans="1:18">
      <c r="A111" s="142"/>
      <c r="B111" s="12"/>
      <c r="C111" s="32"/>
      <c r="D111" s="160"/>
      <c r="E111" s="165"/>
      <c r="F111" s="247"/>
      <c r="G111" s="166"/>
      <c r="H111" s="166"/>
      <c r="I111" s="166"/>
      <c r="J111" s="166"/>
      <c r="K111" s="166"/>
      <c r="L111" s="166"/>
      <c r="M111" s="166"/>
      <c r="N111" s="166"/>
      <c r="O111" s="167"/>
      <c r="P111" s="167"/>
      <c r="Q111" s="167"/>
      <c r="R111" s="168"/>
    </row>
    <row r="112" spans="1:18">
      <c r="A112" s="142"/>
      <c r="B112" s="27" t="s">
        <v>275</v>
      </c>
      <c r="C112" s="12"/>
      <c r="D112" s="21"/>
      <c r="E112" s="104"/>
      <c r="F112" s="105"/>
      <c r="G112" s="105"/>
      <c r="H112" s="105"/>
      <c r="I112" s="105"/>
      <c r="J112" s="105"/>
      <c r="K112" s="105"/>
      <c r="L112" s="105"/>
      <c r="M112" s="105"/>
      <c r="N112" s="105"/>
      <c r="O112" s="102"/>
      <c r="P112" s="102"/>
      <c r="Q112" s="102"/>
      <c r="R112" s="103"/>
    </row>
    <row r="113" spans="1:18">
      <c r="A113" s="142"/>
      <c r="B113" s="21" t="s">
        <v>39</v>
      </c>
      <c r="C113" s="128"/>
      <c r="D113" s="80" t="s">
        <v>316</v>
      </c>
      <c r="E113" s="284" t="s">
        <v>135</v>
      </c>
      <c r="F113" s="284" t="s">
        <v>80</v>
      </c>
      <c r="G113" s="284" t="s">
        <v>1</v>
      </c>
      <c r="H113" s="284" t="s">
        <v>2</v>
      </c>
      <c r="I113" s="284" t="s">
        <v>17</v>
      </c>
      <c r="J113" s="284" t="s">
        <v>18</v>
      </c>
      <c r="K113" s="284" t="s">
        <v>20</v>
      </c>
      <c r="L113" s="284" t="s">
        <v>21</v>
      </c>
      <c r="M113" s="284" t="s">
        <v>24</v>
      </c>
      <c r="N113" s="284" t="s">
        <v>25</v>
      </c>
      <c r="O113" s="284" t="s">
        <v>27</v>
      </c>
      <c r="P113" s="284" t="s">
        <v>28</v>
      </c>
      <c r="Q113" s="284" t="s">
        <v>29</v>
      </c>
      <c r="R113" s="284" t="s">
        <v>30</v>
      </c>
    </row>
    <row r="114" spans="1:18">
      <c r="A114" s="288" t="s">
        <v>74</v>
      </c>
      <c r="B114" s="53" t="str">
        <f>CRAT!B107</f>
        <v>Cabazon Repower or Replacement</v>
      </c>
      <c r="C114" s="40"/>
      <c r="D114" s="371" t="str">
        <f>CRAT!D107</f>
        <v>Wind</v>
      </c>
      <c r="E114" s="178">
        <v>0</v>
      </c>
      <c r="F114" s="178">
        <v>0</v>
      </c>
      <c r="G114" s="108">
        <v>0</v>
      </c>
      <c r="H114" s="109">
        <v>0</v>
      </c>
      <c r="I114" s="109">
        <v>0</v>
      </c>
      <c r="J114" s="109">
        <v>0</v>
      </c>
      <c r="K114" s="109">
        <v>0</v>
      </c>
      <c r="L114" s="109">
        <v>0</v>
      </c>
      <c r="M114" s="109">
        <v>71395.376193000004</v>
      </c>
      <c r="N114" s="109">
        <v>71395.380764999994</v>
      </c>
      <c r="O114" s="375">
        <v>71395.379841999995</v>
      </c>
      <c r="P114" s="375">
        <v>71395.381569000005</v>
      </c>
      <c r="Q114" s="375">
        <v>71395.378398000001</v>
      </c>
      <c r="R114" s="375">
        <v>71395.380193999998</v>
      </c>
    </row>
    <row r="115" spans="1:18">
      <c r="A115" s="288" t="s">
        <v>75</v>
      </c>
      <c r="B115" s="53" t="str">
        <f>CRAT!B108</f>
        <v>Solar plus Storage</v>
      </c>
      <c r="C115" s="40"/>
      <c r="D115" s="371" t="str">
        <f>CRAT!D108</f>
        <v>Solar PV</v>
      </c>
      <c r="E115" s="177">
        <v>0</v>
      </c>
      <c r="F115" s="177">
        <v>0</v>
      </c>
      <c r="G115" s="109">
        <v>0</v>
      </c>
      <c r="H115" s="109">
        <v>0</v>
      </c>
      <c r="I115" s="109">
        <v>146345.08988799999</v>
      </c>
      <c r="J115" s="109">
        <v>145661.00309100002</v>
      </c>
      <c r="K115" s="109">
        <v>144974.94555599999</v>
      </c>
      <c r="L115" s="109">
        <v>144591.47031900001</v>
      </c>
      <c r="M115" s="109">
        <v>143618.20287799998</v>
      </c>
      <c r="N115" s="109">
        <v>142949.397612</v>
      </c>
      <c r="O115" s="375">
        <v>142276.506379</v>
      </c>
      <c r="P115" s="375">
        <v>141901.592049</v>
      </c>
      <c r="Q115" s="375">
        <v>140936.83105500002</v>
      </c>
      <c r="R115" s="375">
        <v>140271.875203</v>
      </c>
    </row>
    <row r="116" spans="1:18">
      <c r="A116" s="288" t="s">
        <v>76</v>
      </c>
      <c r="B116" s="53" t="str">
        <f>CRAT!B109</f>
        <v>Baseload Resource</v>
      </c>
      <c r="C116" s="40"/>
      <c r="D116" s="371" t="str">
        <f>CRAT!D109</f>
        <v>Geothermal</v>
      </c>
      <c r="E116" s="177">
        <v>0</v>
      </c>
      <c r="F116" s="177">
        <v>0</v>
      </c>
      <c r="G116" s="109">
        <v>0</v>
      </c>
      <c r="H116" s="109">
        <v>0</v>
      </c>
      <c r="I116" s="109">
        <v>0</v>
      </c>
      <c r="J116" s="109">
        <v>0</v>
      </c>
      <c r="K116" s="109">
        <v>0</v>
      </c>
      <c r="L116" s="109">
        <v>0</v>
      </c>
      <c r="M116" s="109">
        <v>0</v>
      </c>
      <c r="N116" s="109">
        <v>0</v>
      </c>
      <c r="O116" s="375">
        <v>298064</v>
      </c>
      <c r="P116" s="375">
        <v>298294.8</v>
      </c>
      <c r="Q116" s="375">
        <v>297144.40000000002</v>
      </c>
      <c r="R116" s="375">
        <v>296610</v>
      </c>
    </row>
    <row r="117" spans="1:18">
      <c r="A117" s="288" t="s">
        <v>77</v>
      </c>
      <c r="B117" s="53"/>
      <c r="C117" s="40"/>
      <c r="D117" s="371">
        <f>CRAT!D110</f>
        <v>0</v>
      </c>
      <c r="E117" s="183"/>
      <c r="F117" s="183"/>
      <c r="G117" s="113"/>
      <c r="H117" s="113"/>
      <c r="I117" s="113"/>
      <c r="J117" s="113"/>
      <c r="K117" s="113"/>
      <c r="L117" s="113"/>
      <c r="M117" s="113"/>
      <c r="N117" s="113"/>
      <c r="O117" s="110"/>
      <c r="P117" s="110"/>
      <c r="Q117" s="110"/>
      <c r="R117" s="110"/>
    </row>
    <row r="118" spans="1:18">
      <c r="A118" s="287" t="s">
        <v>78</v>
      </c>
      <c r="B118" s="53"/>
      <c r="C118" s="40"/>
      <c r="D118" s="371">
        <f>CRAT!D111</f>
        <v>0</v>
      </c>
      <c r="E118" s="325"/>
      <c r="F118" s="325"/>
      <c r="G118" s="113"/>
      <c r="H118" s="113"/>
      <c r="I118" s="113"/>
      <c r="J118" s="113"/>
      <c r="K118" s="113"/>
      <c r="L118" s="113"/>
      <c r="M118" s="113"/>
      <c r="N118" s="113"/>
      <c r="O118" s="110"/>
      <c r="P118" s="110"/>
      <c r="Q118" s="110"/>
      <c r="R118" s="110"/>
    </row>
    <row r="119" spans="1:18" s="277" customFormat="1">
      <c r="A119" s="288" t="s">
        <v>217</v>
      </c>
      <c r="B119" s="53"/>
      <c r="C119" s="282"/>
      <c r="D119" s="371">
        <f>CRAT!D112</f>
        <v>0</v>
      </c>
      <c r="E119" s="325"/>
      <c r="F119" s="325"/>
      <c r="G119" s="163"/>
      <c r="H119" s="163"/>
      <c r="I119" s="163"/>
      <c r="J119" s="163"/>
      <c r="K119" s="163"/>
      <c r="L119" s="163"/>
      <c r="M119" s="163"/>
      <c r="N119" s="163"/>
      <c r="O119" s="260"/>
      <c r="P119" s="260"/>
      <c r="Q119" s="260"/>
      <c r="R119" s="260"/>
    </row>
    <row r="120" spans="1:18" s="277" customFormat="1">
      <c r="A120" s="288" t="s">
        <v>218</v>
      </c>
      <c r="B120" s="53"/>
      <c r="C120" s="282"/>
      <c r="D120" s="371">
        <f>CRAT!D113</f>
        <v>0</v>
      </c>
      <c r="E120" s="178"/>
      <c r="F120" s="178"/>
      <c r="G120" s="163"/>
      <c r="H120" s="163"/>
      <c r="I120" s="163"/>
      <c r="J120" s="163"/>
      <c r="K120" s="163"/>
      <c r="L120" s="163"/>
      <c r="M120" s="163"/>
      <c r="N120" s="163"/>
      <c r="O120" s="260"/>
      <c r="P120" s="260"/>
      <c r="Q120" s="260"/>
      <c r="R120" s="260"/>
    </row>
    <row r="121" spans="1:18" s="277" customFormat="1">
      <c r="A121" s="288" t="s">
        <v>219</v>
      </c>
      <c r="B121" s="53"/>
      <c r="C121" s="282"/>
      <c r="D121" s="371">
        <f>CRAT!D114</f>
        <v>0</v>
      </c>
      <c r="E121" s="177"/>
      <c r="F121" s="177"/>
      <c r="G121" s="163"/>
      <c r="H121" s="163"/>
      <c r="I121" s="163"/>
      <c r="J121" s="163"/>
      <c r="K121" s="163"/>
      <c r="L121" s="163"/>
      <c r="M121" s="163"/>
      <c r="N121" s="163"/>
      <c r="O121" s="260"/>
      <c r="P121" s="260"/>
      <c r="Q121" s="260"/>
      <c r="R121" s="260"/>
    </row>
    <row r="122" spans="1:18" s="277" customFormat="1">
      <c r="A122" s="288" t="s">
        <v>220</v>
      </c>
      <c r="B122" s="53"/>
      <c r="C122" s="282"/>
      <c r="D122" s="371">
        <f>CRAT!D115</f>
        <v>0</v>
      </c>
      <c r="E122" s="178"/>
      <c r="F122" s="178"/>
      <c r="G122" s="163"/>
      <c r="H122" s="163"/>
      <c r="I122" s="163"/>
      <c r="J122" s="163"/>
      <c r="K122" s="163"/>
      <c r="L122" s="163"/>
      <c r="M122" s="163"/>
      <c r="N122" s="163"/>
      <c r="O122" s="260"/>
      <c r="P122" s="260"/>
      <c r="Q122" s="260"/>
      <c r="R122" s="260"/>
    </row>
    <row r="123" spans="1:18" s="277" customFormat="1">
      <c r="A123" s="288" t="s">
        <v>221</v>
      </c>
      <c r="B123" s="53"/>
      <c r="C123" s="282"/>
      <c r="D123" s="371">
        <f>CRAT!D116</f>
        <v>0</v>
      </c>
      <c r="E123" s="178"/>
      <c r="F123" s="178"/>
      <c r="G123" s="163"/>
      <c r="H123" s="163"/>
      <c r="I123" s="163"/>
      <c r="J123" s="163"/>
      <c r="K123" s="163"/>
      <c r="L123" s="163"/>
      <c r="M123" s="163"/>
      <c r="N123" s="163"/>
      <c r="O123" s="260"/>
      <c r="P123" s="260"/>
      <c r="Q123" s="260"/>
      <c r="R123" s="260"/>
    </row>
    <row r="124" spans="1:18" s="277" customFormat="1">
      <c r="A124" s="288" t="s">
        <v>222</v>
      </c>
      <c r="B124" s="53"/>
      <c r="C124" s="282"/>
      <c r="D124" s="371">
        <f>CRAT!D117</f>
        <v>0</v>
      </c>
      <c r="E124" s="177"/>
      <c r="F124" s="177"/>
      <c r="G124" s="163"/>
      <c r="H124" s="163"/>
      <c r="I124" s="163"/>
      <c r="J124" s="163"/>
      <c r="K124" s="163"/>
      <c r="L124" s="163"/>
      <c r="M124" s="163"/>
      <c r="N124" s="163"/>
      <c r="O124" s="260"/>
      <c r="P124" s="260"/>
      <c r="Q124" s="260"/>
      <c r="R124" s="260"/>
    </row>
    <row r="125" spans="1:18" s="277" customFormat="1">
      <c r="A125" s="288" t="s">
        <v>223</v>
      </c>
      <c r="B125" s="53"/>
      <c r="C125" s="282"/>
      <c r="D125" s="371">
        <f>CRAT!D118</f>
        <v>0</v>
      </c>
      <c r="E125" s="177"/>
      <c r="F125" s="177"/>
      <c r="G125" s="163"/>
      <c r="H125" s="163"/>
      <c r="I125" s="163"/>
      <c r="J125" s="163"/>
      <c r="K125" s="163"/>
      <c r="L125" s="163"/>
      <c r="M125" s="163"/>
      <c r="N125" s="163"/>
      <c r="O125" s="260"/>
      <c r="P125" s="260"/>
      <c r="Q125" s="260"/>
      <c r="R125" s="260"/>
    </row>
    <row r="126" spans="1:18" s="277" customFormat="1">
      <c r="A126" s="288" t="s">
        <v>224</v>
      </c>
      <c r="B126" s="53"/>
      <c r="C126" s="282"/>
      <c r="D126" s="371">
        <f>CRAT!D119</f>
        <v>0</v>
      </c>
      <c r="E126" s="183"/>
      <c r="F126" s="183"/>
      <c r="G126" s="163"/>
      <c r="H126" s="163"/>
      <c r="I126" s="163"/>
      <c r="J126" s="163"/>
      <c r="K126" s="163"/>
      <c r="L126" s="163"/>
      <c r="M126" s="163"/>
      <c r="N126" s="163"/>
      <c r="O126" s="260"/>
      <c r="P126" s="260"/>
      <c r="Q126" s="260"/>
      <c r="R126" s="260"/>
    </row>
    <row r="127" spans="1:18" s="277" customFormat="1">
      <c r="A127" s="293" t="s">
        <v>225</v>
      </c>
      <c r="B127" s="53"/>
      <c r="C127" s="282"/>
      <c r="D127" s="371">
        <f>CRAT!D120</f>
        <v>0</v>
      </c>
      <c r="E127" s="325"/>
      <c r="F127" s="325"/>
      <c r="G127" s="163"/>
      <c r="H127" s="163"/>
      <c r="I127" s="163"/>
      <c r="J127" s="163"/>
      <c r="K127" s="163"/>
      <c r="L127" s="163"/>
      <c r="M127" s="163"/>
      <c r="N127" s="163"/>
      <c r="O127" s="260"/>
      <c r="P127" s="260"/>
      <c r="Q127" s="260"/>
      <c r="R127" s="260"/>
    </row>
    <row r="128" spans="1:18">
      <c r="A128" s="142">
        <v>16</v>
      </c>
      <c r="B128" s="49" t="s">
        <v>102</v>
      </c>
      <c r="C128" s="47"/>
      <c r="D128" s="89"/>
      <c r="E128" s="380">
        <f t="shared" ref="E128:F128" si="9">SUM(E114:E127)</f>
        <v>0</v>
      </c>
      <c r="F128" s="380">
        <f t="shared" si="9"/>
        <v>0</v>
      </c>
      <c r="G128" s="69">
        <f>SUM(G114:G127)</f>
        <v>0</v>
      </c>
      <c r="H128" s="69">
        <f t="shared" ref="H128:R128" si="10">SUM(H114:H127)</f>
        <v>0</v>
      </c>
      <c r="I128" s="69">
        <f t="shared" si="10"/>
        <v>146345.08988799999</v>
      </c>
      <c r="J128" s="69">
        <f t="shared" si="10"/>
        <v>145661.00309100002</v>
      </c>
      <c r="K128" s="69">
        <f t="shared" si="10"/>
        <v>144974.94555599999</v>
      </c>
      <c r="L128" s="69">
        <f t="shared" si="10"/>
        <v>144591.47031900001</v>
      </c>
      <c r="M128" s="69">
        <f t="shared" si="10"/>
        <v>215013.57907099999</v>
      </c>
      <c r="N128" s="69">
        <f t="shared" si="10"/>
        <v>214344.77837700001</v>
      </c>
      <c r="O128" s="69">
        <f t="shared" si="10"/>
        <v>511735.88622099999</v>
      </c>
      <c r="P128" s="69">
        <f t="shared" si="10"/>
        <v>511591.77361799998</v>
      </c>
      <c r="Q128" s="69">
        <f t="shared" si="10"/>
        <v>509476.60945300001</v>
      </c>
      <c r="R128" s="69">
        <f t="shared" si="10"/>
        <v>508277.255397</v>
      </c>
    </row>
    <row r="129" spans="1:18">
      <c r="A129" s="142"/>
      <c r="B129" s="173"/>
      <c r="C129" s="171"/>
      <c r="D129" s="172"/>
      <c r="E129" s="105"/>
      <c r="F129" s="105"/>
      <c r="G129" s="105"/>
      <c r="H129" s="105"/>
      <c r="I129" s="105"/>
      <c r="J129" s="105"/>
      <c r="K129" s="105"/>
      <c r="L129" s="105"/>
      <c r="M129" s="105"/>
      <c r="N129" s="105"/>
      <c r="O129" s="105"/>
      <c r="P129" s="105"/>
      <c r="Q129" s="105"/>
      <c r="R129" s="174"/>
    </row>
    <row r="130" spans="1:18" ht="15" customHeight="1">
      <c r="A130" s="142">
        <v>17</v>
      </c>
      <c r="B130" s="50" t="s">
        <v>168</v>
      </c>
      <c r="C130" s="51"/>
      <c r="D130" s="88"/>
      <c r="E130" s="380">
        <f t="shared" ref="E130:R130" si="11">E128+E110</f>
        <v>0</v>
      </c>
      <c r="F130" s="380">
        <f t="shared" si="11"/>
        <v>0</v>
      </c>
      <c r="G130" s="82">
        <f t="shared" si="11"/>
        <v>0</v>
      </c>
      <c r="H130" s="82">
        <f t="shared" si="11"/>
        <v>0</v>
      </c>
      <c r="I130" s="82">
        <f t="shared" si="11"/>
        <v>146345.08988799999</v>
      </c>
      <c r="J130" s="82">
        <f t="shared" si="11"/>
        <v>145661.00309100002</v>
      </c>
      <c r="K130" s="82">
        <f t="shared" si="11"/>
        <v>144974.94555599999</v>
      </c>
      <c r="L130" s="82">
        <f t="shared" si="11"/>
        <v>144591.47031900001</v>
      </c>
      <c r="M130" s="82">
        <f t="shared" si="11"/>
        <v>317813.57907099999</v>
      </c>
      <c r="N130" s="82">
        <f t="shared" si="11"/>
        <v>318344.77837700001</v>
      </c>
      <c r="O130" s="82">
        <f t="shared" si="11"/>
        <v>615735.88622099999</v>
      </c>
      <c r="P130" s="82">
        <f t="shared" si="11"/>
        <v>614791.77361799998</v>
      </c>
      <c r="Q130" s="82">
        <f t="shared" si="11"/>
        <v>611476.60945300001</v>
      </c>
      <c r="R130" s="82">
        <f t="shared" si="11"/>
        <v>611477.255397</v>
      </c>
    </row>
    <row r="131" spans="1:18" s="277" customFormat="1" ht="15" customHeight="1">
      <c r="A131" s="287"/>
      <c r="B131" s="120"/>
      <c r="C131" s="121"/>
      <c r="D131" s="90"/>
      <c r="E131" s="359"/>
      <c r="F131" s="359"/>
      <c r="G131" s="78"/>
      <c r="H131" s="78"/>
      <c r="I131" s="78"/>
      <c r="J131" s="78"/>
      <c r="K131" s="78"/>
      <c r="L131" s="78"/>
      <c r="M131" s="78"/>
      <c r="N131" s="78"/>
      <c r="O131" s="78"/>
      <c r="P131" s="78"/>
      <c r="Q131" s="78"/>
      <c r="R131" s="78"/>
    </row>
    <row r="132" spans="1:18" s="277" customFormat="1" ht="15" customHeight="1">
      <c r="A132" s="287" t="s">
        <v>302</v>
      </c>
      <c r="B132" s="49" t="s">
        <v>308</v>
      </c>
      <c r="C132" s="318"/>
      <c r="D132" s="319"/>
      <c r="E132" s="380">
        <v>0</v>
      </c>
      <c r="F132" s="380">
        <v>0</v>
      </c>
      <c r="G132" s="320">
        <v>0</v>
      </c>
      <c r="H132" s="320">
        <v>0</v>
      </c>
      <c r="I132" s="320">
        <v>0</v>
      </c>
      <c r="J132" s="320">
        <v>0</v>
      </c>
      <c r="K132" s="320">
        <v>0</v>
      </c>
      <c r="L132" s="320">
        <v>0</v>
      </c>
      <c r="M132" s="320">
        <v>0</v>
      </c>
      <c r="N132" s="320">
        <v>0</v>
      </c>
      <c r="O132" s="320">
        <v>0</v>
      </c>
      <c r="P132" s="320">
        <v>0</v>
      </c>
      <c r="Q132" s="320">
        <v>0</v>
      </c>
      <c r="R132" s="320">
        <v>0</v>
      </c>
    </row>
    <row r="133" spans="1:18" ht="15" customHeight="1">
      <c r="A133" s="142"/>
      <c r="B133" s="180"/>
      <c r="C133" s="121"/>
      <c r="D133" s="90"/>
      <c r="E133" s="78"/>
      <c r="F133" s="78"/>
      <c r="G133" s="78"/>
      <c r="H133" s="78"/>
      <c r="I133" s="78"/>
      <c r="J133" s="78"/>
      <c r="K133" s="78"/>
      <c r="L133" s="78"/>
      <c r="M133" s="78"/>
      <c r="N133" s="78"/>
      <c r="O133" s="78"/>
      <c r="P133" s="78"/>
      <c r="Q133" s="78"/>
      <c r="R133" s="78"/>
    </row>
    <row r="134" spans="1:18" ht="18">
      <c r="A134" s="142"/>
      <c r="B134" s="295" t="s">
        <v>276</v>
      </c>
      <c r="C134" s="45"/>
      <c r="D134" s="90"/>
      <c r="E134" s="91"/>
      <c r="F134" s="91"/>
      <c r="G134" s="91"/>
      <c r="H134" s="91"/>
      <c r="I134" s="91"/>
      <c r="J134" s="91"/>
      <c r="K134" s="91"/>
      <c r="L134" s="91"/>
      <c r="M134" s="91"/>
      <c r="N134" s="91"/>
      <c r="O134" s="79"/>
      <c r="P134" s="79"/>
      <c r="Q134" s="79"/>
      <c r="R134" s="79"/>
    </row>
    <row r="135" spans="1:18">
      <c r="A135" s="142"/>
      <c r="B135" s="27"/>
      <c r="C135" s="33"/>
      <c r="D135" s="27"/>
    </row>
    <row r="136" spans="1:18">
      <c r="A136" s="142"/>
      <c r="B136" s="21"/>
      <c r="C136" s="75"/>
      <c r="D136" s="189"/>
      <c r="E136" s="187" t="s">
        <v>135</v>
      </c>
      <c r="F136" s="187" t="s">
        <v>80</v>
      </c>
      <c r="G136" s="64" t="s">
        <v>1</v>
      </c>
      <c r="H136" s="64" t="s">
        <v>2</v>
      </c>
      <c r="I136" s="64" t="s">
        <v>17</v>
      </c>
      <c r="J136" s="64" t="s">
        <v>18</v>
      </c>
      <c r="K136" s="64" t="s">
        <v>20</v>
      </c>
      <c r="L136" s="64" t="s">
        <v>21</v>
      </c>
      <c r="M136" s="64" t="s">
        <v>24</v>
      </c>
      <c r="N136" s="64" t="s">
        <v>25</v>
      </c>
      <c r="O136" s="64" t="s">
        <v>27</v>
      </c>
      <c r="P136" s="64" t="s">
        <v>28</v>
      </c>
      <c r="Q136" s="64" t="s">
        <v>29</v>
      </c>
      <c r="R136" s="64" t="s">
        <v>30</v>
      </c>
    </row>
    <row r="137" spans="1:18">
      <c r="A137" s="142">
        <v>18</v>
      </c>
      <c r="B137" s="50" t="s">
        <v>277</v>
      </c>
      <c r="C137" s="92"/>
      <c r="D137" s="188"/>
      <c r="E137" s="177">
        <v>673639.84</v>
      </c>
      <c r="F137" s="177">
        <f>588087.060171+121600+107000</f>
        <v>816687.06017099996</v>
      </c>
      <c r="G137" s="109">
        <v>539042.98094799998</v>
      </c>
      <c r="H137" s="109">
        <v>551728.63355899998</v>
      </c>
      <c r="I137" s="109">
        <v>457188.10807000002</v>
      </c>
      <c r="J137" s="109">
        <v>476331.38853400003</v>
      </c>
      <c r="K137" s="109">
        <v>510220.12873499998</v>
      </c>
      <c r="L137" s="109">
        <v>511216.96181100002</v>
      </c>
      <c r="M137" s="109">
        <v>627849.92429200001</v>
      </c>
      <c r="N137" s="119">
        <v>777200.13523599994</v>
      </c>
      <c r="O137" s="375">
        <v>667131.25274699996</v>
      </c>
      <c r="P137" s="375">
        <v>827945.558082</v>
      </c>
      <c r="Q137" s="375">
        <v>859887.91003000003</v>
      </c>
      <c r="R137" s="375">
        <v>889405.17518599995</v>
      </c>
    </row>
    <row r="138" spans="1:18" ht="15" customHeight="1">
      <c r="A138" s="142" t="s">
        <v>371</v>
      </c>
      <c r="B138" s="50" t="s">
        <v>374</v>
      </c>
      <c r="C138" s="318"/>
      <c r="D138" s="319"/>
      <c r="E138" s="373">
        <v>14754.99</v>
      </c>
      <c r="F138" s="373">
        <v>71325.944434000005</v>
      </c>
      <c r="G138" s="320">
        <v>64761.283493000003</v>
      </c>
      <c r="H138" s="320">
        <v>65938.569864999998</v>
      </c>
      <c r="I138" s="320">
        <v>110870.679779</v>
      </c>
      <c r="J138" s="320">
        <v>103786.77290900001</v>
      </c>
      <c r="K138" s="320">
        <v>95192.488228000002</v>
      </c>
      <c r="L138" s="320">
        <v>97565.335399000003</v>
      </c>
      <c r="M138" s="320">
        <v>72029.674377999996</v>
      </c>
      <c r="N138" s="320">
        <v>44757.224501999997</v>
      </c>
      <c r="O138" s="320">
        <v>51924.123378999997</v>
      </c>
      <c r="P138" s="320">
        <v>33006.664926999998</v>
      </c>
      <c r="Q138" s="320">
        <v>30021.577304999999</v>
      </c>
      <c r="R138" s="320">
        <v>28532.929938000001</v>
      </c>
    </row>
    <row r="139" spans="1:18" ht="15" customHeight="1">
      <c r="A139" s="142"/>
      <c r="C139" s="121"/>
      <c r="D139" s="90"/>
      <c r="E139" s="78"/>
      <c r="F139" s="78"/>
      <c r="G139" s="78"/>
      <c r="H139" s="78"/>
      <c r="I139" s="78"/>
      <c r="J139" s="78"/>
      <c r="K139" s="78"/>
      <c r="L139" s="78"/>
      <c r="M139" s="78"/>
      <c r="N139" s="78"/>
      <c r="O139" s="78"/>
      <c r="P139" s="78"/>
      <c r="Q139" s="78"/>
      <c r="R139" s="78"/>
    </row>
    <row r="140" spans="1:18" ht="18">
      <c r="A140" s="142"/>
      <c r="B140" s="297" t="s">
        <v>15</v>
      </c>
      <c r="C140" s="12"/>
      <c r="D140" s="21"/>
      <c r="E140" s="78"/>
      <c r="F140" s="78"/>
      <c r="G140" s="78"/>
      <c r="H140" s="78"/>
      <c r="I140" s="78"/>
      <c r="J140" s="78"/>
      <c r="K140" s="78"/>
      <c r="L140" s="78"/>
      <c r="M140" s="78"/>
      <c r="N140" s="78"/>
      <c r="O140" s="78"/>
      <c r="P140" s="78"/>
      <c r="Q140" s="78"/>
      <c r="R140" s="78"/>
    </row>
    <row r="141" spans="1:18">
      <c r="A141" s="142"/>
      <c r="B141" s="21"/>
      <c r="C141" s="12"/>
      <c r="D141" s="21"/>
      <c r="E141" s="64" t="s">
        <v>135</v>
      </c>
      <c r="F141" s="64" t="s">
        <v>80</v>
      </c>
      <c r="G141" s="64" t="s">
        <v>1</v>
      </c>
      <c r="H141" s="64" t="s">
        <v>2</v>
      </c>
      <c r="I141" s="64" t="s">
        <v>17</v>
      </c>
      <c r="J141" s="64" t="s">
        <v>18</v>
      </c>
      <c r="K141" s="64" t="s">
        <v>20</v>
      </c>
      <c r="L141" s="64" t="s">
        <v>21</v>
      </c>
      <c r="M141" s="64" t="s">
        <v>24</v>
      </c>
      <c r="N141" s="64" t="s">
        <v>25</v>
      </c>
      <c r="O141" s="64" t="s">
        <v>27</v>
      </c>
      <c r="P141" s="64" t="s">
        <v>28</v>
      </c>
      <c r="Q141" s="64" t="s">
        <v>29</v>
      </c>
      <c r="R141" s="64" t="s">
        <v>30</v>
      </c>
    </row>
    <row r="142" spans="1:18">
      <c r="A142" s="142">
        <v>19</v>
      </c>
      <c r="B142" s="52" t="s">
        <v>303</v>
      </c>
      <c r="C142" s="40"/>
      <c r="D142" s="92"/>
      <c r="E142" s="157">
        <f>E86+E130+E132</f>
        <v>1677399.0099999998</v>
      </c>
      <c r="F142" s="289">
        <f t="shared" ref="F142:R142" si="12">F86+F130+F132</f>
        <v>1545885.2608950001</v>
      </c>
      <c r="G142" s="317">
        <f>G86+G130+G132</f>
        <v>1840564.034827</v>
      </c>
      <c r="H142" s="317">
        <f t="shared" si="12"/>
        <v>1860050.3699119999</v>
      </c>
      <c r="I142" s="317">
        <f t="shared" si="12"/>
        <v>2020537.7954810001</v>
      </c>
      <c r="J142" s="317">
        <f t="shared" si="12"/>
        <v>2021141.4634670001</v>
      </c>
      <c r="K142" s="317">
        <f t="shared" si="12"/>
        <v>2007444.8956090002</v>
      </c>
      <c r="L142" s="317">
        <f t="shared" si="12"/>
        <v>2045086.2218730003</v>
      </c>
      <c r="M142" s="317">
        <f t="shared" si="12"/>
        <v>1928615.2617949999</v>
      </c>
      <c r="N142" s="317">
        <f t="shared" si="12"/>
        <v>1784440.7900460002</v>
      </c>
      <c r="O142" s="317">
        <f t="shared" si="12"/>
        <v>1935433.427997</v>
      </c>
      <c r="P142" s="317">
        <f t="shared" si="12"/>
        <v>1794626.5947000002</v>
      </c>
      <c r="Q142" s="317">
        <f t="shared" si="12"/>
        <v>1792376.7309940001</v>
      </c>
      <c r="R142" s="317">
        <f t="shared" si="12"/>
        <v>1799311.6056170003</v>
      </c>
    </row>
    <row r="143" spans="1:18" s="277" customFormat="1">
      <c r="A143" s="287" t="s">
        <v>289</v>
      </c>
      <c r="B143" s="208" t="s">
        <v>307</v>
      </c>
      <c r="C143" s="282"/>
      <c r="D143" s="286"/>
      <c r="E143" s="289">
        <f>E83</f>
        <v>0</v>
      </c>
      <c r="F143" s="289">
        <f t="shared" ref="F143:R143" si="13">F83</f>
        <v>0</v>
      </c>
      <c r="G143" s="317">
        <f t="shared" si="13"/>
        <v>0</v>
      </c>
      <c r="H143" s="317">
        <f t="shared" si="13"/>
        <v>0</v>
      </c>
      <c r="I143" s="317">
        <f t="shared" si="13"/>
        <v>0</v>
      </c>
      <c r="J143" s="317">
        <f t="shared" si="13"/>
        <v>0</v>
      </c>
      <c r="K143" s="317">
        <f t="shared" si="13"/>
        <v>0</v>
      </c>
      <c r="L143" s="317">
        <f t="shared" si="13"/>
        <v>0</v>
      </c>
      <c r="M143" s="317">
        <f t="shared" si="13"/>
        <v>0</v>
      </c>
      <c r="N143" s="317">
        <f t="shared" si="13"/>
        <v>0</v>
      </c>
      <c r="O143" s="317">
        <f t="shared" si="13"/>
        <v>0</v>
      </c>
      <c r="P143" s="317">
        <f t="shared" si="13"/>
        <v>0</v>
      </c>
      <c r="Q143" s="317">
        <f t="shared" si="13"/>
        <v>0</v>
      </c>
      <c r="R143" s="317">
        <f t="shared" si="13"/>
        <v>0</v>
      </c>
    </row>
    <row r="144" spans="1:18" s="277" customFormat="1">
      <c r="A144" s="142">
        <v>20</v>
      </c>
      <c r="B144" s="283" t="s">
        <v>372</v>
      </c>
      <c r="C144" s="282"/>
      <c r="D144" s="286"/>
      <c r="E144" s="289">
        <f>E137-E138</f>
        <v>658884.85</v>
      </c>
      <c r="F144" s="289">
        <f>F137-F138</f>
        <v>745361.11573700001</v>
      </c>
      <c r="G144" s="317">
        <f t="shared" ref="G144:R144" si="14">G137-G138</f>
        <v>474281.69745499996</v>
      </c>
      <c r="H144" s="317">
        <f t="shared" si="14"/>
        <v>485790.06369400001</v>
      </c>
      <c r="I144" s="317">
        <f t="shared" si="14"/>
        <v>346317.42829100002</v>
      </c>
      <c r="J144" s="317">
        <f t="shared" si="14"/>
        <v>372544.61562500003</v>
      </c>
      <c r="K144" s="317">
        <f t="shared" si="14"/>
        <v>415027.64050699997</v>
      </c>
      <c r="L144" s="317">
        <f t="shared" si="14"/>
        <v>413651.62641200004</v>
      </c>
      <c r="M144" s="317">
        <f>M137-M138</f>
        <v>555820.24991400004</v>
      </c>
      <c r="N144" s="317">
        <f t="shared" si="14"/>
        <v>732442.91073399992</v>
      </c>
      <c r="O144" s="317">
        <f t="shared" si="14"/>
        <v>615207.12936799997</v>
      </c>
      <c r="P144" s="317">
        <f t="shared" si="14"/>
        <v>794938.89315500006</v>
      </c>
      <c r="Q144" s="317">
        <f t="shared" si="14"/>
        <v>829866.33272499999</v>
      </c>
      <c r="R144" s="317">
        <f t="shared" si="14"/>
        <v>860872.2452479999</v>
      </c>
    </row>
    <row r="145" spans="1:18">
      <c r="A145" s="309">
        <v>21</v>
      </c>
      <c r="B145" s="283" t="s">
        <v>290</v>
      </c>
      <c r="C145" s="40"/>
      <c r="D145" s="81"/>
      <c r="E145" s="157">
        <f>E142-E143+E144</f>
        <v>2336283.86</v>
      </c>
      <c r="F145" s="289">
        <f>F142-F143+F144</f>
        <v>2291246.3766320003</v>
      </c>
      <c r="G145" s="317">
        <f t="shared" ref="G145:R145" si="15">G142-G143+G144</f>
        <v>2314845.7322820001</v>
      </c>
      <c r="H145" s="317">
        <f t="shared" si="15"/>
        <v>2345840.4336059997</v>
      </c>
      <c r="I145" s="317">
        <f t="shared" si="15"/>
        <v>2366855.2237720001</v>
      </c>
      <c r="J145" s="317">
        <f t="shared" si="15"/>
        <v>2393686.0790920001</v>
      </c>
      <c r="K145" s="317">
        <f t="shared" si="15"/>
        <v>2422472.5361160003</v>
      </c>
      <c r="L145" s="317">
        <f>L142-L143+L144</f>
        <v>2458737.8482850003</v>
      </c>
      <c r="M145" s="317">
        <f>M142-M143+M144</f>
        <v>2484435.511709</v>
      </c>
      <c r="N145" s="317">
        <f t="shared" si="15"/>
        <v>2516883.7007800001</v>
      </c>
      <c r="O145" s="317">
        <f t="shared" si="15"/>
        <v>2550640.5573650002</v>
      </c>
      <c r="P145" s="317">
        <f t="shared" si="15"/>
        <v>2589565.4878550004</v>
      </c>
      <c r="Q145" s="317">
        <f t="shared" si="15"/>
        <v>2622243.0637190002</v>
      </c>
      <c r="R145" s="317">
        <f t="shared" si="15"/>
        <v>2660183.8508649999</v>
      </c>
    </row>
    <row r="146" spans="1:18">
      <c r="A146" s="142">
        <v>22</v>
      </c>
      <c r="B146" s="52" t="s">
        <v>95</v>
      </c>
      <c r="C146" s="40"/>
      <c r="D146" s="81"/>
      <c r="E146" s="157">
        <f>E17</f>
        <v>2336283.84</v>
      </c>
      <c r="F146" s="289">
        <f t="shared" ref="F146:R146" si="16">F17</f>
        <v>2291246.3766379999</v>
      </c>
      <c r="G146" s="82">
        <f t="shared" si="16"/>
        <v>2314845.7322900002</v>
      </c>
      <c r="H146" s="285">
        <f t="shared" si="16"/>
        <v>2345840.433611</v>
      </c>
      <c r="I146" s="285">
        <f t="shared" si="16"/>
        <v>2366855.2237769999</v>
      </c>
      <c r="J146" s="285">
        <f t="shared" si="16"/>
        <v>2393686.079097</v>
      </c>
      <c r="K146" s="285">
        <f t="shared" si="16"/>
        <v>2422472.5361199998</v>
      </c>
      <c r="L146" s="285">
        <f t="shared" si="16"/>
        <v>2458737.8482920001</v>
      </c>
      <c r="M146" s="285">
        <f t="shared" si="16"/>
        <v>2484435.5117139998</v>
      </c>
      <c r="N146" s="285">
        <f t="shared" si="16"/>
        <v>2516883.7007849999</v>
      </c>
      <c r="O146" s="285">
        <f t="shared" si="16"/>
        <v>2550640.5573700001</v>
      </c>
      <c r="P146" s="285">
        <f t="shared" si="16"/>
        <v>2589565.487859</v>
      </c>
      <c r="Q146" s="285">
        <f t="shared" si="16"/>
        <v>2622243.0637230002</v>
      </c>
      <c r="R146" s="285">
        <f t="shared" si="16"/>
        <v>2660183.8508720002</v>
      </c>
    </row>
    <row r="147" spans="1:18">
      <c r="A147" s="142">
        <v>23</v>
      </c>
      <c r="B147" s="52" t="s">
        <v>291</v>
      </c>
      <c r="C147" s="40"/>
      <c r="D147" s="92"/>
      <c r="E147" s="289">
        <f>E145-E146</f>
        <v>2.0000000018626451E-2</v>
      </c>
      <c r="F147" s="289">
        <f>F145-F146</f>
        <v>-5.9995800256729126E-6</v>
      </c>
      <c r="G147" s="285">
        <f t="shared" ref="G147:R147" si="17">G145-G146</f>
        <v>-8.0000609159469604E-6</v>
      </c>
      <c r="H147" s="285">
        <f t="shared" si="17"/>
        <v>-5.0002709031105042E-6</v>
      </c>
      <c r="I147" s="285">
        <f t="shared" si="17"/>
        <v>-4.9998052418231964E-6</v>
      </c>
      <c r="J147" s="285">
        <f t="shared" si="17"/>
        <v>-4.9998052418231964E-6</v>
      </c>
      <c r="K147" s="285">
        <f t="shared" si="17"/>
        <v>-3.9995647966861725E-6</v>
      </c>
      <c r="L147" s="285">
        <f>L145-L146</f>
        <v>-6.9998204708099365E-6</v>
      </c>
      <c r="M147" s="285">
        <f>M145-M146</f>
        <v>-4.9998052418231964E-6</v>
      </c>
      <c r="N147" s="285">
        <f t="shared" si="17"/>
        <v>-4.9998052418231964E-6</v>
      </c>
      <c r="O147" s="285">
        <f t="shared" si="17"/>
        <v>-4.9998052418231964E-6</v>
      </c>
      <c r="P147" s="285">
        <f t="shared" si="17"/>
        <v>-3.9995647966861725E-6</v>
      </c>
      <c r="Q147" s="285">
        <f t="shared" si="17"/>
        <v>-4.0000304579734802E-6</v>
      </c>
      <c r="R147" s="285">
        <f t="shared" si="17"/>
        <v>-7.0002861320972443E-6</v>
      </c>
    </row>
    <row r="148" spans="1:18" s="2" customFormat="1">
      <c r="A148" s="144"/>
      <c r="B148" s="35"/>
      <c r="C148" s="35"/>
      <c r="D148" s="35"/>
      <c r="E148" s="5"/>
      <c r="F148" s="5"/>
      <c r="G148" s="5"/>
      <c r="H148" s="5"/>
      <c r="I148" s="5"/>
      <c r="J148" s="5"/>
      <c r="K148" s="5"/>
      <c r="L148" s="5"/>
      <c r="M148" s="5"/>
      <c r="N148" s="5"/>
      <c r="O148" s="5"/>
      <c r="P148" s="1"/>
      <c r="Q148" s="1"/>
      <c r="R148" s="1"/>
    </row>
    <row r="149" spans="1:18">
      <c r="A149" s="142"/>
    </row>
    <row r="150" spans="1:18">
      <c r="A150" s="142"/>
      <c r="B150" s="35" t="s">
        <v>414</v>
      </c>
    </row>
    <row r="151" spans="1:18" ht="31.2">
      <c r="A151" s="142"/>
      <c r="B151" s="35" t="s">
        <v>421</v>
      </c>
    </row>
    <row r="152" spans="1:18">
      <c r="A152" s="142"/>
    </row>
    <row r="153" spans="1:18" ht="31.2">
      <c r="A153" s="142"/>
      <c r="B153" s="35" t="s">
        <v>446</v>
      </c>
    </row>
    <row r="154" spans="1:18" s="277" customFormat="1">
      <c r="A154" s="287"/>
      <c r="B154" s="279"/>
      <c r="C154" s="279"/>
      <c r="D154" s="279"/>
      <c r="E154" s="278"/>
      <c r="F154" s="278"/>
      <c r="G154" s="278"/>
      <c r="H154" s="278"/>
      <c r="I154" s="278"/>
      <c r="J154" s="278"/>
      <c r="K154" s="278"/>
      <c r="L154" s="278"/>
      <c r="M154" s="278"/>
      <c r="N154" s="278"/>
      <c r="O154" s="278"/>
    </row>
    <row r="155" spans="1:18" s="277" customFormat="1" ht="31.2">
      <c r="A155" s="287"/>
      <c r="B155" s="279" t="s">
        <v>428</v>
      </c>
      <c r="C155" s="279"/>
      <c r="D155" s="279"/>
      <c r="E155" s="278"/>
      <c r="F155" s="278"/>
      <c r="G155" s="278"/>
      <c r="H155" s="278"/>
      <c r="I155" s="278"/>
      <c r="J155" s="278"/>
      <c r="K155" s="278"/>
      <c r="L155" s="278"/>
      <c r="M155" s="278"/>
      <c r="N155" s="278"/>
      <c r="O155" s="278"/>
    </row>
    <row r="156" spans="1:18" s="277" customFormat="1">
      <c r="A156" s="287"/>
      <c r="B156" s="279"/>
      <c r="C156" s="279"/>
      <c r="D156" s="279"/>
      <c r="E156" s="278"/>
      <c r="F156" s="278"/>
      <c r="G156" s="278"/>
      <c r="H156" s="278"/>
      <c r="I156" s="278"/>
      <c r="J156" s="278"/>
      <c r="K156" s="278"/>
      <c r="L156" s="278"/>
      <c r="M156" s="278"/>
      <c r="N156" s="278"/>
      <c r="O156" s="278"/>
    </row>
    <row r="157" spans="1:18" s="277" customFormat="1" ht="31.2">
      <c r="A157" s="287"/>
      <c r="B157" s="279" t="s">
        <v>427</v>
      </c>
      <c r="C157" s="279"/>
      <c r="D157" s="279"/>
      <c r="E157" s="278"/>
      <c r="F157" s="278"/>
      <c r="G157" s="278"/>
      <c r="H157" s="278"/>
      <c r="I157" s="278"/>
      <c r="J157" s="278"/>
      <c r="K157" s="278"/>
      <c r="L157" s="278"/>
      <c r="M157" s="278"/>
      <c r="N157" s="278"/>
      <c r="O157" s="278"/>
    </row>
    <row r="158" spans="1:18">
      <c r="A158" s="142"/>
    </row>
    <row r="159" spans="1:18" ht="31.2">
      <c r="A159" s="142"/>
      <c r="B159" s="35" t="s">
        <v>422</v>
      </c>
    </row>
    <row r="160" spans="1:18">
      <c r="A160" s="142"/>
    </row>
    <row r="161" spans="1:1">
      <c r="A161" s="142"/>
    </row>
    <row r="162" spans="1:1">
      <c r="A162" s="142"/>
    </row>
  </sheetData>
  <dataConsolidate/>
  <printOptions horizontalCentered="1"/>
  <pageMargins left="0.44" right="0.5" top="0.52" bottom="0.42" header="0.52" footer="0.4"/>
  <pageSetup paperSize="17" scale="42" pageOrder="overThenDown"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x14:formula1>
            <xm:f>Lists!$A$2:$A$9</xm:f>
          </x14:formula1>
          <xm:sqref>D27:D29</xm:sqref>
        </x14:dataValidation>
        <x14:dataValidation type="list" allowBlank="1" showInputMessage="1">
          <x14:formula1>
            <xm:f>Lists!$B$2:$B$10</xm:f>
          </x14:formula1>
          <xm:sqref>D37:D40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R168"/>
  <sheetViews>
    <sheetView showGridLines="0" view="pageBreakPreview" zoomScaleNormal="55" zoomScaleSheetLayoutView="100" workbookViewId="0">
      <selection activeCell="B8" sqref="B8"/>
    </sheetView>
  </sheetViews>
  <sheetFormatPr defaultColWidth="9" defaultRowHeight="15.6"/>
  <cols>
    <col min="1" max="1" width="9" style="151"/>
    <col min="2" max="2" width="67.19921875" style="35" customWidth="1"/>
    <col min="3" max="3" width="15" style="35" customWidth="1"/>
    <col min="4" max="4" width="19.09765625" style="35" customWidth="1"/>
    <col min="5" max="14" width="9.69921875" style="5" customWidth="1"/>
    <col min="15" max="15" width="9.19921875" style="5" customWidth="1"/>
    <col min="16" max="18" width="9.19921875" style="1" customWidth="1"/>
    <col min="19" max="131" width="7.09765625" style="1" customWidth="1"/>
    <col min="132" max="16384" width="9" style="1"/>
  </cols>
  <sheetData>
    <row r="1" spans="1:18" s="2" customFormat="1">
      <c r="A1" s="148"/>
      <c r="B1" s="21" t="s">
        <v>22</v>
      </c>
      <c r="C1" s="21"/>
      <c r="D1" s="12"/>
      <c r="E1" s="4"/>
      <c r="F1" s="4"/>
      <c r="G1" s="4"/>
      <c r="H1" s="4"/>
      <c r="I1" s="4"/>
      <c r="J1" s="4"/>
      <c r="K1" s="4"/>
      <c r="L1" s="4"/>
      <c r="M1" s="4"/>
      <c r="N1" s="4"/>
    </row>
    <row r="2" spans="1:18" s="2" customFormat="1">
      <c r="A2" s="148"/>
      <c r="B2" s="21" t="s">
        <v>23</v>
      </c>
      <c r="C2" s="21"/>
      <c r="D2" s="12"/>
      <c r="E2" s="4"/>
      <c r="F2" s="4"/>
      <c r="G2" s="4"/>
      <c r="H2" s="4"/>
      <c r="I2" s="4"/>
      <c r="J2" s="4"/>
      <c r="K2" s="4"/>
      <c r="L2" s="4"/>
      <c r="M2" s="4"/>
      <c r="N2" s="4"/>
    </row>
    <row r="3" spans="1:18" s="3" customFormat="1">
      <c r="A3" s="148"/>
      <c r="B3" s="132" t="s">
        <v>257</v>
      </c>
      <c r="C3" s="22"/>
      <c r="D3" s="17"/>
    </row>
    <row r="4" spans="1:18" s="3" customFormat="1">
      <c r="A4" s="148"/>
      <c r="B4" s="26" t="s">
        <v>176</v>
      </c>
      <c r="C4" s="22"/>
      <c r="D4" s="16"/>
    </row>
    <row r="5" spans="1:18" s="3" customFormat="1">
      <c r="A5" s="148"/>
      <c r="B5" s="290" t="s">
        <v>182</v>
      </c>
      <c r="C5" s="22"/>
      <c r="D5" s="16"/>
    </row>
    <row r="6" spans="1:18" s="3" customFormat="1">
      <c r="A6" s="148"/>
      <c r="B6" s="16"/>
      <c r="D6" s="16"/>
    </row>
    <row r="7" spans="1:18" s="3" customFormat="1" ht="15.75" customHeight="1">
      <c r="A7" s="148"/>
      <c r="B7" s="147" t="s">
        <v>431</v>
      </c>
      <c r="C7" s="12"/>
      <c r="D7" s="12"/>
      <c r="E7" s="11"/>
      <c r="F7" s="11"/>
      <c r="G7" s="11"/>
      <c r="I7" s="8"/>
      <c r="J7" s="6"/>
      <c r="K7" s="6"/>
      <c r="L7" s="6"/>
      <c r="M7" s="6"/>
      <c r="N7" s="6"/>
      <c r="O7" s="6"/>
    </row>
    <row r="8" spans="1:18" s="3" customFormat="1">
      <c r="A8" s="148"/>
      <c r="B8" s="21"/>
      <c r="C8" s="13"/>
      <c r="D8" s="21"/>
      <c r="E8" s="55"/>
      <c r="F8" s="55"/>
      <c r="G8" s="55"/>
      <c r="H8" s="55"/>
      <c r="I8" s="55"/>
      <c r="J8" s="56" t="s">
        <v>3</v>
      </c>
      <c r="K8" s="57"/>
      <c r="L8" s="57"/>
      <c r="M8" s="57"/>
      <c r="N8" s="57"/>
      <c r="O8" s="58"/>
      <c r="P8" s="59"/>
      <c r="Q8" s="59"/>
      <c r="R8" s="59"/>
    </row>
    <row r="9" spans="1:18" s="3" customFormat="1">
      <c r="A9" s="148"/>
      <c r="B9" s="13"/>
      <c r="C9" s="13"/>
      <c r="D9" s="21"/>
      <c r="E9" s="78" t="s">
        <v>81</v>
      </c>
      <c r="F9" s="78"/>
      <c r="G9" s="60"/>
      <c r="H9" s="61"/>
      <c r="I9" s="61"/>
      <c r="J9" s="62"/>
      <c r="K9" s="63"/>
      <c r="L9" s="63"/>
      <c r="M9" s="63"/>
      <c r="N9" s="63"/>
      <c r="O9" s="58"/>
      <c r="P9" s="59"/>
      <c r="Q9" s="59"/>
      <c r="R9" s="59"/>
    </row>
    <row r="10" spans="1:18" ht="15.75" customHeight="1">
      <c r="B10" s="295" t="s">
        <v>278</v>
      </c>
      <c r="C10" s="30"/>
      <c r="D10" s="75"/>
      <c r="E10" s="78" t="s">
        <v>419</v>
      </c>
      <c r="F10" s="78"/>
      <c r="G10" s="76"/>
      <c r="H10" s="76"/>
      <c r="I10" s="76"/>
      <c r="J10" s="76"/>
      <c r="K10" s="76"/>
      <c r="L10" s="76"/>
      <c r="M10" s="76"/>
      <c r="N10" s="76"/>
      <c r="O10" s="76"/>
      <c r="P10" s="76"/>
      <c r="Q10" s="76"/>
      <c r="R10" s="76"/>
    </row>
    <row r="11" spans="1:18" ht="15.75" customHeight="1">
      <c r="B11" s="27" t="s">
        <v>268</v>
      </c>
      <c r="C11" s="32"/>
      <c r="D11" s="77"/>
      <c r="G11" s="78"/>
      <c r="H11" s="78"/>
      <c r="I11" s="78"/>
      <c r="J11" s="78"/>
      <c r="K11" s="78"/>
      <c r="L11" s="78"/>
      <c r="M11" s="78"/>
      <c r="N11" s="78"/>
      <c r="O11" s="79"/>
      <c r="P11" s="79"/>
      <c r="Q11" s="79"/>
      <c r="R11" s="79"/>
    </row>
    <row r="12" spans="1:18">
      <c r="A12" s="142"/>
      <c r="B12" s="34" t="s">
        <v>42</v>
      </c>
      <c r="C12" s="75"/>
      <c r="D12" s="80" t="s">
        <v>96</v>
      </c>
      <c r="E12" s="64" t="s">
        <v>135</v>
      </c>
      <c r="F12" s="64" t="s">
        <v>80</v>
      </c>
      <c r="G12" s="64" t="s">
        <v>1</v>
      </c>
      <c r="H12" s="64" t="s">
        <v>2</v>
      </c>
      <c r="I12" s="64" t="s">
        <v>17</v>
      </c>
      <c r="J12" s="64" t="s">
        <v>18</v>
      </c>
      <c r="K12" s="64" t="s">
        <v>20</v>
      </c>
      <c r="L12" s="64" t="s">
        <v>21</v>
      </c>
      <c r="M12" s="64" t="s">
        <v>24</v>
      </c>
      <c r="N12" s="64" t="s">
        <v>25</v>
      </c>
      <c r="O12" s="64" t="s">
        <v>27</v>
      </c>
      <c r="P12" s="64" t="s">
        <v>28</v>
      </c>
      <c r="Q12" s="64" t="s">
        <v>29</v>
      </c>
      <c r="R12" s="64" t="s">
        <v>30</v>
      </c>
    </row>
    <row r="13" spans="1:18">
      <c r="A13" s="142" t="s">
        <v>83</v>
      </c>
      <c r="B13" s="14" t="str">
        <f>EBT!B27</f>
        <v>Riverside Energy Resource Center (RERC)</v>
      </c>
      <c r="C13" s="190"/>
      <c r="D13" s="377">
        <v>0.5130707770544467</v>
      </c>
      <c r="E13" s="156">
        <v>54416.44</v>
      </c>
      <c r="F13" s="156">
        <v>19631.440210000001</v>
      </c>
      <c r="G13" s="66">
        <v>39165.959663000001</v>
      </c>
      <c r="H13" s="66">
        <v>39928.184652000004</v>
      </c>
      <c r="I13" s="66">
        <v>43101.245525999999</v>
      </c>
      <c r="J13" s="66">
        <v>45774.380212999997</v>
      </c>
      <c r="K13" s="66">
        <v>47597.649824</v>
      </c>
      <c r="L13" s="66">
        <v>48533.526285</v>
      </c>
      <c r="M13" s="66">
        <v>48335.905696000002</v>
      </c>
      <c r="N13" s="66">
        <v>50989.071880000003</v>
      </c>
      <c r="O13" s="66">
        <v>54198.325985000003</v>
      </c>
      <c r="P13" s="66">
        <v>58178.860870999997</v>
      </c>
      <c r="Q13" s="66">
        <v>59703.142400999997</v>
      </c>
      <c r="R13" s="66">
        <v>62934.526623999998</v>
      </c>
    </row>
    <row r="14" spans="1:18">
      <c r="A14" s="142" t="s">
        <v>84</v>
      </c>
      <c r="B14" s="14" t="str">
        <f>EBT!B28</f>
        <v>Clearwater</v>
      </c>
      <c r="C14" s="190"/>
      <c r="D14" s="377">
        <v>0.51629984837774279</v>
      </c>
      <c r="E14" s="156">
        <v>12188.88</v>
      </c>
      <c r="F14" s="156">
        <v>5501.2543219999998</v>
      </c>
      <c r="G14" s="66">
        <v>10953.85139</v>
      </c>
      <c r="H14" s="66">
        <v>11170.569299000001</v>
      </c>
      <c r="I14" s="66">
        <v>11769.091565000001</v>
      </c>
      <c r="J14" s="66">
        <v>12384.116031</v>
      </c>
      <c r="K14" s="66">
        <v>12604.876268</v>
      </c>
      <c r="L14" s="66">
        <v>12444.719580999999</v>
      </c>
      <c r="M14" s="66">
        <v>12453.290174</v>
      </c>
      <c r="N14" s="66">
        <v>12941.735592999999</v>
      </c>
      <c r="O14" s="66">
        <v>13286.854495</v>
      </c>
      <c r="P14" s="66">
        <v>13934.193176000001</v>
      </c>
      <c r="Q14" s="66">
        <v>13994.055854</v>
      </c>
      <c r="R14" s="66">
        <v>14214.920625000001</v>
      </c>
    </row>
    <row r="15" spans="1:18">
      <c r="A15" s="142" t="s">
        <v>85</v>
      </c>
      <c r="B15" s="14" t="str">
        <f>EBT!B29</f>
        <v>Springs</v>
      </c>
      <c r="C15" s="190"/>
      <c r="D15" s="377">
        <v>0.74431151371190796</v>
      </c>
      <c r="E15" s="156">
        <v>521.64269999999999</v>
      </c>
      <c r="F15" s="156">
        <v>279.876015</v>
      </c>
      <c r="G15" s="66">
        <v>1012.055251</v>
      </c>
      <c r="H15" s="66">
        <v>1036.5728730000001</v>
      </c>
      <c r="I15" s="66">
        <v>1064.4398960000001</v>
      </c>
      <c r="J15" s="66">
        <v>1107.0442869999999</v>
      </c>
      <c r="K15" s="66">
        <v>1219.316235</v>
      </c>
      <c r="L15" s="66">
        <v>1221.5938289999999</v>
      </c>
      <c r="M15" s="66">
        <v>1305.328874</v>
      </c>
      <c r="N15" s="66">
        <v>1232.8478190000001</v>
      </c>
      <c r="O15" s="66">
        <v>1451.4967690000001</v>
      </c>
      <c r="P15" s="66">
        <v>0</v>
      </c>
      <c r="Q15" s="66">
        <v>0</v>
      </c>
      <c r="R15" s="66">
        <v>0</v>
      </c>
    </row>
    <row r="16" spans="1:18">
      <c r="A16" s="142" t="s">
        <v>86</v>
      </c>
      <c r="B16" s="14"/>
      <c r="C16" s="190"/>
      <c r="D16" s="66"/>
      <c r="E16" s="156"/>
      <c r="F16" s="156"/>
      <c r="G16" s="66"/>
      <c r="H16" s="66"/>
      <c r="I16" s="66"/>
      <c r="J16" s="66"/>
      <c r="K16" s="66"/>
      <c r="L16" s="66"/>
      <c r="M16" s="66"/>
      <c r="N16" s="66"/>
      <c r="O16" s="67"/>
      <c r="P16" s="67"/>
      <c r="Q16" s="67"/>
      <c r="R16" s="67"/>
    </row>
    <row r="17" spans="1:18" s="277" customFormat="1">
      <c r="A17" s="287" t="s">
        <v>87</v>
      </c>
      <c r="B17" s="39"/>
      <c r="C17" s="190"/>
      <c r="D17" s="66"/>
      <c r="E17" s="158"/>
      <c r="F17" s="158"/>
      <c r="G17" s="85"/>
      <c r="H17" s="85"/>
      <c r="I17" s="85"/>
      <c r="J17" s="85"/>
      <c r="K17" s="85"/>
      <c r="L17" s="85"/>
      <c r="M17" s="85"/>
      <c r="N17" s="85"/>
      <c r="O17" s="86"/>
      <c r="P17" s="86"/>
      <c r="Q17" s="86"/>
      <c r="R17" s="86"/>
    </row>
    <row r="18" spans="1:18" s="277" customFormat="1">
      <c r="A18" s="287" t="s">
        <v>88</v>
      </c>
      <c r="B18" s="39"/>
      <c r="C18" s="190"/>
      <c r="D18" s="66"/>
      <c r="E18" s="158"/>
      <c r="F18" s="158"/>
      <c r="G18" s="85"/>
      <c r="H18" s="85"/>
      <c r="I18" s="85"/>
      <c r="J18" s="85"/>
      <c r="K18" s="85"/>
      <c r="L18" s="85"/>
      <c r="M18" s="85"/>
      <c r="N18" s="85"/>
      <c r="O18" s="86"/>
      <c r="P18" s="86"/>
      <c r="Q18" s="86"/>
      <c r="R18" s="86"/>
    </row>
    <row r="19" spans="1:18" s="277" customFormat="1">
      <c r="A19" s="287" t="s">
        <v>89</v>
      </c>
      <c r="B19" s="39"/>
      <c r="C19" s="190"/>
      <c r="D19" s="66"/>
      <c r="E19" s="158"/>
      <c r="F19" s="158"/>
      <c r="G19" s="85"/>
      <c r="H19" s="85"/>
      <c r="I19" s="85"/>
      <c r="J19" s="85"/>
      <c r="K19" s="85"/>
      <c r="L19" s="85"/>
      <c r="M19" s="85"/>
      <c r="N19" s="85"/>
      <c r="O19" s="86"/>
      <c r="P19" s="86"/>
      <c r="Q19" s="86"/>
      <c r="R19" s="86"/>
    </row>
    <row r="20" spans="1:18">
      <c r="A20" s="142"/>
      <c r="B20" s="43"/>
      <c r="C20" s="12"/>
      <c r="D20" s="378"/>
      <c r="E20" s="96"/>
      <c r="F20" s="97"/>
      <c r="G20" s="97"/>
      <c r="H20" s="97"/>
      <c r="I20" s="97"/>
      <c r="J20" s="97"/>
      <c r="K20" s="97"/>
      <c r="L20" s="97"/>
      <c r="M20" s="97"/>
      <c r="N20" s="97"/>
      <c r="O20" s="98"/>
      <c r="P20" s="98"/>
      <c r="Q20" s="98"/>
      <c r="R20" s="99"/>
    </row>
    <row r="21" spans="1:18">
      <c r="A21" s="142"/>
      <c r="B21" s="27" t="s">
        <v>267</v>
      </c>
      <c r="C21" s="33"/>
      <c r="D21" s="27"/>
      <c r="E21" s="104"/>
      <c r="F21" s="105"/>
      <c r="G21" s="105"/>
      <c r="H21" s="105"/>
      <c r="I21" s="105"/>
      <c r="J21" s="105"/>
      <c r="K21" s="105"/>
      <c r="L21" s="105"/>
      <c r="M21" s="105"/>
      <c r="N21" s="105"/>
      <c r="O21" s="102"/>
      <c r="P21" s="102"/>
      <c r="Q21" s="102"/>
      <c r="R21" s="103"/>
    </row>
    <row r="22" spans="1:18">
      <c r="A22" s="142"/>
      <c r="B22" s="34" t="s">
        <v>35</v>
      </c>
      <c r="C22" s="75"/>
      <c r="D22" s="80" t="s">
        <v>96</v>
      </c>
      <c r="E22" s="284" t="s">
        <v>135</v>
      </c>
      <c r="F22" s="284" t="s">
        <v>80</v>
      </c>
      <c r="G22" s="284" t="s">
        <v>1</v>
      </c>
      <c r="H22" s="284" t="s">
        <v>2</v>
      </c>
      <c r="I22" s="284" t="s">
        <v>17</v>
      </c>
      <c r="J22" s="284" t="s">
        <v>18</v>
      </c>
      <c r="K22" s="284" t="s">
        <v>20</v>
      </c>
      <c r="L22" s="284" t="s">
        <v>21</v>
      </c>
      <c r="M22" s="284" t="s">
        <v>24</v>
      </c>
      <c r="N22" s="284" t="s">
        <v>25</v>
      </c>
      <c r="O22" s="284" t="s">
        <v>27</v>
      </c>
      <c r="P22" s="284" t="s">
        <v>28</v>
      </c>
      <c r="Q22" s="284" t="s">
        <v>29</v>
      </c>
      <c r="R22" s="284" t="s">
        <v>30</v>
      </c>
    </row>
    <row r="23" spans="1:18">
      <c r="A23" s="287" t="s">
        <v>90</v>
      </c>
      <c r="B23" s="14" t="str">
        <f>EBT!B37</f>
        <v>Intermountain Power Project</v>
      </c>
      <c r="C23" s="190"/>
      <c r="D23" s="377">
        <v>0.91597490004760673</v>
      </c>
      <c r="E23" s="159">
        <v>593446</v>
      </c>
      <c r="F23" s="159">
        <v>580700.60738299997</v>
      </c>
      <c r="G23" s="66">
        <v>565594.62412399997</v>
      </c>
      <c r="H23" s="66">
        <v>579858.67989399994</v>
      </c>
      <c r="I23" s="66">
        <v>584755.958017</v>
      </c>
      <c r="J23" s="66">
        <v>580471.96172899997</v>
      </c>
      <c r="K23" s="66">
        <v>570021.38425999996</v>
      </c>
      <c r="L23" s="66">
        <v>605916.828477</v>
      </c>
      <c r="M23" s="66">
        <v>270272.31707699999</v>
      </c>
      <c r="N23" s="66">
        <v>0</v>
      </c>
      <c r="O23" s="66">
        <v>0</v>
      </c>
      <c r="P23" s="66">
        <v>0</v>
      </c>
      <c r="Q23" s="66">
        <v>0</v>
      </c>
      <c r="R23" s="66">
        <v>0</v>
      </c>
    </row>
    <row r="24" spans="1:18" s="277" customFormat="1">
      <c r="A24" s="287" t="s">
        <v>79</v>
      </c>
      <c r="B24" s="14" t="str">
        <f>EBT!B38</f>
        <v>Intermountain Repower Project</v>
      </c>
      <c r="C24" s="190"/>
      <c r="D24" s="377">
        <v>0.37710011203339389</v>
      </c>
      <c r="E24" s="159">
        <v>0</v>
      </c>
      <c r="F24" s="159">
        <v>0</v>
      </c>
      <c r="G24" s="66">
        <v>0</v>
      </c>
      <c r="H24" s="66">
        <v>0</v>
      </c>
      <c r="I24" s="66">
        <v>0</v>
      </c>
      <c r="J24" s="66">
        <v>0</v>
      </c>
      <c r="K24" s="66">
        <v>0</v>
      </c>
      <c r="L24" s="66">
        <v>0</v>
      </c>
      <c r="M24" s="66">
        <v>57653.855667999997</v>
      </c>
      <c r="N24" s="66">
        <v>112286.856615</v>
      </c>
      <c r="O24" s="66">
        <v>54299.655760000001</v>
      </c>
      <c r="P24" s="66">
        <v>0</v>
      </c>
      <c r="Q24" s="66">
        <v>0</v>
      </c>
      <c r="R24" s="66">
        <v>0</v>
      </c>
    </row>
    <row r="25" spans="1:18">
      <c r="A25" s="142" t="s">
        <v>91</v>
      </c>
      <c r="B25" s="14"/>
      <c r="C25" s="190"/>
      <c r="D25" s="66"/>
      <c r="E25" s="157"/>
      <c r="F25" s="157"/>
      <c r="G25" s="82"/>
      <c r="H25" s="82"/>
      <c r="I25" s="82"/>
      <c r="J25" s="82"/>
      <c r="K25" s="82"/>
      <c r="L25" s="82"/>
      <c r="M25" s="82"/>
      <c r="N25" s="82"/>
      <c r="O25" s="67"/>
      <c r="P25" s="67"/>
      <c r="Q25" s="67"/>
      <c r="R25" s="67"/>
    </row>
    <row r="26" spans="1:18">
      <c r="A26" s="142" t="s">
        <v>226</v>
      </c>
      <c r="B26" s="14"/>
      <c r="C26" s="190"/>
      <c r="D26" s="66"/>
      <c r="E26" s="156"/>
      <c r="F26" s="156"/>
      <c r="G26" s="66"/>
      <c r="H26" s="66"/>
      <c r="I26" s="66"/>
      <c r="J26" s="66"/>
      <c r="K26" s="66"/>
      <c r="L26" s="66"/>
      <c r="M26" s="66"/>
      <c r="N26" s="66"/>
      <c r="O26" s="67"/>
      <c r="P26" s="67"/>
      <c r="Q26" s="67"/>
      <c r="R26" s="67"/>
    </row>
    <row r="27" spans="1:18">
      <c r="A27" s="287" t="s">
        <v>227</v>
      </c>
      <c r="B27" s="14"/>
      <c r="C27" s="190"/>
      <c r="D27" s="66"/>
      <c r="E27" s="156"/>
      <c r="F27" s="156"/>
      <c r="G27" s="66"/>
      <c r="H27" s="66"/>
      <c r="I27" s="66"/>
      <c r="J27" s="66"/>
      <c r="K27" s="66"/>
      <c r="L27" s="66"/>
      <c r="M27" s="66"/>
      <c r="N27" s="66"/>
      <c r="O27" s="67"/>
      <c r="P27" s="67"/>
      <c r="Q27" s="67"/>
      <c r="R27" s="67"/>
    </row>
    <row r="28" spans="1:18" s="277" customFormat="1">
      <c r="A28" s="287" t="s">
        <v>228</v>
      </c>
      <c r="B28" s="39"/>
      <c r="C28" s="220"/>
      <c r="D28" s="85"/>
      <c r="E28" s="158"/>
      <c r="F28" s="158"/>
      <c r="G28" s="85"/>
      <c r="H28" s="85"/>
      <c r="I28" s="85"/>
      <c r="J28" s="85"/>
      <c r="K28" s="85"/>
      <c r="L28" s="85"/>
      <c r="M28" s="85"/>
      <c r="N28" s="85"/>
      <c r="O28" s="86"/>
      <c r="P28" s="86"/>
      <c r="Q28" s="86"/>
      <c r="R28" s="86"/>
    </row>
    <row r="29" spans="1:18" s="277" customFormat="1">
      <c r="A29" s="287" t="s">
        <v>229</v>
      </c>
      <c r="B29" s="39"/>
      <c r="C29" s="220"/>
      <c r="D29" s="85"/>
      <c r="E29" s="158"/>
      <c r="F29" s="158"/>
      <c r="G29" s="85"/>
      <c r="H29" s="85"/>
      <c r="I29" s="85"/>
      <c r="J29" s="85"/>
      <c r="K29" s="85"/>
      <c r="L29" s="85"/>
      <c r="M29" s="85"/>
      <c r="N29" s="85"/>
      <c r="O29" s="86"/>
      <c r="P29" s="86"/>
      <c r="Q29" s="86"/>
      <c r="R29" s="86"/>
    </row>
    <row r="30" spans="1:18" s="277" customFormat="1">
      <c r="B30" s="191"/>
      <c r="C30" s="353"/>
      <c r="D30" s="331"/>
      <c r="E30" s="332"/>
      <c r="F30" s="332"/>
      <c r="G30" s="332"/>
      <c r="H30" s="332"/>
      <c r="I30" s="332"/>
      <c r="J30" s="332"/>
      <c r="K30" s="332"/>
      <c r="L30" s="332"/>
      <c r="M30" s="332"/>
      <c r="N30" s="332"/>
      <c r="O30" s="333"/>
      <c r="P30" s="333"/>
      <c r="Q30" s="333"/>
      <c r="R30" s="333"/>
    </row>
    <row r="31" spans="1:18" ht="31.2">
      <c r="A31" s="142">
        <v>1</v>
      </c>
      <c r="B31" s="221" t="s">
        <v>113</v>
      </c>
      <c r="C31" s="322"/>
      <c r="D31" s="324"/>
      <c r="E31" s="320">
        <f t="shared" ref="E31:R31" si="0">SUM(E13:E19,E23:E30)</f>
        <v>660572.96270000003</v>
      </c>
      <c r="F31" s="323">
        <f t="shared" si="0"/>
        <v>606113.17793000001</v>
      </c>
      <c r="G31" s="323">
        <f t="shared" si="0"/>
        <v>616726.49042799999</v>
      </c>
      <c r="H31" s="320">
        <f t="shared" si="0"/>
        <v>631994.00671799993</v>
      </c>
      <c r="I31" s="320">
        <f t="shared" si="0"/>
        <v>640690.73500400002</v>
      </c>
      <c r="J31" s="320">
        <f t="shared" si="0"/>
        <v>639737.50225999998</v>
      </c>
      <c r="K31" s="320">
        <f t="shared" si="0"/>
        <v>631443.22658699995</v>
      </c>
      <c r="L31" s="320">
        <f t="shared" si="0"/>
        <v>668116.66817199998</v>
      </c>
      <c r="M31" s="320">
        <f t="shared" si="0"/>
        <v>390020.69748899998</v>
      </c>
      <c r="N31" s="320">
        <f t="shared" si="0"/>
        <v>177450.51190700001</v>
      </c>
      <c r="O31" s="320">
        <f t="shared" si="0"/>
        <v>123236.33300900002</v>
      </c>
      <c r="P31" s="320">
        <f t="shared" si="0"/>
        <v>72113.054046999998</v>
      </c>
      <c r="Q31" s="320">
        <f t="shared" si="0"/>
        <v>73697.198254999996</v>
      </c>
      <c r="R31" s="320">
        <f t="shared" si="0"/>
        <v>77149.447249000004</v>
      </c>
    </row>
    <row r="32" spans="1:18">
      <c r="A32" s="142"/>
      <c r="B32" s="33"/>
      <c r="C32" s="33"/>
      <c r="D32" s="378"/>
      <c r="E32" s="106"/>
      <c r="F32" s="107"/>
      <c r="G32" s="107"/>
      <c r="H32" s="107"/>
      <c r="I32" s="107"/>
      <c r="J32" s="107"/>
      <c r="K32" s="107"/>
      <c r="L32" s="107"/>
      <c r="M32" s="107"/>
      <c r="N32" s="107"/>
      <c r="O32" s="107"/>
      <c r="P32" s="107"/>
      <c r="Q32" s="107"/>
      <c r="R32" s="124"/>
    </row>
    <row r="33" spans="1:18">
      <c r="A33" s="142"/>
      <c r="B33" s="27" t="s">
        <v>271</v>
      </c>
      <c r="C33" s="33"/>
      <c r="D33" s="21"/>
      <c r="E33" s="100"/>
      <c r="F33" s="101"/>
      <c r="G33" s="101"/>
      <c r="H33" s="101"/>
      <c r="I33" s="101"/>
      <c r="J33" s="101"/>
      <c r="K33" s="101"/>
      <c r="L33" s="101"/>
      <c r="M33" s="101"/>
      <c r="N33" s="101"/>
      <c r="O33" s="102"/>
      <c r="P33" s="102"/>
      <c r="Q33" s="102"/>
      <c r="R33" s="103"/>
    </row>
    <row r="34" spans="1:18">
      <c r="A34" s="142"/>
      <c r="B34" s="21" t="s">
        <v>34</v>
      </c>
      <c r="C34" s="12"/>
      <c r="D34" s="80" t="s">
        <v>97</v>
      </c>
      <c r="E34" s="284" t="s">
        <v>135</v>
      </c>
      <c r="F34" s="284" t="s">
        <v>80</v>
      </c>
      <c r="G34" s="284" t="s">
        <v>1</v>
      </c>
      <c r="H34" s="284" t="s">
        <v>2</v>
      </c>
      <c r="I34" s="284" t="s">
        <v>17</v>
      </c>
      <c r="J34" s="284" t="s">
        <v>18</v>
      </c>
      <c r="K34" s="284" t="s">
        <v>20</v>
      </c>
      <c r="L34" s="284" t="s">
        <v>21</v>
      </c>
      <c r="M34" s="284" t="s">
        <v>24</v>
      </c>
      <c r="N34" s="284" t="s">
        <v>25</v>
      </c>
      <c r="O34" s="284" t="s">
        <v>27</v>
      </c>
      <c r="P34" s="284" t="s">
        <v>28</v>
      </c>
      <c r="Q34" s="284" t="s">
        <v>29</v>
      </c>
      <c r="R34" s="284" t="s">
        <v>30</v>
      </c>
    </row>
    <row r="35" spans="1:18">
      <c r="A35" s="287" t="s">
        <v>103</v>
      </c>
      <c r="B35" s="14"/>
      <c r="C35" s="40"/>
      <c r="D35" s="95"/>
      <c r="E35" s="178"/>
      <c r="F35" s="178"/>
      <c r="G35" s="116"/>
      <c r="H35" s="116"/>
      <c r="I35" s="116"/>
      <c r="J35" s="116"/>
      <c r="K35" s="116"/>
      <c r="L35" s="116"/>
      <c r="M35" s="116"/>
      <c r="N35" s="118"/>
      <c r="O35" s="117"/>
      <c r="P35" s="117"/>
      <c r="Q35" s="117"/>
      <c r="R35" s="117"/>
    </row>
    <row r="36" spans="1:18">
      <c r="A36" s="287" t="s">
        <v>104</v>
      </c>
      <c r="B36" s="14"/>
      <c r="C36" s="40"/>
      <c r="D36" s="95"/>
      <c r="E36" s="177"/>
      <c r="F36" s="177"/>
      <c r="G36" s="109"/>
      <c r="H36" s="109"/>
      <c r="I36" s="109"/>
      <c r="J36" s="109"/>
      <c r="K36" s="109"/>
      <c r="L36" s="109"/>
      <c r="M36" s="109"/>
      <c r="N36" s="119"/>
      <c r="O36" s="110"/>
      <c r="P36" s="110"/>
      <c r="Q36" s="110"/>
      <c r="R36" s="110"/>
    </row>
    <row r="37" spans="1:18">
      <c r="A37" s="287" t="s">
        <v>105</v>
      </c>
      <c r="B37" s="14"/>
      <c r="C37" s="40"/>
      <c r="D37" s="95"/>
      <c r="E37" s="177"/>
      <c r="F37" s="177"/>
      <c r="G37" s="109"/>
      <c r="H37" s="109"/>
      <c r="I37" s="109"/>
      <c r="J37" s="109"/>
      <c r="K37" s="109"/>
      <c r="L37" s="109"/>
      <c r="M37" s="109"/>
      <c r="N37" s="119"/>
      <c r="O37" s="110"/>
      <c r="P37" s="110"/>
      <c r="Q37" s="110"/>
      <c r="R37" s="110"/>
    </row>
    <row r="38" spans="1:18" s="277" customFormat="1">
      <c r="A38" s="287" t="s">
        <v>106</v>
      </c>
      <c r="B38" s="14"/>
      <c r="C38" s="328"/>
      <c r="D38" s="327"/>
      <c r="E38" s="325"/>
      <c r="F38" s="183"/>
      <c r="G38" s="329"/>
      <c r="H38" s="329"/>
      <c r="I38" s="329"/>
      <c r="J38" s="329"/>
      <c r="K38" s="329"/>
      <c r="L38" s="329"/>
      <c r="M38" s="329"/>
      <c r="N38" s="119"/>
      <c r="O38" s="330"/>
      <c r="P38" s="330"/>
      <c r="Q38" s="330"/>
      <c r="R38" s="330"/>
    </row>
    <row r="39" spans="1:18" s="277" customFormat="1">
      <c r="A39" s="287" t="s">
        <v>230</v>
      </c>
      <c r="B39" s="14"/>
      <c r="C39" s="328"/>
      <c r="D39" s="327"/>
      <c r="E39" s="325"/>
      <c r="F39" s="183"/>
      <c r="G39" s="329"/>
      <c r="H39" s="329"/>
      <c r="I39" s="329"/>
      <c r="J39" s="329"/>
      <c r="K39" s="329"/>
      <c r="L39" s="329"/>
      <c r="M39" s="329"/>
      <c r="N39" s="119"/>
      <c r="O39" s="330"/>
      <c r="P39" s="330"/>
      <c r="Q39" s="330"/>
      <c r="R39" s="330"/>
    </row>
    <row r="40" spans="1:18" s="277" customFormat="1">
      <c r="A40" s="287" t="s">
        <v>231</v>
      </c>
      <c r="B40" s="14"/>
      <c r="C40" s="328"/>
      <c r="D40" s="327"/>
      <c r="E40" s="325"/>
      <c r="F40" s="183"/>
      <c r="G40" s="329"/>
      <c r="H40" s="329"/>
      <c r="I40" s="329"/>
      <c r="J40" s="329"/>
      <c r="K40" s="329"/>
      <c r="L40" s="329"/>
      <c r="M40" s="329"/>
      <c r="N40" s="119"/>
      <c r="O40" s="330"/>
      <c r="P40" s="330"/>
      <c r="Q40" s="330"/>
      <c r="R40" s="330"/>
    </row>
    <row r="41" spans="1:18" s="277" customFormat="1">
      <c r="A41" s="287" t="s">
        <v>232</v>
      </c>
      <c r="B41" s="14"/>
      <c r="C41" s="328"/>
      <c r="D41" s="327"/>
      <c r="E41" s="325"/>
      <c r="F41" s="183"/>
      <c r="G41" s="329"/>
      <c r="H41" s="329"/>
      <c r="I41" s="329"/>
      <c r="J41" s="329"/>
      <c r="K41" s="329"/>
      <c r="L41" s="329"/>
      <c r="M41" s="329"/>
      <c r="N41" s="119"/>
      <c r="O41" s="330"/>
      <c r="P41" s="330"/>
      <c r="Q41" s="330"/>
      <c r="R41" s="330"/>
    </row>
    <row r="42" spans="1:18" s="277" customFormat="1">
      <c r="A42" s="287" t="s">
        <v>233</v>
      </c>
      <c r="B42" s="14"/>
      <c r="C42" s="328"/>
      <c r="D42" s="327"/>
      <c r="E42" s="325"/>
      <c r="F42" s="183"/>
      <c r="G42" s="329"/>
      <c r="H42" s="329"/>
      <c r="I42" s="329"/>
      <c r="J42" s="329"/>
      <c r="K42" s="329"/>
      <c r="L42" s="329"/>
      <c r="M42" s="329"/>
      <c r="N42" s="119"/>
      <c r="O42" s="330"/>
      <c r="P42" s="330"/>
      <c r="Q42" s="330"/>
      <c r="R42" s="330"/>
    </row>
    <row r="43" spans="1:18" s="277" customFormat="1">
      <c r="A43" s="287" t="s">
        <v>107</v>
      </c>
      <c r="B43" s="14"/>
      <c r="C43" s="328"/>
      <c r="D43" s="327"/>
      <c r="E43" s="325"/>
      <c r="F43" s="183"/>
      <c r="G43" s="329"/>
      <c r="H43" s="329"/>
      <c r="I43" s="329"/>
      <c r="J43" s="329"/>
      <c r="K43" s="329"/>
      <c r="L43" s="329"/>
      <c r="M43" s="329"/>
      <c r="N43" s="119"/>
      <c r="O43" s="330"/>
      <c r="P43" s="330"/>
      <c r="Q43" s="330"/>
      <c r="R43" s="330"/>
    </row>
    <row r="44" spans="1:18" s="277" customFormat="1">
      <c r="A44" s="287" t="s">
        <v>108</v>
      </c>
      <c r="B44" s="14"/>
      <c r="C44" s="282"/>
      <c r="D44" s="95"/>
      <c r="E44" s="177"/>
      <c r="F44" s="183"/>
      <c r="G44" s="109"/>
      <c r="H44" s="109"/>
      <c r="I44" s="109"/>
      <c r="J44" s="109"/>
      <c r="K44" s="109"/>
      <c r="L44" s="109"/>
      <c r="M44" s="109"/>
      <c r="N44" s="119"/>
      <c r="O44" s="110"/>
      <c r="P44" s="110"/>
      <c r="Q44" s="110"/>
      <c r="R44" s="110"/>
    </row>
    <row r="45" spans="1:18" s="277" customFormat="1">
      <c r="A45" s="287" t="s">
        <v>109</v>
      </c>
      <c r="B45" s="14"/>
      <c r="C45" s="282"/>
      <c r="D45" s="95"/>
      <c r="E45" s="177"/>
      <c r="F45" s="183"/>
      <c r="G45" s="109"/>
      <c r="H45" s="109"/>
      <c r="I45" s="109"/>
      <c r="J45" s="109"/>
      <c r="K45" s="109"/>
      <c r="L45" s="109"/>
      <c r="M45" s="109"/>
      <c r="N45" s="119"/>
      <c r="O45" s="110"/>
      <c r="P45" s="110"/>
      <c r="Q45" s="110"/>
      <c r="R45" s="110"/>
    </row>
    <row r="46" spans="1:18" s="277" customFormat="1">
      <c r="A46" s="287" t="s">
        <v>110</v>
      </c>
      <c r="B46" s="14"/>
      <c r="C46" s="328"/>
      <c r="D46" s="327"/>
      <c r="E46" s="325"/>
      <c r="F46" s="183"/>
      <c r="G46" s="329"/>
      <c r="H46" s="329"/>
      <c r="I46" s="329"/>
      <c r="J46" s="329"/>
      <c r="K46" s="329"/>
      <c r="L46" s="329"/>
      <c r="M46" s="329"/>
      <c r="N46" s="119"/>
      <c r="O46" s="330"/>
      <c r="P46" s="330"/>
      <c r="Q46" s="330"/>
      <c r="R46" s="330"/>
    </row>
    <row r="47" spans="1:18" s="277" customFormat="1">
      <c r="A47" s="287" t="s">
        <v>234</v>
      </c>
      <c r="B47" s="14"/>
      <c r="C47" s="282"/>
      <c r="D47" s="95"/>
      <c r="E47" s="177"/>
      <c r="F47" s="183"/>
      <c r="G47" s="109"/>
      <c r="H47" s="109"/>
      <c r="I47" s="109"/>
      <c r="J47" s="109"/>
      <c r="K47" s="109"/>
      <c r="L47" s="109"/>
      <c r="M47" s="109"/>
      <c r="N47" s="119"/>
      <c r="O47" s="110"/>
      <c r="P47" s="110"/>
      <c r="Q47" s="110"/>
      <c r="R47" s="110"/>
    </row>
    <row r="48" spans="1:18" s="277" customFormat="1">
      <c r="A48" s="293" t="s">
        <v>235</v>
      </c>
      <c r="B48" s="14"/>
      <c r="C48" s="282"/>
      <c r="D48" s="95"/>
      <c r="E48" s="177"/>
      <c r="F48" s="183"/>
      <c r="G48" s="109"/>
      <c r="H48" s="109"/>
      <c r="I48" s="109"/>
      <c r="J48" s="109"/>
      <c r="K48" s="109"/>
      <c r="L48" s="109"/>
      <c r="M48" s="109"/>
      <c r="N48" s="119"/>
      <c r="O48" s="110"/>
      <c r="P48" s="110"/>
      <c r="Q48" s="110"/>
      <c r="R48" s="110"/>
    </row>
    <row r="49" spans="1:18">
      <c r="A49" s="354"/>
      <c r="B49" s="43"/>
      <c r="C49" s="43"/>
      <c r="D49" s="87"/>
      <c r="E49" s="96"/>
      <c r="F49" s="97"/>
      <c r="G49" s="97"/>
      <c r="H49" s="97"/>
      <c r="I49" s="97"/>
      <c r="J49" s="97"/>
      <c r="K49" s="97"/>
      <c r="L49" s="97"/>
      <c r="M49" s="97"/>
      <c r="N49" s="97"/>
      <c r="O49" s="98"/>
      <c r="P49" s="98"/>
      <c r="Q49" s="98"/>
      <c r="R49" s="99"/>
    </row>
    <row r="50" spans="1:18">
      <c r="A50" s="142"/>
      <c r="B50" s="27" t="s">
        <v>273</v>
      </c>
      <c r="C50" s="12"/>
      <c r="D50" s="27"/>
      <c r="E50" s="104"/>
      <c r="F50" s="105"/>
      <c r="G50" s="105"/>
      <c r="H50" s="105"/>
      <c r="I50" s="105"/>
      <c r="J50" s="105"/>
      <c r="K50" s="105"/>
      <c r="L50" s="105"/>
      <c r="M50" s="105"/>
      <c r="N50" s="105"/>
      <c r="O50" s="102"/>
      <c r="P50" s="102"/>
      <c r="Q50" s="102"/>
      <c r="R50" s="103"/>
    </row>
    <row r="51" spans="1:18">
      <c r="A51" s="142"/>
      <c r="B51" s="21" t="s">
        <v>35</v>
      </c>
      <c r="C51" s="12"/>
      <c r="D51" s="80" t="s">
        <v>97</v>
      </c>
      <c r="E51" s="284" t="s">
        <v>135</v>
      </c>
      <c r="F51" s="284" t="s">
        <v>80</v>
      </c>
      <c r="G51" s="284" t="s">
        <v>1</v>
      </c>
      <c r="H51" s="284" t="s">
        <v>2</v>
      </c>
      <c r="I51" s="284" t="s">
        <v>17</v>
      </c>
      <c r="J51" s="284" t="s">
        <v>18</v>
      </c>
      <c r="K51" s="284" t="s">
        <v>20</v>
      </c>
      <c r="L51" s="284" t="s">
        <v>21</v>
      </c>
      <c r="M51" s="284" t="s">
        <v>24</v>
      </c>
      <c r="N51" s="284" t="s">
        <v>25</v>
      </c>
      <c r="O51" s="284" t="s">
        <v>27</v>
      </c>
      <c r="P51" s="284" t="s">
        <v>28</v>
      </c>
      <c r="Q51" s="284" t="s">
        <v>29</v>
      </c>
      <c r="R51" s="284" t="s">
        <v>30</v>
      </c>
    </row>
    <row r="52" spans="1:18">
      <c r="A52" s="287" t="s">
        <v>346</v>
      </c>
      <c r="B52" s="44"/>
      <c r="C52" s="40"/>
      <c r="D52" s="225"/>
      <c r="E52" s="178"/>
      <c r="F52" s="178"/>
      <c r="G52" s="116"/>
      <c r="H52" s="116"/>
      <c r="I52" s="116"/>
      <c r="J52" s="116"/>
      <c r="K52" s="116"/>
      <c r="L52" s="116"/>
      <c r="M52" s="116"/>
      <c r="N52" s="118"/>
      <c r="O52" s="117"/>
      <c r="P52" s="117"/>
      <c r="Q52" s="117"/>
      <c r="R52" s="117"/>
    </row>
    <row r="53" spans="1:18" s="277" customFormat="1">
      <c r="A53" s="287" t="s">
        <v>347</v>
      </c>
      <c r="B53" s="44"/>
      <c r="C53" s="282"/>
      <c r="D53" s="225"/>
      <c r="E53" s="178"/>
      <c r="F53" s="178"/>
      <c r="G53" s="116"/>
      <c r="H53" s="116"/>
      <c r="I53" s="116"/>
      <c r="J53" s="116"/>
      <c r="K53" s="116"/>
      <c r="L53" s="116"/>
      <c r="M53" s="116"/>
      <c r="N53" s="118"/>
      <c r="O53" s="117"/>
      <c r="P53" s="117"/>
      <c r="Q53" s="117"/>
      <c r="R53" s="117"/>
    </row>
    <row r="54" spans="1:18" s="277" customFormat="1">
      <c r="A54" s="287" t="s">
        <v>348</v>
      </c>
      <c r="B54" s="44"/>
      <c r="C54" s="282"/>
      <c r="D54" s="225"/>
      <c r="E54" s="178"/>
      <c r="F54" s="178"/>
      <c r="G54" s="116"/>
      <c r="H54" s="116"/>
      <c r="I54" s="116"/>
      <c r="J54" s="116"/>
      <c r="K54" s="116"/>
      <c r="L54" s="116"/>
      <c r="M54" s="116"/>
      <c r="N54" s="118"/>
      <c r="O54" s="117"/>
      <c r="P54" s="117"/>
      <c r="Q54" s="117"/>
      <c r="R54" s="117"/>
    </row>
    <row r="55" spans="1:18" s="277" customFormat="1">
      <c r="A55" s="287" t="s">
        <v>350</v>
      </c>
      <c r="B55" s="44"/>
      <c r="C55" s="282"/>
      <c r="D55" s="225"/>
      <c r="E55" s="178"/>
      <c r="F55" s="178"/>
      <c r="G55" s="116"/>
      <c r="H55" s="116"/>
      <c r="I55" s="116"/>
      <c r="J55" s="116"/>
      <c r="K55" s="116"/>
      <c r="L55" s="116"/>
      <c r="M55" s="116"/>
      <c r="N55" s="118"/>
      <c r="O55" s="117"/>
      <c r="P55" s="117"/>
      <c r="Q55" s="117"/>
      <c r="R55" s="117"/>
    </row>
    <row r="56" spans="1:18" s="277" customFormat="1">
      <c r="A56" s="287" t="s">
        <v>351</v>
      </c>
      <c r="B56" s="44"/>
      <c r="C56" s="282"/>
      <c r="D56" s="225"/>
      <c r="E56" s="178"/>
      <c r="F56" s="178"/>
      <c r="G56" s="116"/>
      <c r="H56" s="116"/>
      <c r="I56" s="116"/>
      <c r="J56" s="116"/>
      <c r="K56" s="116"/>
      <c r="L56" s="116"/>
      <c r="M56" s="116"/>
      <c r="N56" s="118"/>
      <c r="O56" s="117"/>
      <c r="P56" s="117"/>
      <c r="Q56" s="117"/>
      <c r="R56" s="117"/>
    </row>
    <row r="57" spans="1:18">
      <c r="A57" s="287" t="s">
        <v>349</v>
      </c>
      <c r="B57" s="44"/>
      <c r="C57" s="40"/>
      <c r="D57" s="225"/>
      <c r="E57" s="177"/>
      <c r="F57" s="177"/>
      <c r="G57" s="109"/>
      <c r="H57" s="109"/>
      <c r="I57" s="109"/>
      <c r="J57" s="109"/>
      <c r="K57" s="109"/>
      <c r="L57" s="109"/>
      <c r="M57" s="109"/>
      <c r="N57" s="119"/>
      <c r="O57" s="110"/>
      <c r="P57" s="110"/>
      <c r="Q57" s="110"/>
      <c r="R57" s="110"/>
    </row>
    <row r="58" spans="1:18">
      <c r="A58" s="142"/>
      <c r="B58" s="197"/>
      <c r="C58" s="198"/>
      <c r="D58" s="199"/>
      <c r="E58" s="200"/>
      <c r="F58" s="200"/>
      <c r="G58" s="200"/>
      <c r="H58" s="200"/>
      <c r="I58" s="200"/>
      <c r="J58" s="200"/>
      <c r="K58" s="200"/>
      <c r="L58" s="200"/>
      <c r="M58" s="200"/>
      <c r="N58" s="194"/>
      <c r="O58" s="196"/>
      <c r="P58" s="196"/>
      <c r="Q58" s="196"/>
      <c r="R58" s="196"/>
    </row>
    <row r="59" spans="1:18">
      <c r="A59" s="142">
        <v>2</v>
      </c>
      <c r="B59" s="222" t="s">
        <v>352</v>
      </c>
      <c r="C59" s="223"/>
      <c r="D59" s="224"/>
      <c r="E59" s="366">
        <f t="shared" ref="E59:R59" si="1">SUM(E35:E48,E52:E57)</f>
        <v>0</v>
      </c>
      <c r="F59" s="366">
        <f t="shared" si="1"/>
        <v>0</v>
      </c>
      <c r="G59" s="70">
        <f t="shared" si="1"/>
        <v>0</v>
      </c>
      <c r="H59" s="70">
        <f t="shared" si="1"/>
        <v>0</v>
      </c>
      <c r="I59" s="70">
        <f t="shared" si="1"/>
        <v>0</v>
      </c>
      <c r="J59" s="70">
        <f t="shared" si="1"/>
        <v>0</v>
      </c>
      <c r="K59" s="70">
        <f t="shared" si="1"/>
        <v>0</v>
      </c>
      <c r="L59" s="70">
        <f t="shared" si="1"/>
        <v>0</v>
      </c>
      <c r="M59" s="70">
        <f t="shared" si="1"/>
        <v>0</v>
      </c>
      <c r="N59" s="70">
        <f t="shared" si="1"/>
        <v>0</v>
      </c>
      <c r="O59" s="70">
        <f t="shared" si="1"/>
        <v>0</v>
      </c>
      <c r="P59" s="70">
        <f t="shared" si="1"/>
        <v>0</v>
      </c>
      <c r="Q59" s="70">
        <f t="shared" si="1"/>
        <v>0</v>
      </c>
      <c r="R59" s="70">
        <f t="shared" si="1"/>
        <v>0</v>
      </c>
    </row>
    <row r="60" spans="1:18">
      <c r="A60" s="142"/>
      <c r="B60" s="205"/>
      <c r="C60" s="206"/>
      <c r="D60" s="214"/>
      <c r="E60" s="215"/>
      <c r="F60" s="215"/>
      <c r="G60" s="215"/>
      <c r="H60" s="215"/>
      <c r="I60" s="215"/>
      <c r="J60" s="215"/>
      <c r="K60" s="215"/>
      <c r="L60" s="215"/>
      <c r="M60" s="215"/>
      <c r="N60" s="215"/>
      <c r="O60" s="215"/>
      <c r="P60" s="215"/>
      <c r="Q60" s="215"/>
      <c r="R60" s="207"/>
    </row>
    <row r="61" spans="1:18" ht="15" customHeight="1">
      <c r="A61" s="142">
        <v>3</v>
      </c>
      <c r="B61" s="210" t="s">
        <v>114</v>
      </c>
      <c r="C61" s="211"/>
      <c r="D61" s="212"/>
      <c r="E61" s="364">
        <f t="shared" ref="E61:R61" si="2">E31+E59</f>
        <v>660572.96270000003</v>
      </c>
      <c r="F61" s="364">
        <f t="shared" si="2"/>
        <v>606113.17793000001</v>
      </c>
      <c r="G61" s="213">
        <f t="shared" si="2"/>
        <v>616726.49042799999</v>
      </c>
      <c r="H61" s="213">
        <f t="shared" si="2"/>
        <v>631994.00671799993</v>
      </c>
      <c r="I61" s="213">
        <f t="shared" si="2"/>
        <v>640690.73500400002</v>
      </c>
      <c r="J61" s="213">
        <f t="shared" si="2"/>
        <v>639737.50225999998</v>
      </c>
      <c r="K61" s="213">
        <f t="shared" si="2"/>
        <v>631443.22658699995</v>
      </c>
      <c r="L61" s="213">
        <f t="shared" si="2"/>
        <v>668116.66817199998</v>
      </c>
      <c r="M61" s="213">
        <f t="shared" si="2"/>
        <v>390020.69748899998</v>
      </c>
      <c r="N61" s="213">
        <f t="shared" si="2"/>
        <v>177450.51190700001</v>
      </c>
      <c r="O61" s="213">
        <f t="shared" si="2"/>
        <v>123236.33300900002</v>
      </c>
      <c r="P61" s="213">
        <f t="shared" si="2"/>
        <v>72113.054046999998</v>
      </c>
      <c r="Q61" s="213">
        <f t="shared" si="2"/>
        <v>73697.198254999996</v>
      </c>
      <c r="R61" s="213">
        <f t="shared" si="2"/>
        <v>77149.447249000004</v>
      </c>
    </row>
    <row r="62" spans="1:18">
      <c r="A62" s="142"/>
      <c r="B62" s="27"/>
      <c r="C62" s="33"/>
      <c r="D62" s="27"/>
      <c r="E62" s="78"/>
      <c r="F62" s="78"/>
      <c r="G62" s="78"/>
      <c r="H62" s="78"/>
      <c r="I62" s="78"/>
      <c r="J62" s="78"/>
      <c r="K62" s="78"/>
      <c r="L62" s="78"/>
      <c r="M62" s="78"/>
      <c r="N62" s="78"/>
      <c r="O62" s="78"/>
      <c r="P62" s="78"/>
      <c r="Q62" s="78"/>
      <c r="R62" s="78"/>
    </row>
    <row r="63" spans="1:18" ht="15" customHeight="1">
      <c r="A63" s="142"/>
      <c r="B63" s="120"/>
      <c r="C63" s="121"/>
      <c r="D63" s="90"/>
      <c r="E63" s="78"/>
      <c r="F63" s="78"/>
      <c r="G63" s="78"/>
      <c r="H63" s="78"/>
      <c r="I63" s="78"/>
      <c r="J63" s="78"/>
      <c r="K63" s="78"/>
      <c r="L63" s="78"/>
      <c r="M63" s="78"/>
      <c r="N63" s="78"/>
      <c r="O63" s="78"/>
      <c r="P63" s="78"/>
      <c r="Q63" s="78"/>
      <c r="R63" s="78"/>
    </row>
    <row r="64" spans="1:18" s="48" customFormat="1" ht="15" customHeight="1">
      <c r="A64" s="143"/>
      <c r="B64" s="295" t="s">
        <v>130</v>
      </c>
      <c r="C64" s="45"/>
      <c r="D64" s="90"/>
      <c r="E64" s="90"/>
      <c r="F64" s="90"/>
      <c r="G64" s="91"/>
      <c r="H64" s="91"/>
      <c r="I64" s="91"/>
      <c r="J64" s="91"/>
      <c r="K64" s="91"/>
      <c r="L64" s="91"/>
      <c r="M64" s="91"/>
      <c r="N64" s="91"/>
      <c r="O64" s="79"/>
      <c r="P64" s="79"/>
      <c r="Q64" s="79"/>
      <c r="R64" s="79"/>
    </row>
    <row r="65" spans="1:18" ht="15" customHeight="1">
      <c r="A65" s="142"/>
      <c r="B65" s="27" t="s">
        <v>274</v>
      </c>
      <c r="C65" s="33"/>
      <c r="D65" s="90"/>
      <c r="E65" s="90"/>
      <c r="F65" s="90"/>
      <c r="G65" s="91"/>
      <c r="H65" s="91"/>
      <c r="I65" s="91"/>
      <c r="J65" s="91"/>
      <c r="K65" s="91"/>
      <c r="L65" s="91"/>
      <c r="M65" s="91"/>
      <c r="N65" s="91"/>
      <c r="O65" s="79"/>
      <c r="P65" s="79"/>
      <c r="Q65" s="79"/>
      <c r="R65" s="79"/>
    </row>
    <row r="66" spans="1:18">
      <c r="A66" s="142"/>
      <c r="B66" s="21" t="s">
        <v>39</v>
      </c>
      <c r="C66" s="32"/>
      <c r="D66" s="80" t="s">
        <v>97</v>
      </c>
      <c r="E66" s="284" t="s">
        <v>135</v>
      </c>
      <c r="F66" s="284" t="s">
        <v>80</v>
      </c>
      <c r="G66" s="64" t="s">
        <v>1</v>
      </c>
      <c r="H66" s="64" t="s">
        <v>2</v>
      </c>
      <c r="I66" s="64" t="s">
        <v>17</v>
      </c>
      <c r="J66" s="64" t="s">
        <v>18</v>
      </c>
      <c r="K66" s="64" t="s">
        <v>20</v>
      </c>
      <c r="L66" s="64" t="s">
        <v>21</v>
      </c>
      <c r="M66" s="64" t="s">
        <v>24</v>
      </c>
      <c r="N66" s="64" t="s">
        <v>25</v>
      </c>
      <c r="O66" s="64" t="s">
        <v>27</v>
      </c>
      <c r="P66" s="64" t="s">
        <v>28</v>
      </c>
      <c r="Q66" s="64" t="s">
        <v>29</v>
      </c>
      <c r="R66" s="64" t="s">
        <v>30</v>
      </c>
    </row>
    <row r="67" spans="1:18" s="2" customFormat="1">
      <c r="A67" s="288" t="s">
        <v>115</v>
      </c>
      <c r="B67" s="122"/>
      <c r="C67" s="185"/>
      <c r="D67" s="226"/>
      <c r="E67" s="175"/>
      <c r="F67" s="175"/>
      <c r="G67" s="109"/>
      <c r="H67" s="109"/>
      <c r="I67" s="109"/>
      <c r="J67" s="109"/>
      <c r="K67" s="109"/>
      <c r="L67" s="109"/>
      <c r="M67" s="109"/>
      <c r="N67" s="119"/>
      <c r="O67" s="110"/>
      <c r="P67" s="110"/>
      <c r="Q67" s="110"/>
      <c r="R67" s="110"/>
    </row>
    <row r="68" spans="1:18" s="2" customFormat="1">
      <c r="A68" s="288" t="s">
        <v>116</v>
      </c>
      <c r="B68" s="53"/>
      <c r="C68" s="185"/>
      <c r="D68" s="226"/>
      <c r="E68" s="175"/>
      <c r="F68" s="175"/>
      <c r="G68" s="109"/>
      <c r="H68" s="109"/>
      <c r="I68" s="109"/>
      <c r="J68" s="109"/>
      <c r="K68" s="109"/>
      <c r="L68" s="109"/>
      <c r="M68" s="109"/>
      <c r="N68" s="119"/>
      <c r="O68" s="110"/>
      <c r="P68" s="110"/>
      <c r="Q68" s="110"/>
      <c r="R68" s="110"/>
    </row>
    <row r="69" spans="1:18" s="2" customFormat="1">
      <c r="A69" s="288" t="s">
        <v>117</v>
      </c>
      <c r="B69" s="53"/>
      <c r="C69" s="185"/>
      <c r="D69" s="226"/>
      <c r="E69" s="175"/>
      <c r="F69" s="175"/>
      <c r="G69" s="109"/>
      <c r="H69" s="109"/>
      <c r="I69" s="109"/>
      <c r="J69" s="109"/>
      <c r="K69" s="109"/>
      <c r="L69" s="109"/>
      <c r="M69" s="109"/>
      <c r="N69" s="119"/>
      <c r="O69" s="110"/>
      <c r="P69" s="110"/>
      <c r="Q69" s="110"/>
      <c r="R69" s="110"/>
    </row>
    <row r="70" spans="1:18" s="2" customFormat="1">
      <c r="A70" s="288" t="s">
        <v>118</v>
      </c>
      <c r="B70" s="53"/>
      <c r="C70" s="185"/>
      <c r="D70" s="226"/>
      <c r="E70" s="175"/>
      <c r="F70" s="175"/>
      <c r="G70" s="109"/>
      <c r="H70" s="109"/>
      <c r="I70" s="109"/>
      <c r="J70" s="109"/>
      <c r="K70" s="109"/>
      <c r="L70" s="109"/>
      <c r="M70" s="109"/>
      <c r="N70" s="119"/>
      <c r="O70" s="110"/>
      <c r="P70" s="110"/>
      <c r="Q70" s="110"/>
      <c r="R70" s="110"/>
    </row>
    <row r="71" spans="1:18" s="2" customFormat="1">
      <c r="A71" s="287" t="s">
        <v>119</v>
      </c>
      <c r="B71" s="53"/>
      <c r="C71" s="185"/>
      <c r="D71" s="226"/>
      <c r="E71" s="175"/>
      <c r="F71" s="175"/>
      <c r="G71" s="109"/>
      <c r="H71" s="109"/>
      <c r="I71" s="109"/>
      <c r="J71" s="109"/>
      <c r="K71" s="109"/>
      <c r="L71" s="109"/>
      <c r="M71" s="109"/>
      <c r="N71" s="119"/>
      <c r="O71" s="110"/>
      <c r="P71" s="110"/>
      <c r="Q71" s="110"/>
      <c r="R71" s="110"/>
    </row>
    <row r="72" spans="1:18" s="2" customFormat="1">
      <c r="A72" s="288" t="s">
        <v>236</v>
      </c>
      <c r="B72" s="53"/>
      <c r="C72" s="185"/>
      <c r="D72" s="226"/>
      <c r="E72" s="175"/>
      <c r="F72" s="175"/>
      <c r="G72" s="109"/>
      <c r="H72" s="109"/>
      <c r="I72" s="109"/>
      <c r="J72" s="109"/>
      <c r="K72" s="109"/>
      <c r="L72" s="109"/>
      <c r="M72" s="109"/>
      <c r="N72" s="119"/>
      <c r="O72" s="110"/>
      <c r="P72" s="110"/>
      <c r="Q72" s="110"/>
      <c r="R72" s="110"/>
    </row>
    <row r="73" spans="1:18" s="2" customFormat="1">
      <c r="A73" s="288" t="s">
        <v>237</v>
      </c>
      <c r="B73" s="53"/>
      <c r="C73" s="185"/>
      <c r="D73" s="226"/>
      <c r="E73" s="175"/>
      <c r="F73" s="175"/>
      <c r="G73" s="109"/>
      <c r="H73" s="109"/>
      <c r="I73" s="109"/>
      <c r="J73" s="109"/>
      <c r="K73" s="109"/>
      <c r="L73" s="109"/>
      <c r="M73" s="109"/>
      <c r="N73" s="119"/>
      <c r="O73" s="110"/>
      <c r="P73" s="110"/>
      <c r="Q73" s="110"/>
      <c r="R73" s="110"/>
    </row>
    <row r="74" spans="1:18" s="2" customFormat="1">
      <c r="A74" s="288" t="s">
        <v>238</v>
      </c>
      <c r="B74" s="53"/>
      <c r="C74" s="185"/>
      <c r="D74" s="226"/>
      <c r="E74" s="175"/>
      <c r="F74" s="175"/>
      <c r="G74" s="109"/>
      <c r="H74" s="109"/>
      <c r="I74" s="109"/>
      <c r="J74" s="109"/>
      <c r="K74" s="109"/>
      <c r="L74" s="109"/>
      <c r="M74" s="109"/>
      <c r="N74" s="119"/>
      <c r="O74" s="110"/>
      <c r="P74" s="110"/>
      <c r="Q74" s="110"/>
      <c r="R74" s="110"/>
    </row>
    <row r="75" spans="1:18" s="2" customFormat="1">
      <c r="A75" s="288" t="s">
        <v>239</v>
      </c>
      <c r="B75" s="53"/>
      <c r="C75" s="185"/>
      <c r="D75" s="226"/>
      <c r="E75" s="175"/>
      <c r="F75" s="175"/>
      <c r="G75" s="109"/>
      <c r="H75" s="109"/>
      <c r="I75" s="109"/>
      <c r="J75" s="109"/>
      <c r="K75" s="109"/>
      <c r="L75" s="109"/>
      <c r="M75" s="109"/>
      <c r="N75" s="119"/>
      <c r="O75" s="110"/>
      <c r="P75" s="110"/>
      <c r="Q75" s="110"/>
      <c r="R75" s="110"/>
    </row>
    <row r="76" spans="1:18" s="2" customFormat="1">
      <c r="A76" s="288" t="s">
        <v>240</v>
      </c>
      <c r="B76" s="53"/>
      <c r="C76" s="185"/>
      <c r="D76" s="226"/>
      <c r="E76" s="175"/>
      <c r="F76" s="175"/>
      <c r="G76" s="109"/>
      <c r="H76" s="109"/>
      <c r="I76" s="109"/>
      <c r="J76" s="109"/>
      <c r="K76" s="109"/>
      <c r="L76" s="109"/>
      <c r="M76" s="109"/>
      <c r="N76" s="119"/>
      <c r="O76" s="110"/>
      <c r="P76" s="110"/>
      <c r="Q76" s="110"/>
      <c r="R76" s="110"/>
    </row>
    <row r="77" spans="1:18" s="2" customFormat="1">
      <c r="A77" s="288" t="s">
        <v>241</v>
      </c>
      <c r="B77" s="53"/>
      <c r="C77" s="185"/>
      <c r="D77" s="226"/>
      <c r="E77" s="175"/>
      <c r="F77" s="175"/>
      <c r="G77" s="109"/>
      <c r="H77" s="109"/>
      <c r="I77" s="109"/>
      <c r="J77" s="109"/>
      <c r="K77" s="109"/>
      <c r="L77" s="109"/>
      <c r="M77" s="109"/>
      <c r="N77" s="119"/>
      <c r="O77" s="110"/>
      <c r="P77" s="110"/>
      <c r="Q77" s="110"/>
      <c r="R77" s="110"/>
    </row>
    <row r="78" spans="1:18" s="2" customFormat="1">
      <c r="A78" s="288" t="s">
        <v>242</v>
      </c>
      <c r="B78" s="53"/>
      <c r="C78" s="185"/>
      <c r="D78" s="226"/>
      <c r="E78" s="175"/>
      <c r="F78" s="175"/>
      <c r="G78" s="109"/>
      <c r="H78" s="109"/>
      <c r="I78" s="109"/>
      <c r="J78" s="109"/>
      <c r="K78" s="109"/>
      <c r="L78" s="109"/>
      <c r="M78" s="109"/>
      <c r="N78" s="119"/>
      <c r="O78" s="110"/>
      <c r="P78" s="110"/>
      <c r="Q78" s="110"/>
      <c r="R78" s="110"/>
    </row>
    <row r="79" spans="1:18" s="2" customFormat="1">
      <c r="A79" s="288" t="s">
        <v>243</v>
      </c>
      <c r="B79" s="53"/>
      <c r="C79" s="185"/>
      <c r="D79" s="226"/>
      <c r="E79" s="175"/>
      <c r="F79" s="175"/>
      <c r="G79" s="109"/>
      <c r="H79" s="109"/>
      <c r="I79" s="109"/>
      <c r="J79" s="109"/>
      <c r="K79" s="109"/>
      <c r="L79" s="109"/>
      <c r="M79" s="109"/>
      <c r="N79" s="119"/>
      <c r="O79" s="110"/>
      <c r="P79" s="110"/>
      <c r="Q79" s="110"/>
      <c r="R79" s="110"/>
    </row>
    <row r="80" spans="1:18" s="2" customFormat="1">
      <c r="A80" s="293" t="s">
        <v>244</v>
      </c>
      <c r="B80" s="53"/>
      <c r="C80" s="185"/>
      <c r="D80" s="226"/>
      <c r="E80" s="175"/>
      <c r="F80" s="175"/>
      <c r="G80" s="109"/>
      <c r="H80" s="109"/>
      <c r="I80" s="109"/>
      <c r="J80" s="109"/>
      <c r="K80" s="109"/>
      <c r="L80" s="109"/>
      <c r="M80" s="109"/>
      <c r="N80" s="109"/>
      <c r="O80" s="110"/>
      <c r="P80" s="110"/>
      <c r="Q80" s="110"/>
      <c r="R80" s="110"/>
    </row>
    <row r="81" spans="1:18">
      <c r="A81" s="142">
        <v>4</v>
      </c>
      <c r="B81" s="52" t="s">
        <v>111</v>
      </c>
      <c r="C81" s="47"/>
      <c r="D81" s="186"/>
      <c r="E81" s="363">
        <f>SUM(E67:E80)</f>
        <v>0</v>
      </c>
      <c r="F81" s="363">
        <f>SUM(F67:F80)</f>
        <v>0</v>
      </c>
      <c r="G81" s="69">
        <f t="shared" ref="G81:R81" si="3">SUM(G67:G80)</f>
        <v>0</v>
      </c>
      <c r="H81" s="69">
        <f t="shared" si="3"/>
        <v>0</v>
      </c>
      <c r="I81" s="69">
        <f t="shared" si="3"/>
        <v>0</v>
      </c>
      <c r="J81" s="69">
        <f t="shared" si="3"/>
        <v>0</v>
      </c>
      <c r="K81" s="69">
        <f t="shared" si="3"/>
        <v>0</v>
      </c>
      <c r="L81" s="69">
        <f t="shared" si="3"/>
        <v>0</v>
      </c>
      <c r="M81" s="69">
        <f t="shared" si="3"/>
        <v>0</v>
      </c>
      <c r="N81" s="69">
        <f t="shared" si="3"/>
        <v>0</v>
      </c>
      <c r="O81" s="69">
        <f t="shared" si="3"/>
        <v>0</v>
      </c>
      <c r="P81" s="69">
        <f t="shared" si="3"/>
        <v>0</v>
      </c>
      <c r="Q81" s="69">
        <f t="shared" si="3"/>
        <v>0</v>
      </c>
      <c r="R81" s="69">
        <f t="shared" si="3"/>
        <v>0</v>
      </c>
    </row>
    <row r="82" spans="1:18">
      <c r="A82" s="142"/>
      <c r="B82" s="12"/>
      <c r="C82" s="32"/>
      <c r="D82" s="160"/>
      <c r="E82" s="165"/>
      <c r="F82" s="247"/>
      <c r="G82" s="166"/>
      <c r="H82" s="166"/>
      <c r="I82" s="166"/>
      <c r="J82" s="166"/>
      <c r="K82" s="166"/>
      <c r="L82" s="166"/>
      <c r="M82" s="166"/>
      <c r="N82" s="166"/>
      <c r="O82" s="167"/>
      <c r="P82" s="167"/>
      <c r="Q82" s="167"/>
      <c r="R82" s="168"/>
    </row>
    <row r="83" spans="1:18">
      <c r="A83" s="142"/>
      <c r="B83" s="27" t="s">
        <v>275</v>
      </c>
      <c r="C83" s="12"/>
      <c r="D83" s="21"/>
      <c r="E83" s="104"/>
      <c r="F83" s="105"/>
      <c r="G83" s="105"/>
      <c r="H83" s="105"/>
      <c r="I83" s="105"/>
      <c r="J83" s="105"/>
      <c r="K83" s="105"/>
      <c r="L83" s="105"/>
      <c r="M83" s="105"/>
      <c r="N83" s="105"/>
      <c r="O83" s="102"/>
      <c r="P83" s="102"/>
      <c r="Q83" s="102"/>
      <c r="R83" s="103"/>
    </row>
    <row r="84" spans="1:18">
      <c r="A84" s="142"/>
      <c r="B84" s="21" t="s">
        <v>39</v>
      </c>
      <c r="C84" s="128"/>
      <c r="D84" s="80" t="s">
        <v>97</v>
      </c>
      <c r="E84" s="284" t="s">
        <v>135</v>
      </c>
      <c r="F84" s="284" t="s">
        <v>80</v>
      </c>
      <c r="G84" s="284" t="s">
        <v>1</v>
      </c>
      <c r="H84" s="284" t="s">
        <v>2</v>
      </c>
      <c r="I84" s="284" t="s">
        <v>17</v>
      </c>
      <c r="J84" s="284" t="s">
        <v>18</v>
      </c>
      <c r="K84" s="284" t="s">
        <v>20</v>
      </c>
      <c r="L84" s="284" t="s">
        <v>21</v>
      </c>
      <c r="M84" s="284" t="s">
        <v>24</v>
      </c>
      <c r="N84" s="284" t="s">
        <v>25</v>
      </c>
      <c r="O84" s="284" t="s">
        <v>27</v>
      </c>
      <c r="P84" s="284" t="s">
        <v>28</v>
      </c>
      <c r="Q84" s="284" t="s">
        <v>29</v>
      </c>
      <c r="R84" s="284" t="s">
        <v>30</v>
      </c>
    </row>
    <row r="85" spans="1:18">
      <c r="A85" s="288" t="s">
        <v>120</v>
      </c>
      <c r="B85" s="53"/>
      <c r="C85" s="40"/>
      <c r="D85" s="95"/>
      <c r="E85" s="365"/>
      <c r="F85" s="179"/>
      <c r="G85" s="108"/>
      <c r="H85" s="109"/>
      <c r="I85" s="109"/>
      <c r="J85" s="109"/>
      <c r="K85" s="109"/>
      <c r="L85" s="109"/>
      <c r="M85" s="109"/>
      <c r="N85" s="109"/>
      <c r="O85" s="110"/>
      <c r="P85" s="110"/>
      <c r="Q85" s="110"/>
      <c r="R85" s="110"/>
    </row>
    <row r="86" spans="1:18" s="277" customFormat="1">
      <c r="A86" s="288" t="s">
        <v>121</v>
      </c>
      <c r="B86" s="53"/>
      <c r="C86" s="282"/>
      <c r="D86" s="95"/>
      <c r="E86" s="179"/>
      <c r="F86" s="179"/>
      <c r="G86" s="108"/>
      <c r="H86" s="109"/>
      <c r="I86" s="109"/>
      <c r="J86" s="109"/>
      <c r="K86" s="109"/>
      <c r="L86" s="109"/>
      <c r="M86" s="109"/>
      <c r="N86" s="109"/>
      <c r="O86" s="110"/>
      <c r="P86" s="110"/>
      <c r="Q86" s="110"/>
      <c r="R86" s="110"/>
    </row>
    <row r="87" spans="1:18" s="277" customFormat="1">
      <c r="A87" s="288" t="s">
        <v>122</v>
      </c>
      <c r="B87" s="53"/>
      <c r="C87" s="282"/>
      <c r="D87" s="95"/>
      <c r="E87" s="179"/>
      <c r="F87" s="179"/>
      <c r="G87" s="108"/>
      <c r="H87" s="109"/>
      <c r="I87" s="109"/>
      <c r="J87" s="109"/>
      <c r="K87" s="109"/>
      <c r="L87" s="109"/>
      <c r="M87" s="109"/>
      <c r="N87" s="109"/>
      <c r="O87" s="110"/>
      <c r="P87" s="110"/>
      <c r="Q87" s="110"/>
      <c r="R87" s="110"/>
    </row>
    <row r="88" spans="1:18" s="277" customFormat="1">
      <c r="A88" s="288" t="s">
        <v>123</v>
      </c>
      <c r="B88" s="53"/>
      <c r="C88" s="282"/>
      <c r="D88" s="95"/>
      <c r="E88" s="179"/>
      <c r="F88" s="179"/>
      <c r="G88" s="108"/>
      <c r="H88" s="109"/>
      <c r="I88" s="109"/>
      <c r="J88" s="109"/>
      <c r="K88" s="109"/>
      <c r="L88" s="109"/>
      <c r="M88" s="109"/>
      <c r="N88" s="109"/>
      <c r="O88" s="110"/>
      <c r="P88" s="110"/>
      <c r="Q88" s="110"/>
      <c r="R88" s="110"/>
    </row>
    <row r="89" spans="1:18" s="277" customFormat="1">
      <c r="A89" s="287" t="s">
        <v>124</v>
      </c>
      <c r="B89" s="53"/>
      <c r="C89" s="282"/>
      <c r="D89" s="95"/>
      <c r="E89" s="179"/>
      <c r="F89" s="179"/>
      <c r="G89" s="108"/>
      <c r="H89" s="109"/>
      <c r="I89" s="109"/>
      <c r="J89" s="109"/>
      <c r="K89" s="109"/>
      <c r="L89" s="109"/>
      <c r="M89" s="109"/>
      <c r="N89" s="109"/>
      <c r="O89" s="110"/>
      <c r="P89" s="110"/>
      <c r="Q89" s="110"/>
      <c r="R89" s="110"/>
    </row>
    <row r="90" spans="1:18" s="277" customFormat="1">
      <c r="A90" s="288" t="s">
        <v>245</v>
      </c>
      <c r="B90" s="53"/>
      <c r="C90" s="282"/>
      <c r="D90" s="95"/>
      <c r="E90" s="179"/>
      <c r="F90" s="179"/>
      <c r="G90" s="108"/>
      <c r="H90" s="109"/>
      <c r="I90" s="109"/>
      <c r="J90" s="109"/>
      <c r="K90" s="109"/>
      <c r="L90" s="109"/>
      <c r="M90" s="109"/>
      <c r="N90" s="109"/>
      <c r="O90" s="110"/>
      <c r="P90" s="110"/>
      <c r="Q90" s="110"/>
      <c r="R90" s="110"/>
    </row>
    <row r="91" spans="1:18" s="277" customFormat="1">
      <c r="A91" s="288" t="s">
        <v>246</v>
      </c>
      <c r="B91" s="53"/>
      <c r="C91" s="282"/>
      <c r="D91" s="95"/>
      <c r="E91" s="179"/>
      <c r="F91" s="179"/>
      <c r="G91" s="108"/>
      <c r="H91" s="109"/>
      <c r="I91" s="109"/>
      <c r="J91" s="109"/>
      <c r="K91" s="109"/>
      <c r="L91" s="109"/>
      <c r="M91" s="109"/>
      <c r="N91" s="109"/>
      <c r="O91" s="110"/>
      <c r="P91" s="110"/>
      <c r="Q91" s="110"/>
      <c r="R91" s="110"/>
    </row>
    <row r="92" spans="1:18" s="277" customFormat="1">
      <c r="A92" s="288" t="s">
        <v>247</v>
      </c>
      <c r="B92" s="53"/>
      <c r="C92" s="282"/>
      <c r="D92" s="95"/>
      <c r="E92" s="179"/>
      <c r="F92" s="179"/>
      <c r="G92" s="108"/>
      <c r="H92" s="109"/>
      <c r="I92" s="109"/>
      <c r="J92" s="109"/>
      <c r="K92" s="109"/>
      <c r="L92" s="109"/>
      <c r="M92" s="109"/>
      <c r="N92" s="109"/>
      <c r="O92" s="110"/>
      <c r="P92" s="110"/>
      <c r="Q92" s="110"/>
      <c r="R92" s="110"/>
    </row>
    <row r="93" spans="1:18" s="277" customFormat="1">
      <c r="A93" s="288" t="s">
        <v>248</v>
      </c>
      <c r="B93" s="53"/>
      <c r="C93" s="282"/>
      <c r="D93" s="95"/>
      <c r="E93" s="179"/>
      <c r="F93" s="179"/>
      <c r="G93" s="108"/>
      <c r="H93" s="109"/>
      <c r="I93" s="109"/>
      <c r="J93" s="109"/>
      <c r="K93" s="109"/>
      <c r="L93" s="109"/>
      <c r="M93" s="109"/>
      <c r="N93" s="109"/>
      <c r="O93" s="110"/>
      <c r="P93" s="110"/>
      <c r="Q93" s="110"/>
      <c r="R93" s="110"/>
    </row>
    <row r="94" spans="1:18" s="277" customFormat="1">
      <c r="A94" s="288" t="s">
        <v>249</v>
      </c>
      <c r="B94" s="53"/>
      <c r="C94" s="282"/>
      <c r="D94" s="95"/>
      <c r="E94" s="179"/>
      <c r="F94" s="179"/>
      <c r="G94" s="108"/>
      <c r="H94" s="109"/>
      <c r="I94" s="109"/>
      <c r="J94" s="109"/>
      <c r="K94" s="109"/>
      <c r="L94" s="109"/>
      <c r="M94" s="109"/>
      <c r="N94" s="109"/>
      <c r="O94" s="110"/>
      <c r="P94" s="110"/>
      <c r="Q94" s="110"/>
      <c r="R94" s="110"/>
    </row>
    <row r="95" spans="1:18">
      <c r="A95" s="288" t="s">
        <v>250</v>
      </c>
      <c r="B95" s="53"/>
      <c r="C95" s="40"/>
      <c r="D95" s="95"/>
      <c r="E95" s="179"/>
      <c r="F95" s="179"/>
      <c r="G95" s="109"/>
      <c r="H95" s="109"/>
      <c r="I95" s="109"/>
      <c r="J95" s="109"/>
      <c r="K95" s="109"/>
      <c r="L95" s="109"/>
      <c r="M95" s="109"/>
      <c r="N95" s="109"/>
      <c r="O95" s="110"/>
      <c r="P95" s="110"/>
      <c r="Q95" s="110"/>
      <c r="R95" s="110"/>
    </row>
    <row r="96" spans="1:18">
      <c r="A96" s="288" t="s">
        <v>251</v>
      </c>
      <c r="B96" s="53"/>
      <c r="C96" s="40"/>
      <c r="D96" s="95"/>
      <c r="E96" s="365"/>
      <c r="F96" s="365"/>
      <c r="G96" s="109"/>
      <c r="H96" s="109"/>
      <c r="I96" s="109"/>
      <c r="J96" s="109"/>
      <c r="K96" s="109"/>
      <c r="L96" s="109"/>
      <c r="M96" s="109"/>
      <c r="N96" s="109"/>
      <c r="O96" s="110"/>
      <c r="P96" s="110"/>
      <c r="Q96" s="110"/>
      <c r="R96" s="110"/>
    </row>
    <row r="97" spans="1:18">
      <c r="A97" s="288" t="s">
        <v>252</v>
      </c>
      <c r="B97" s="53"/>
      <c r="C97" s="40"/>
      <c r="D97" s="95"/>
      <c r="E97" s="365"/>
      <c r="F97" s="365"/>
      <c r="G97" s="109"/>
      <c r="H97" s="109"/>
      <c r="I97" s="109"/>
      <c r="J97" s="109"/>
      <c r="K97" s="109"/>
      <c r="L97" s="109"/>
      <c r="M97" s="109"/>
      <c r="N97" s="109"/>
      <c r="O97" s="110"/>
      <c r="P97" s="110"/>
      <c r="Q97" s="110"/>
      <c r="R97" s="110"/>
    </row>
    <row r="98" spans="1:18">
      <c r="A98" s="293" t="s">
        <v>253</v>
      </c>
      <c r="B98" s="53"/>
      <c r="C98" s="40"/>
      <c r="D98" s="95"/>
      <c r="E98" s="365"/>
      <c r="F98" s="365"/>
      <c r="G98" s="109"/>
      <c r="H98" s="109"/>
      <c r="I98" s="109"/>
      <c r="J98" s="109"/>
      <c r="K98" s="109"/>
      <c r="L98" s="109"/>
      <c r="M98" s="109"/>
      <c r="N98" s="109"/>
      <c r="O98" s="110"/>
      <c r="P98" s="110"/>
      <c r="Q98" s="110"/>
      <c r="R98" s="110"/>
    </row>
    <row r="99" spans="1:18">
      <c r="A99" s="142">
        <v>5</v>
      </c>
      <c r="B99" s="49" t="s">
        <v>112</v>
      </c>
      <c r="C99" s="47"/>
      <c r="D99" s="227"/>
      <c r="E99" s="363">
        <f>SUM(E85:E98)</f>
        <v>0</v>
      </c>
      <c r="F99" s="363">
        <f>SUM(F85:F98)</f>
        <v>0</v>
      </c>
      <c r="G99" s="69">
        <f t="shared" ref="G99:R99" si="4">SUM(G85:G98)</f>
        <v>0</v>
      </c>
      <c r="H99" s="69">
        <f t="shared" si="4"/>
        <v>0</v>
      </c>
      <c r="I99" s="69">
        <f t="shared" si="4"/>
        <v>0</v>
      </c>
      <c r="J99" s="69">
        <f t="shared" si="4"/>
        <v>0</v>
      </c>
      <c r="K99" s="69">
        <f t="shared" si="4"/>
        <v>0</v>
      </c>
      <c r="L99" s="69">
        <f t="shared" si="4"/>
        <v>0</v>
      </c>
      <c r="M99" s="69">
        <f t="shared" si="4"/>
        <v>0</v>
      </c>
      <c r="N99" s="69">
        <f t="shared" si="4"/>
        <v>0</v>
      </c>
      <c r="O99" s="69">
        <f t="shared" si="4"/>
        <v>0</v>
      </c>
      <c r="P99" s="69">
        <f t="shared" si="4"/>
        <v>0</v>
      </c>
      <c r="Q99" s="69">
        <f t="shared" si="4"/>
        <v>0</v>
      </c>
      <c r="R99" s="69">
        <f t="shared" si="4"/>
        <v>0</v>
      </c>
    </row>
    <row r="100" spans="1:18">
      <c r="A100" s="142"/>
      <c r="B100" s="173"/>
      <c r="C100" s="171"/>
      <c r="D100" s="172"/>
      <c r="E100" s="105"/>
      <c r="F100" s="105"/>
      <c r="G100" s="105"/>
      <c r="H100" s="105"/>
      <c r="I100" s="105"/>
      <c r="J100" s="105"/>
      <c r="K100" s="105"/>
      <c r="L100" s="105"/>
      <c r="M100" s="105"/>
      <c r="N100" s="105"/>
      <c r="O100" s="105"/>
      <c r="P100" s="105"/>
      <c r="Q100" s="105"/>
      <c r="R100" s="174"/>
    </row>
    <row r="101" spans="1:18" ht="15" customHeight="1">
      <c r="A101" s="142">
        <v>6</v>
      </c>
      <c r="B101" s="50" t="s">
        <v>169</v>
      </c>
      <c r="C101" s="51"/>
      <c r="D101" s="88"/>
      <c r="E101" s="289">
        <f>E99+E81</f>
        <v>0</v>
      </c>
      <c r="F101" s="289">
        <f>F99+F81</f>
        <v>0</v>
      </c>
      <c r="G101" s="82">
        <f t="shared" ref="G101:R101" si="5">G99+G81</f>
        <v>0</v>
      </c>
      <c r="H101" s="82">
        <f t="shared" si="5"/>
        <v>0</v>
      </c>
      <c r="I101" s="82">
        <f t="shared" si="5"/>
        <v>0</v>
      </c>
      <c r="J101" s="82">
        <f t="shared" si="5"/>
        <v>0</v>
      </c>
      <c r="K101" s="82">
        <f t="shared" si="5"/>
        <v>0</v>
      </c>
      <c r="L101" s="82">
        <f t="shared" si="5"/>
        <v>0</v>
      </c>
      <c r="M101" s="82">
        <f t="shared" si="5"/>
        <v>0</v>
      </c>
      <c r="N101" s="82">
        <f t="shared" si="5"/>
        <v>0</v>
      </c>
      <c r="O101" s="82">
        <f t="shared" si="5"/>
        <v>0</v>
      </c>
      <c r="P101" s="82">
        <f t="shared" si="5"/>
        <v>0</v>
      </c>
      <c r="Q101" s="82">
        <f t="shared" si="5"/>
        <v>0</v>
      </c>
      <c r="R101" s="82">
        <f t="shared" si="5"/>
        <v>0</v>
      </c>
    </row>
    <row r="102" spans="1:18">
      <c r="A102" s="142"/>
      <c r="B102" s="33"/>
      <c r="C102" s="33"/>
      <c r="D102" s="27"/>
      <c r="E102" s="78"/>
      <c r="F102" s="78"/>
      <c r="G102" s="78"/>
      <c r="H102" s="78"/>
      <c r="I102" s="78"/>
      <c r="J102" s="78"/>
      <c r="K102" s="78"/>
      <c r="L102" s="78"/>
      <c r="M102" s="78"/>
      <c r="N102" s="78"/>
      <c r="O102" s="78"/>
      <c r="P102" s="78"/>
      <c r="Q102" s="78"/>
      <c r="R102" s="78"/>
    </row>
    <row r="103" spans="1:18" ht="18">
      <c r="A103" s="142"/>
      <c r="B103" s="295" t="s">
        <v>44</v>
      </c>
      <c r="C103" s="45"/>
      <c r="D103" s="90"/>
      <c r="E103" s="91"/>
      <c r="F103" s="91"/>
      <c r="G103" s="91"/>
      <c r="H103" s="91"/>
      <c r="I103" s="91"/>
      <c r="J103" s="91"/>
      <c r="K103" s="91"/>
      <c r="L103" s="91"/>
      <c r="M103" s="91"/>
      <c r="N103" s="91"/>
      <c r="O103" s="79"/>
      <c r="P103" s="79"/>
      <c r="Q103" s="79"/>
      <c r="R103" s="79"/>
    </row>
    <row r="104" spans="1:18">
      <c r="A104" s="142"/>
      <c r="B104" s="27"/>
      <c r="C104" s="33"/>
      <c r="D104" s="27"/>
    </row>
    <row r="105" spans="1:18">
      <c r="A105" s="142"/>
      <c r="B105" s="34"/>
      <c r="C105" s="75"/>
      <c r="D105" s="80" t="s">
        <v>96</v>
      </c>
      <c r="E105" s="64" t="s">
        <v>135</v>
      </c>
      <c r="F105" s="64" t="s">
        <v>80</v>
      </c>
      <c r="G105" s="64" t="s">
        <v>1</v>
      </c>
      <c r="H105" s="64" t="s">
        <v>2</v>
      </c>
      <c r="I105" s="64" t="s">
        <v>17</v>
      </c>
      <c r="J105" s="64" t="s">
        <v>18</v>
      </c>
      <c r="K105" s="64" t="s">
        <v>20</v>
      </c>
      <c r="L105" s="64" t="s">
        <v>21</v>
      </c>
      <c r="M105" s="64" t="s">
        <v>24</v>
      </c>
      <c r="N105" s="64" t="s">
        <v>25</v>
      </c>
      <c r="O105" s="64" t="s">
        <v>27</v>
      </c>
      <c r="P105" s="64" t="s">
        <v>28</v>
      </c>
      <c r="Q105" s="64" t="s">
        <v>29</v>
      </c>
      <c r="R105" s="64" t="s">
        <v>30</v>
      </c>
    </row>
    <row r="106" spans="1:18">
      <c r="A106" s="142">
        <v>7</v>
      </c>
      <c r="B106" s="52" t="s">
        <v>373</v>
      </c>
      <c r="C106" s="276"/>
      <c r="D106" s="181">
        <v>0.42799999999999999</v>
      </c>
      <c r="E106" s="289">
        <f>EBT!E144*$D$106</f>
        <v>282002.71580000001</v>
      </c>
      <c r="F106" s="289">
        <f>EBT!F144*$D$106</f>
        <v>319014.557535436</v>
      </c>
      <c r="G106" s="317">
        <f>EBT!G144*$D$106</f>
        <v>202992.56651073997</v>
      </c>
      <c r="H106" s="317">
        <f>EBT!H144*$D$106</f>
        <v>207918.14726103199</v>
      </c>
      <c r="I106" s="317">
        <f>EBT!I144*$D$106</f>
        <v>148223.85930854801</v>
      </c>
      <c r="J106" s="317">
        <f>EBT!J144*$D$106</f>
        <v>159449.09548750002</v>
      </c>
      <c r="K106" s="317">
        <f>EBT!K144*$D$106</f>
        <v>177631.830136996</v>
      </c>
      <c r="L106" s="317">
        <f>EBT!L144*$D$106</f>
        <v>177042.89610433602</v>
      </c>
      <c r="M106" s="317">
        <f>EBT!M144*$D$106</f>
        <v>237891.06696319202</v>
      </c>
      <c r="N106" s="317">
        <f>EBT!N144*$D$106</f>
        <v>313485.56579415197</v>
      </c>
      <c r="O106" s="317">
        <f>EBT!O144*$D$106</f>
        <v>263308.65136950399</v>
      </c>
      <c r="P106" s="317">
        <f>EBT!P144*$D$106</f>
        <v>340233.84627034003</v>
      </c>
      <c r="Q106" s="317">
        <f>EBT!Q144*$D$106</f>
        <v>355182.79040629999</v>
      </c>
      <c r="R106" s="317">
        <f>EBT!R144*$D$106</f>
        <v>368453.32096614398</v>
      </c>
    </row>
    <row r="107" spans="1:18" ht="18">
      <c r="A107" s="142"/>
      <c r="B107" s="295" t="s">
        <v>98</v>
      </c>
      <c r="C107" s="12"/>
      <c r="D107" s="21"/>
      <c r="E107" s="78"/>
      <c r="F107" s="78"/>
      <c r="G107" s="78"/>
      <c r="H107" s="78"/>
      <c r="I107" s="78"/>
      <c r="J107" s="78"/>
      <c r="K107" s="78"/>
      <c r="L107" s="78"/>
      <c r="M107" s="78"/>
      <c r="N107" s="78"/>
      <c r="O107" s="83"/>
      <c r="P107" s="83"/>
      <c r="Q107" s="83"/>
      <c r="R107" s="83"/>
    </row>
    <row r="108" spans="1:18" s="2" customFormat="1">
      <c r="A108" s="144"/>
      <c r="B108" s="21"/>
      <c r="C108" s="12"/>
      <c r="D108" s="21"/>
      <c r="E108" s="64" t="s">
        <v>135</v>
      </c>
      <c r="F108" s="64" t="s">
        <v>80</v>
      </c>
      <c r="G108" s="64" t="s">
        <v>1</v>
      </c>
      <c r="H108" s="64" t="s">
        <v>2</v>
      </c>
      <c r="I108" s="64" t="s">
        <v>17</v>
      </c>
      <c r="J108" s="64" t="s">
        <v>18</v>
      </c>
      <c r="K108" s="64" t="s">
        <v>20</v>
      </c>
      <c r="L108" s="64" t="s">
        <v>21</v>
      </c>
      <c r="M108" s="64" t="s">
        <v>24</v>
      </c>
      <c r="N108" s="64" t="s">
        <v>25</v>
      </c>
      <c r="O108" s="64" t="s">
        <v>27</v>
      </c>
      <c r="P108" s="64" t="s">
        <v>28</v>
      </c>
      <c r="Q108" s="64" t="s">
        <v>29</v>
      </c>
      <c r="R108" s="64" t="s">
        <v>30</v>
      </c>
    </row>
    <row r="109" spans="1:18">
      <c r="A109" s="142">
        <v>8</v>
      </c>
      <c r="B109" s="52" t="s">
        <v>309</v>
      </c>
      <c r="C109" s="40"/>
      <c r="D109" s="92"/>
      <c r="E109" s="289">
        <f>E61+E106+E101</f>
        <v>942575.67850000004</v>
      </c>
      <c r="F109" s="289">
        <f t="shared" ref="F109:R109" si="6">F61+F106+F101</f>
        <v>925127.73546543601</v>
      </c>
      <c r="G109" s="285">
        <f t="shared" si="6"/>
        <v>819719.05693873996</v>
      </c>
      <c r="H109" s="285">
        <f t="shared" si="6"/>
        <v>839912.15397903195</v>
      </c>
      <c r="I109" s="285">
        <f t="shared" si="6"/>
        <v>788914.59431254806</v>
      </c>
      <c r="J109" s="285">
        <f t="shared" si="6"/>
        <v>799186.59774750005</v>
      </c>
      <c r="K109" s="285">
        <f t="shared" si="6"/>
        <v>809075.05672399595</v>
      </c>
      <c r="L109" s="285">
        <f t="shared" si="6"/>
        <v>845159.56427633599</v>
      </c>
      <c r="M109" s="285">
        <f t="shared" si="6"/>
        <v>627911.764452192</v>
      </c>
      <c r="N109" s="285">
        <f t="shared" si="6"/>
        <v>490936.07770115195</v>
      </c>
      <c r="O109" s="285">
        <f t="shared" si="6"/>
        <v>386544.98437850398</v>
      </c>
      <c r="P109" s="285">
        <f t="shared" si="6"/>
        <v>412346.90031734004</v>
      </c>
      <c r="Q109" s="285">
        <f t="shared" si="6"/>
        <v>428879.98866129998</v>
      </c>
      <c r="R109" s="285">
        <f t="shared" si="6"/>
        <v>445602.76821514399</v>
      </c>
    </row>
    <row r="110" spans="1:18" ht="15" customHeight="1">
      <c r="A110" s="142"/>
      <c r="B110" s="12"/>
      <c r="C110" s="12"/>
      <c r="D110" s="12"/>
      <c r="E110" s="9"/>
      <c r="F110" s="9"/>
      <c r="G110" s="9"/>
      <c r="H110" s="9"/>
      <c r="I110" s="9"/>
      <c r="J110" s="9"/>
      <c r="K110" s="9"/>
      <c r="L110" s="9"/>
      <c r="M110" s="9"/>
      <c r="N110" s="2"/>
      <c r="O110" s="2"/>
      <c r="P110" s="2"/>
      <c r="Q110" s="2"/>
      <c r="R110" s="2"/>
    </row>
    <row r="111" spans="1:18" ht="18">
      <c r="A111" s="142"/>
      <c r="B111" s="295" t="s">
        <v>304</v>
      </c>
    </row>
    <row r="112" spans="1:18" s="277" customFormat="1">
      <c r="A112" s="287"/>
      <c r="B112" s="279"/>
      <c r="C112" s="279"/>
      <c r="D112" s="279"/>
      <c r="E112" s="278"/>
      <c r="F112" s="278"/>
      <c r="G112" s="278"/>
      <c r="H112" s="278"/>
      <c r="I112" s="278"/>
      <c r="J112" s="278"/>
      <c r="K112" s="278"/>
      <c r="L112" s="278"/>
      <c r="M112" s="278"/>
      <c r="N112" s="278"/>
      <c r="O112" s="278"/>
    </row>
    <row r="113" spans="1:18" s="277" customFormat="1">
      <c r="A113" s="287" t="s">
        <v>293</v>
      </c>
      <c r="B113" s="310" t="s">
        <v>314</v>
      </c>
      <c r="C113" s="279"/>
      <c r="D113" s="279"/>
      <c r="E113" s="368">
        <f>EBT!E83</f>
        <v>0</v>
      </c>
      <c r="F113" s="368">
        <f>EBT!F83</f>
        <v>0</v>
      </c>
      <c r="G113" s="311">
        <f>EBT!G83</f>
        <v>0</v>
      </c>
      <c r="H113" s="311">
        <f>EBT!H83</f>
        <v>0</v>
      </c>
      <c r="I113" s="311">
        <f>EBT!I83</f>
        <v>0</v>
      </c>
      <c r="J113" s="311">
        <f>EBT!J83</f>
        <v>0</v>
      </c>
      <c r="K113" s="311">
        <f>EBT!K83</f>
        <v>0</v>
      </c>
      <c r="L113" s="311">
        <f>EBT!L83</f>
        <v>0</v>
      </c>
      <c r="M113" s="311">
        <f>EBT!M83</f>
        <v>0</v>
      </c>
      <c r="N113" s="311">
        <f>EBT!N83</f>
        <v>0</v>
      </c>
      <c r="O113" s="311">
        <f>EBT!O83</f>
        <v>0</v>
      </c>
      <c r="P113" s="311">
        <f>EBT!P83</f>
        <v>0</v>
      </c>
      <c r="Q113" s="311">
        <f>EBT!Q83</f>
        <v>0</v>
      </c>
      <c r="R113" s="311">
        <f>EBT!R83</f>
        <v>0</v>
      </c>
    </row>
    <row r="114" spans="1:18" s="277" customFormat="1">
      <c r="A114" s="287" t="s">
        <v>294</v>
      </c>
      <c r="B114" s="310" t="s">
        <v>298</v>
      </c>
      <c r="C114" s="279"/>
      <c r="D114" s="279"/>
      <c r="E114" s="368">
        <f>EBT!E16</f>
        <v>0</v>
      </c>
      <c r="F114" s="368">
        <f>EBT!F16</f>
        <v>0</v>
      </c>
      <c r="G114" s="311">
        <f>EBT!G16</f>
        <v>0</v>
      </c>
      <c r="H114" s="311">
        <f>EBT!H16</f>
        <v>0</v>
      </c>
      <c r="I114" s="311">
        <f>EBT!I16</f>
        <v>0</v>
      </c>
      <c r="J114" s="311">
        <f>EBT!J16</f>
        <v>0</v>
      </c>
      <c r="K114" s="311">
        <f>EBT!K16</f>
        <v>0</v>
      </c>
      <c r="L114" s="311">
        <f>EBT!L16</f>
        <v>0</v>
      </c>
      <c r="M114" s="311">
        <f>EBT!M16</f>
        <v>0</v>
      </c>
      <c r="N114" s="311">
        <f>EBT!N16</f>
        <v>0</v>
      </c>
      <c r="O114" s="311">
        <f>EBT!O16</f>
        <v>0</v>
      </c>
      <c r="P114" s="311">
        <f>EBT!P16</f>
        <v>0</v>
      </c>
      <c r="Q114" s="311">
        <f>EBT!Q16</f>
        <v>0</v>
      </c>
      <c r="R114" s="311">
        <f>EBT!R16</f>
        <v>0</v>
      </c>
    </row>
    <row r="115" spans="1:18" s="277" customFormat="1">
      <c r="A115" s="287" t="s">
        <v>295</v>
      </c>
      <c r="B115" s="310" t="s">
        <v>305</v>
      </c>
      <c r="C115" s="279"/>
      <c r="D115" s="279"/>
      <c r="E115" s="368">
        <f>E113+E114</f>
        <v>0</v>
      </c>
      <c r="F115" s="368">
        <f t="shared" ref="F115:R115" si="7">F113+F114</f>
        <v>0</v>
      </c>
      <c r="G115" s="311">
        <f t="shared" si="7"/>
        <v>0</v>
      </c>
      <c r="H115" s="311">
        <f t="shared" si="7"/>
        <v>0</v>
      </c>
      <c r="I115" s="311">
        <f t="shared" si="7"/>
        <v>0</v>
      </c>
      <c r="J115" s="311">
        <f t="shared" si="7"/>
        <v>0</v>
      </c>
      <c r="K115" s="311">
        <f t="shared" si="7"/>
        <v>0</v>
      </c>
      <c r="L115" s="311">
        <f t="shared" si="7"/>
        <v>0</v>
      </c>
      <c r="M115" s="311">
        <f t="shared" si="7"/>
        <v>0</v>
      </c>
      <c r="N115" s="311">
        <f t="shared" si="7"/>
        <v>0</v>
      </c>
      <c r="O115" s="311">
        <f t="shared" si="7"/>
        <v>0</v>
      </c>
      <c r="P115" s="311">
        <f t="shared" si="7"/>
        <v>0</v>
      </c>
      <c r="Q115" s="311">
        <f t="shared" si="7"/>
        <v>0</v>
      </c>
      <c r="R115" s="311">
        <f t="shared" si="7"/>
        <v>0</v>
      </c>
    </row>
    <row r="116" spans="1:18" s="277" customFormat="1">
      <c r="A116" s="293" t="s">
        <v>296</v>
      </c>
      <c r="B116" s="310" t="s">
        <v>292</v>
      </c>
      <c r="C116" s="279"/>
      <c r="D116" s="279"/>
      <c r="E116" s="368"/>
      <c r="F116" s="368"/>
      <c r="G116" s="311"/>
      <c r="H116" s="311"/>
      <c r="I116" s="311"/>
      <c r="J116" s="311"/>
      <c r="K116" s="311"/>
      <c r="L116" s="311"/>
      <c r="M116" s="311"/>
      <c r="N116" s="311"/>
      <c r="O116" s="311"/>
      <c r="P116" s="312"/>
      <c r="Q116" s="312"/>
      <c r="R116" s="312"/>
    </row>
    <row r="117" spans="1:18" s="277" customFormat="1">
      <c r="A117" s="287" t="s">
        <v>299</v>
      </c>
      <c r="B117" s="310" t="s">
        <v>300</v>
      </c>
      <c r="C117" s="279"/>
      <c r="D117" s="279"/>
      <c r="E117" s="368">
        <f>E115*E116</f>
        <v>0</v>
      </c>
      <c r="F117" s="368">
        <f t="shared" ref="F117:R117" si="8">F115*F116</f>
        <v>0</v>
      </c>
      <c r="G117" s="311">
        <f t="shared" si="8"/>
        <v>0</v>
      </c>
      <c r="H117" s="311">
        <f t="shared" si="8"/>
        <v>0</v>
      </c>
      <c r="I117" s="311">
        <f t="shared" si="8"/>
        <v>0</v>
      </c>
      <c r="J117" s="311">
        <f t="shared" si="8"/>
        <v>0</v>
      </c>
      <c r="K117" s="311">
        <f t="shared" si="8"/>
        <v>0</v>
      </c>
      <c r="L117" s="311">
        <f t="shared" si="8"/>
        <v>0</v>
      </c>
      <c r="M117" s="311">
        <f t="shared" si="8"/>
        <v>0</v>
      </c>
      <c r="N117" s="311">
        <f t="shared" si="8"/>
        <v>0</v>
      </c>
      <c r="O117" s="311">
        <f t="shared" si="8"/>
        <v>0</v>
      </c>
      <c r="P117" s="311">
        <f t="shared" si="8"/>
        <v>0</v>
      </c>
      <c r="Q117" s="311">
        <f t="shared" si="8"/>
        <v>0</v>
      </c>
      <c r="R117" s="311">
        <f t="shared" si="8"/>
        <v>0</v>
      </c>
    </row>
    <row r="118" spans="1:18" s="277" customFormat="1">
      <c r="A118" s="287"/>
      <c r="B118" s="279"/>
      <c r="C118" s="279"/>
      <c r="D118" s="279"/>
      <c r="E118" s="278"/>
      <c r="F118" s="278"/>
      <c r="G118" s="278"/>
      <c r="H118" s="278"/>
      <c r="I118" s="278"/>
      <c r="J118" s="278"/>
      <c r="K118" s="278"/>
      <c r="L118" s="278"/>
      <c r="M118" s="278"/>
      <c r="N118" s="278"/>
      <c r="O118" s="278"/>
    </row>
    <row r="119" spans="1:18" s="277" customFormat="1" ht="18">
      <c r="A119" s="287"/>
      <c r="B119" s="295" t="s">
        <v>297</v>
      </c>
      <c r="C119" s="279"/>
      <c r="D119" s="279"/>
      <c r="E119" s="278"/>
      <c r="F119" s="278"/>
      <c r="G119" s="278"/>
      <c r="H119" s="278"/>
      <c r="I119" s="278"/>
      <c r="J119" s="278"/>
      <c r="K119" s="278"/>
      <c r="L119" s="278"/>
      <c r="M119" s="278"/>
      <c r="N119" s="278"/>
      <c r="O119" s="278"/>
    </row>
    <row r="120" spans="1:18" s="277" customFormat="1">
      <c r="A120" s="287"/>
      <c r="B120" s="279"/>
      <c r="C120" s="279"/>
      <c r="D120" s="279"/>
      <c r="E120" s="278"/>
      <c r="F120" s="278"/>
      <c r="G120" s="278"/>
      <c r="H120" s="278"/>
      <c r="I120" s="278"/>
      <c r="J120" s="278"/>
      <c r="K120" s="278"/>
      <c r="L120" s="278"/>
      <c r="M120" s="278"/>
      <c r="N120" s="278"/>
      <c r="O120" s="278"/>
    </row>
    <row r="121" spans="1:18" s="277" customFormat="1">
      <c r="A121" s="287" t="s">
        <v>301</v>
      </c>
      <c r="B121" s="310" t="s">
        <v>355</v>
      </c>
      <c r="C121" s="279"/>
      <c r="D121" s="279"/>
      <c r="E121" s="368">
        <f>E109-E117</f>
        <v>942575.67850000004</v>
      </c>
      <c r="F121" s="368">
        <f t="shared" ref="F121:R121" si="9">F109-F117</f>
        <v>925127.73546543601</v>
      </c>
      <c r="G121" s="311">
        <f>G109-G117</f>
        <v>819719.05693873996</v>
      </c>
      <c r="H121" s="311">
        <f t="shared" si="9"/>
        <v>839912.15397903195</v>
      </c>
      <c r="I121" s="311">
        <f t="shared" si="9"/>
        <v>788914.59431254806</v>
      </c>
      <c r="J121" s="311">
        <f t="shared" si="9"/>
        <v>799186.59774750005</v>
      </c>
      <c r="K121" s="311">
        <f t="shared" si="9"/>
        <v>809075.05672399595</v>
      </c>
      <c r="L121" s="311">
        <f t="shared" si="9"/>
        <v>845159.56427633599</v>
      </c>
      <c r="M121" s="311">
        <f t="shared" si="9"/>
        <v>627911.764452192</v>
      </c>
      <c r="N121" s="311">
        <f t="shared" si="9"/>
        <v>490936.07770115195</v>
      </c>
      <c r="O121" s="311">
        <f t="shared" si="9"/>
        <v>386544.98437850398</v>
      </c>
      <c r="P121" s="311">
        <f t="shared" si="9"/>
        <v>412346.90031734004</v>
      </c>
      <c r="Q121" s="311">
        <f t="shared" si="9"/>
        <v>428879.98866129998</v>
      </c>
      <c r="R121" s="311">
        <f t="shared" si="9"/>
        <v>445602.76821514399</v>
      </c>
    </row>
    <row r="122" spans="1:18" s="277" customFormat="1">
      <c r="A122" s="287"/>
      <c r="B122" s="279"/>
      <c r="C122" s="279"/>
      <c r="D122" s="279"/>
      <c r="E122" s="278"/>
      <c r="F122" s="278"/>
      <c r="G122" s="278"/>
      <c r="H122" s="278"/>
      <c r="I122" s="278"/>
      <c r="J122" s="278"/>
      <c r="K122" s="278"/>
      <c r="L122" s="278"/>
      <c r="M122" s="278"/>
      <c r="N122" s="278"/>
      <c r="O122" s="278"/>
    </row>
    <row r="123" spans="1:18" s="2" customFormat="1" ht="18">
      <c r="A123" s="288"/>
      <c r="B123" s="295" t="s">
        <v>174</v>
      </c>
      <c r="C123" s="279"/>
      <c r="D123" s="279"/>
      <c r="E123" s="278"/>
      <c r="F123" s="278"/>
      <c r="G123" s="278"/>
      <c r="H123" s="278"/>
      <c r="I123" s="278"/>
      <c r="J123" s="278"/>
      <c r="K123" s="278"/>
      <c r="L123" s="278"/>
      <c r="M123" s="278"/>
      <c r="N123" s="278"/>
      <c r="O123" s="278"/>
      <c r="P123" s="277"/>
      <c r="Q123" s="277"/>
      <c r="R123" s="277"/>
    </row>
    <row r="124" spans="1:18" s="2" customFormat="1">
      <c r="A124" s="288"/>
      <c r="B124" s="279"/>
      <c r="C124" s="279"/>
      <c r="D124" s="279"/>
      <c r="E124" s="278"/>
      <c r="F124" s="278"/>
      <c r="G124" s="278"/>
      <c r="H124" s="278"/>
      <c r="I124" s="278"/>
      <c r="J124" s="278"/>
      <c r="K124" s="278"/>
      <c r="L124" s="278"/>
      <c r="M124" s="278"/>
      <c r="N124" s="278"/>
      <c r="O124" s="278"/>
      <c r="P124" s="277"/>
      <c r="Q124" s="277"/>
      <c r="R124" s="277"/>
    </row>
    <row r="125" spans="1:18" s="2" customFormat="1">
      <c r="A125" s="288"/>
      <c r="B125" s="281"/>
      <c r="C125" s="280"/>
      <c r="D125" s="281"/>
      <c r="E125" s="284" t="s">
        <v>135</v>
      </c>
      <c r="F125" s="284" t="s">
        <v>80</v>
      </c>
      <c r="G125" s="284" t="s">
        <v>1</v>
      </c>
      <c r="H125" s="284" t="s">
        <v>2</v>
      </c>
      <c r="I125" s="284" t="s">
        <v>17</v>
      </c>
      <c r="J125" s="284" t="s">
        <v>18</v>
      </c>
      <c r="K125" s="284" t="s">
        <v>20</v>
      </c>
      <c r="L125" s="284" t="s">
        <v>21</v>
      </c>
      <c r="M125" s="284" t="s">
        <v>24</v>
      </c>
      <c r="N125" s="284" t="s">
        <v>25</v>
      </c>
      <c r="O125" s="284" t="s">
        <v>27</v>
      </c>
      <c r="P125" s="284" t="s">
        <v>28</v>
      </c>
      <c r="Q125" s="284" t="s">
        <v>29</v>
      </c>
      <c r="R125" s="284" t="s">
        <v>30</v>
      </c>
    </row>
    <row r="126" spans="1:18" s="2" customFormat="1">
      <c r="A126" s="288">
        <v>9</v>
      </c>
      <c r="B126" s="283" t="s">
        <v>264</v>
      </c>
      <c r="C126" s="282"/>
      <c r="D126" s="286"/>
      <c r="E126" s="289">
        <v>6069</v>
      </c>
      <c r="F126" s="289">
        <v>7533</v>
      </c>
      <c r="G126" s="285">
        <v>8816</v>
      </c>
      <c r="H126" s="285">
        <v>9930</v>
      </c>
      <c r="I126" s="285">
        <v>10853</v>
      </c>
      <c r="J126" s="285">
        <v>11588</v>
      </c>
      <c r="K126" s="285">
        <v>12151</v>
      </c>
      <c r="L126" s="285">
        <v>12554</v>
      </c>
      <c r="M126" s="285">
        <v>12823</v>
      </c>
      <c r="N126" s="285">
        <v>12981</v>
      </c>
      <c r="O126" s="285">
        <v>13054</v>
      </c>
      <c r="P126" s="285">
        <v>13066</v>
      </c>
      <c r="Q126" s="285">
        <v>13037</v>
      </c>
      <c r="R126" s="285">
        <v>12982</v>
      </c>
    </row>
    <row r="127" spans="1:18">
      <c r="A127" s="287">
        <v>10</v>
      </c>
      <c r="B127" s="283" t="s">
        <v>265</v>
      </c>
      <c r="C127" s="282"/>
      <c r="D127" s="286"/>
      <c r="E127" s="289">
        <v>2964</v>
      </c>
      <c r="F127" s="289">
        <v>3726</v>
      </c>
      <c r="G127" s="285">
        <v>4080</v>
      </c>
      <c r="H127" s="285">
        <v>4696</v>
      </c>
      <c r="I127" s="285">
        <v>4824</v>
      </c>
      <c r="J127" s="285">
        <v>5203</v>
      </c>
      <c r="K127" s="285">
        <v>5501</v>
      </c>
      <c r="L127" s="285">
        <v>5891</v>
      </c>
      <c r="M127" s="285">
        <v>4455</v>
      </c>
      <c r="N127" s="285">
        <v>3504</v>
      </c>
      <c r="O127" s="285">
        <v>2755</v>
      </c>
      <c r="P127" s="285">
        <v>2916</v>
      </c>
      <c r="Q127" s="285">
        <v>3008</v>
      </c>
      <c r="R127" s="285">
        <v>3085</v>
      </c>
    </row>
    <row r="128" spans="1:18">
      <c r="A128" s="287"/>
      <c r="B128" s="355"/>
      <c r="C128" s="355"/>
      <c r="D128" s="355"/>
      <c r="E128" s="355"/>
      <c r="F128" s="355"/>
      <c r="G128" s="355"/>
      <c r="H128" s="355"/>
      <c r="I128" s="355"/>
      <c r="J128" s="355"/>
      <c r="K128" s="355"/>
      <c r="L128" s="355"/>
      <c r="M128" s="355"/>
      <c r="N128" s="355"/>
      <c r="O128" s="355"/>
      <c r="P128" s="355"/>
      <c r="Q128" s="355"/>
      <c r="R128" s="355"/>
    </row>
    <row r="129" spans="1:18">
      <c r="A129" s="287">
        <v>11</v>
      </c>
      <c r="B129" s="385" t="s">
        <v>312</v>
      </c>
      <c r="C129" s="386"/>
      <c r="D129" s="387"/>
      <c r="E129" s="289">
        <v>0</v>
      </c>
      <c r="F129" s="289">
        <v>0</v>
      </c>
      <c r="G129" s="285">
        <v>0</v>
      </c>
      <c r="H129" s="285">
        <v>0</v>
      </c>
      <c r="I129" s="285">
        <v>0</v>
      </c>
      <c r="J129" s="285">
        <v>0</v>
      </c>
      <c r="K129" s="285">
        <v>0</v>
      </c>
      <c r="L129" s="285">
        <v>0</v>
      </c>
      <c r="M129" s="285">
        <v>0</v>
      </c>
      <c r="N129" s="285">
        <v>0</v>
      </c>
      <c r="O129" s="285">
        <v>0</v>
      </c>
      <c r="P129" s="285">
        <v>0</v>
      </c>
      <c r="Q129" s="285">
        <v>0</v>
      </c>
      <c r="R129" s="285">
        <v>0</v>
      </c>
    </row>
    <row r="130" spans="1:18">
      <c r="A130" s="287">
        <v>12</v>
      </c>
      <c r="B130" s="385" t="s">
        <v>313</v>
      </c>
      <c r="C130" s="386"/>
      <c r="D130" s="387"/>
      <c r="E130" s="289">
        <v>0</v>
      </c>
      <c r="F130" s="289">
        <v>0</v>
      </c>
      <c r="G130" s="285">
        <v>0</v>
      </c>
      <c r="H130" s="285">
        <v>0</v>
      </c>
      <c r="I130" s="285">
        <v>0</v>
      </c>
      <c r="J130" s="285">
        <v>0</v>
      </c>
      <c r="K130" s="285">
        <v>0</v>
      </c>
      <c r="L130" s="285">
        <v>0</v>
      </c>
      <c r="M130" s="285">
        <v>0</v>
      </c>
      <c r="N130" s="285">
        <v>0</v>
      </c>
      <c r="O130" s="285">
        <v>0</v>
      </c>
      <c r="P130" s="285">
        <v>0</v>
      </c>
      <c r="Q130" s="285">
        <v>0</v>
      </c>
      <c r="R130" s="285">
        <v>0</v>
      </c>
    </row>
    <row r="131" spans="1:18">
      <c r="A131" s="142"/>
    </row>
    <row r="132" spans="1:18">
      <c r="A132" s="142"/>
    </row>
    <row r="133" spans="1:18">
      <c r="A133" s="142"/>
      <c r="B133" s="35" t="s">
        <v>414</v>
      </c>
    </row>
    <row r="134" spans="1:18">
      <c r="A134" s="142"/>
      <c r="B134" s="35" t="s">
        <v>416</v>
      </c>
    </row>
    <row r="135" spans="1:18">
      <c r="A135" s="142"/>
    </row>
    <row r="136" spans="1:18" ht="46.8">
      <c r="A136" s="142"/>
      <c r="B136" s="35" t="s">
        <v>417</v>
      </c>
      <c r="E136" s="278"/>
      <c r="F136" s="278"/>
      <c r="G136" s="278"/>
      <c r="H136" s="278"/>
      <c r="I136" s="278"/>
      <c r="J136" s="278"/>
      <c r="K136" s="278"/>
      <c r="L136" s="278"/>
      <c r="M136" s="278"/>
      <c r="N136" s="278"/>
      <c r="O136" s="278"/>
      <c r="P136" s="277"/>
      <c r="Q136" s="277"/>
      <c r="R136" s="277"/>
    </row>
    <row r="137" spans="1:18">
      <c r="A137" s="142"/>
      <c r="E137" s="278"/>
      <c r="F137" s="278"/>
      <c r="G137" s="278"/>
      <c r="H137" s="278"/>
      <c r="I137" s="278"/>
      <c r="J137" s="278"/>
      <c r="K137" s="278"/>
      <c r="L137" s="278"/>
      <c r="M137" s="278"/>
      <c r="N137" s="278"/>
      <c r="O137" s="278"/>
      <c r="P137" s="277"/>
      <c r="Q137" s="277"/>
      <c r="R137" s="277"/>
    </row>
    <row r="138" spans="1:18" ht="31.2">
      <c r="A138" s="142"/>
      <c r="B138" s="35" t="s">
        <v>418</v>
      </c>
    </row>
    <row r="139" spans="1:18">
      <c r="A139" s="142"/>
    </row>
    <row r="140" spans="1:18">
      <c r="A140" s="142"/>
    </row>
    <row r="141" spans="1:18" s="2" customFormat="1">
      <c r="A141" s="144"/>
      <c r="B141" s="35"/>
      <c r="C141" s="35"/>
      <c r="D141" s="35"/>
      <c r="E141" s="5"/>
      <c r="F141" s="5"/>
      <c r="G141" s="5"/>
      <c r="H141" s="5"/>
      <c r="I141" s="5"/>
      <c r="J141" s="5"/>
      <c r="K141" s="5"/>
      <c r="L141" s="5"/>
      <c r="M141" s="5"/>
      <c r="N141" s="5"/>
      <c r="O141" s="5"/>
      <c r="P141" s="1"/>
      <c r="Q141" s="1"/>
      <c r="R141" s="1"/>
    </row>
    <row r="142" spans="1:18">
      <c r="A142" s="142"/>
    </row>
    <row r="143" spans="1:18">
      <c r="A143" s="142"/>
    </row>
    <row r="144" spans="1:18">
      <c r="A144" s="142"/>
    </row>
    <row r="145" spans="1:1">
      <c r="A145" s="142"/>
    </row>
    <row r="146" spans="1:1">
      <c r="A146" s="142"/>
    </row>
    <row r="147" spans="1:1">
      <c r="A147" s="142"/>
    </row>
    <row r="148" spans="1:1">
      <c r="A148" s="142"/>
    </row>
    <row r="149" spans="1:1">
      <c r="A149" s="142"/>
    </row>
    <row r="150" spans="1:1">
      <c r="A150" s="142"/>
    </row>
    <row r="151" spans="1:1">
      <c r="A151" s="142"/>
    </row>
    <row r="152" spans="1:1">
      <c r="A152" s="142"/>
    </row>
    <row r="153" spans="1:1">
      <c r="A153" s="142"/>
    </row>
    <row r="154" spans="1:1">
      <c r="A154" s="142"/>
    </row>
    <row r="155" spans="1:1">
      <c r="A155" s="142"/>
    </row>
    <row r="156" spans="1:1">
      <c r="A156" s="142"/>
    </row>
    <row r="157" spans="1:1">
      <c r="A157" s="142"/>
    </row>
    <row r="158" spans="1:1">
      <c r="A158" s="142"/>
    </row>
    <row r="159" spans="1:1">
      <c r="A159" s="142"/>
    </row>
    <row r="160" spans="1:1">
      <c r="A160" s="142"/>
    </row>
    <row r="161" spans="1:1">
      <c r="A161" s="142"/>
    </row>
    <row r="162" spans="1:1">
      <c r="A162" s="142"/>
    </row>
    <row r="163" spans="1:1">
      <c r="A163" s="142"/>
    </row>
    <row r="164" spans="1:1">
      <c r="A164" s="142"/>
    </row>
    <row r="165" spans="1:1">
      <c r="A165" s="142"/>
    </row>
    <row r="166" spans="1:1">
      <c r="A166" s="142"/>
    </row>
    <row r="167" spans="1:1">
      <c r="A167" s="142"/>
    </row>
    <row r="168" spans="1:1">
      <c r="A168" s="142"/>
    </row>
  </sheetData>
  <dataConsolidate/>
  <mergeCells count="2">
    <mergeCell ref="B129:D129"/>
    <mergeCell ref="B130:D130"/>
  </mergeCells>
  <printOptions horizontalCentered="1"/>
  <pageMargins left="0.25" right="0.25" top="0.75" bottom="0.75" header="0.3" footer="0.3"/>
  <pageSetup paperSize="17" scale="51"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U36"/>
  <sheetViews>
    <sheetView showGridLines="0" view="pageBreakPreview" zoomScaleNormal="55" zoomScaleSheetLayoutView="100" workbookViewId="0">
      <selection activeCell="B8" sqref="B8"/>
    </sheetView>
  </sheetViews>
  <sheetFormatPr defaultColWidth="9" defaultRowHeight="15.6"/>
  <cols>
    <col min="1" max="1" width="9" style="151"/>
    <col min="2" max="2" width="80.5" style="128" customWidth="1"/>
    <col min="3" max="3" width="19.09765625" style="128" customWidth="1"/>
    <col min="4" max="5" width="11.69921875" style="128" customWidth="1"/>
    <col min="6" max="17" width="11.69921875" style="5" customWidth="1"/>
    <col min="18" max="21" width="11.69921875" style="1" customWidth="1"/>
    <col min="22" max="133" width="7.09765625" style="1" customWidth="1"/>
    <col min="134" max="16384" width="9" style="1"/>
  </cols>
  <sheetData>
    <row r="1" spans="1:20" s="2" customFormat="1">
      <c r="A1" s="148"/>
      <c r="B1" s="21" t="s">
        <v>22</v>
      </c>
      <c r="C1" s="12"/>
      <c r="D1" s="12"/>
      <c r="E1" s="12"/>
      <c r="F1" s="4"/>
      <c r="G1" s="4"/>
      <c r="H1" s="4"/>
      <c r="I1" s="4"/>
      <c r="J1" s="4"/>
      <c r="K1" s="4"/>
      <c r="L1" s="4"/>
      <c r="M1" s="4"/>
      <c r="N1" s="4"/>
      <c r="O1" s="4"/>
    </row>
    <row r="2" spans="1:20" s="2" customFormat="1">
      <c r="A2" s="148"/>
      <c r="B2" s="21" t="s">
        <v>23</v>
      </c>
      <c r="C2" s="12"/>
      <c r="D2" s="12"/>
      <c r="E2" s="12"/>
      <c r="F2" s="4"/>
      <c r="G2" s="4"/>
      <c r="H2" s="4"/>
      <c r="I2" s="4"/>
      <c r="J2" s="4"/>
      <c r="K2" s="4"/>
      <c r="L2" s="4"/>
      <c r="M2" s="4"/>
      <c r="N2" s="4"/>
      <c r="O2" s="4"/>
    </row>
    <row r="3" spans="1:20" s="3" customFormat="1">
      <c r="A3" s="148"/>
      <c r="B3" s="132" t="s">
        <v>257</v>
      </c>
      <c r="C3" s="17"/>
      <c r="D3" s="17"/>
      <c r="E3" s="17"/>
    </row>
    <row r="4" spans="1:20" s="3" customFormat="1">
      <c r="A4" s="148"/>
      <c r="B4" s="26" t="s">
        <v>184</v>
      </c>
      <c r="C4" s="16"/>
      <c r="D4" s="16"/>
      <c r="E4" s="16"/>
    </row>
    <row r="5" spans="1:20" s="3" customFormat="1">
      <c r="A5" s="148"/>
      <c r="B5" s="290" t="s">
        <v>183</v>
      </c>
      <c r="C5" s="16"/>
      <c r="D5" s="16"/>
      <c r="E5" s="16"/>
    </row>
    <row r="6" spans="1:20" s="3" customFormat="1">
      <c r="A6" s="148"/>
      <c r="B6" s="16"/>
      <c r="C6" s="16"/>
      <c r="D6" s="16"/>
      <c r="E6" s="16"/>
    </row>
    <row r="7" spans="1:20" s="3" customFormat="1" ht="15.75" customHeight="1">
      <c r="A7" s="148"/>
      <c r="B7" s="147" t="s">
        <v>431</v>
      </c>
      <c r="C7" s="12"/>
      <c r="D7" s="12"/>
      <c r="E7" s="12"/>
      <c r="F7" s="11"/>
      <c r="I7" s="8"/>
      <c r="J7" s="6"/>
      <c r="K7" s="6"/>
      <c r="L7" s="6"/>
      <c r="M7" s="6"/>
      <c r="N7" s="6"/>
      <c r="O7" s="6"/>
      <c r="P7" s="6"/>
      <c r="Q7" s="6"/>
    </row>
    <row r="8" spans="1:20" s="3" customFormat="1">
      <c r="A8" s="148"/>
      <c r="B8" s="21"/>
      <c r="C8" s="27" t="s">
        <v>133</v>
      </c>
      <c r="D8" s="132" t="s">
        <v>82</v>
      </c>
      <c r="E8" s="21"/>
      <c r="F8" s="55"/>
      <c r="G8" s="55"/>
      <c r="H8" s="55"/>
      <c r="I8" s="55"/>
      <c r="J8" s="228"/>
      <c r="K8" s="63"/>
      <c r="L8" s="63"/>
      <c r="M8" s="63"/>
      <c r="N8" s="63"/>
      <c r="O8" s="63"/>
      <c r="P8" s="58"/>
      <c r="Q8" s="58"/>
      <c r="R8" s="59"/>
      <c r="S8" s="59"/>
      <c r="T8" s="59"/>
    </row>
    <row r="9" spans="1:20" s="3" customFormat="1">
      <c r="A9" s="148"/>
      <c r="B9" s="13"/>
      <c r="C9" s="27" t="s">
        <v>134</v>
      </c>
      <c r="D9" s="393" t="s">
        <v>125</v>
      </c>
      <c r="E9" s="393"/>
      <c r="F9" s="394"/>
      <c r="G9" s="394"/>
      <c r="H9" s="22"/>
      <c r="I9" s="395" t="s">
        <v>126</v>
      </c>
      <c r="J9" s="395"/>
      <c r="K9" s="395"/>
      <c r="L9" s="395"/>
      <c r="M9" s="229"/>
      <c r="N9" s="396" t="s">
        <v>127</v>
      </c>
      <c r="O9" s="397"/>
      <c r="P9" s="397"/>
      <c r="Q9" s="58"/>
      <c r="R9" s="398" t="s">
        <v>128</v>
      </c>
      <c r="S9" s="399"/>
      <c r="T9" s="399"/>
    </row>
    <row r="10" spans="1:20" s="7" customFormat="1" ht="18">
      <c r="A10" s="149"/>
      <c r="B10" s="295" t="s">
        <v>92</v>
      </c>
      <c r="C10" s="23"/>
      <c r="D10" s="64" t="s">
        <v>135</v>
      </c>
      <c r="E10" s="64" t="s">
        <v>80</v>
      </c>
      <c r="F10" s="64">
        <v>2019</v>
      </c>
      <c r="G10" s="230" t="s">
        <v>2</v>
      </c>
      <c r="H10" s="231"/>
      <c r="I10" s="187" t="s">
        <v>17</v>
      </c>
      <c r="J10" s="64" t="s">
        <v>18</v>
      </c>
      <c r="K10" s="64" t="s">
        <v>20</v>
      </c>
      <c r="L10" s="230" t="s">
        <v>21</v>
      </c>
      <c r="M10" s="231"/>
      <c r="N10" s="187" t="s">
        <v>24</v>
      </c>
      <c r="O10" s="64" t="s">
        <v>25</v>
      </c>
      <c r="P10" s="230" t="s">
        <v>27</v>
      </c>
      <c r="Q10" s="231"/>
      <c r="R10" s="187" t="s">
        <v>28</v>
      </c>
      <c r="S10" s="64" t="s">
        <v>29</v>
      </c>
      <c r="T10" s="64" t="s">
        <v>30</v>
      </c>
    </row>
    <row r="11" spans="1:20" ht="15" customHeight="1">
      <c r="A11" s="22">
        <v>1</v>
      </c>
      <c r="B11" s="21" t="s">
        <v>367</v>
      </c>
      <c r="C11" s="27"/>
      <c r="D11" s="245">
        <f>EBT!E14</f>
        <v>2200690.0699999998</v>
      </c>
      <c r="E11" s="245">
        <f>EBT!F14</f>
        <v>2140019.072299548</v>
      </c>
      <c r="F11" s="245">
        <f>EBT!G14</f>
        <v>2162345</v>
      </c>
      <c r="G11" s="245">
        <f>EBT!H14</f>
        <v>2191665.9999990002</v>
      </c>
      <c r="H11" s="233"/>
      <c r="I11" s="245">
        <f>EBT!I14</f>
        <v>2211546.000004</v>
      </c>
      <c r="J11" s="245">
        <f>EBT!J14</f>
        <v>2236928.0000009998</v>
      </c>
      <c r="K11" s="245">
        <f>EBT!K14</f>
        <v>2264160</v>
      </c>
      <c r="L11" s="245">
        <f>EBT!L14</f>
        <v>2298466.999998</v>
      </c>
      <c r="M11" s="233"/>
      <c r="N11" s="259">
        <f>EBT!M14</f>
        <v>2322777</v>
      </c>
      <c r="O11" s="259">
        <f>EBT!N14</f>
        <v>2353472.9999990002</v>
      </c>
      <c r="P11" s="259">
        <f>EBT!O14</f>
        <v>2385406.9999970002</v>
      </c>
      <c r="Q11" s="262"/>
      <c r="R11" s="259">
        <f>EBT!P14</f>
        <v>2422229.9999990002</v>
      </c>
      <c r="S11" s="259">
        <f>EBT!Q14</f>
        <v>2453142.9999970002</v>
      </c>
      <c r="T11" s="259">
        <f>EBT!R14</f>
        <v>2489035.000002</v>
      </c>
    </row>
    <row r="12" spans="1:20" ht="15" customHeight="1">
      <c r="A12" s="22">
        <v>2</v>
      </c>
      <c r="B12" s="21" t="s">
        <v>368</v>
      </c>
      <c r="C12" s="21"/>
      <c r="D12" s="329"/>
      <c r="E12" s="108"/>
      <c r="F12" s="108"/>
      <c r="G12" s="108"/>
      <c r="H12" s="233"/>
      <c r="I12" s="108"/>
      <c r="J12" s="108"/>
      <c r="K12" s="108"/>
      <c r="L12" s="108"/>
      <c r="M12" s="233"/>
      <c r="N12" s="108"/>
      <c r="O12" s="108"/>
      <c r="P12" s="108"/>
      <c r="Q12" s="262"/>
      <c r="R12" s="381"/>
      <c r="S12" s="381"/>
      <c r="T12" s="381"/>
    </row>
    <row r="13" spans="1:20">
      <c r="A13" s="22">
        <v>3</v>
      </c>
      <c r="B13" s="21" t="s">
        <v>136</v>
      </c>
      <c r="C13" s="21"/>
      <c r="D13" s="263">
        <v>0.27</v>
      </c>
      <c r="E13" s="263">
        <v>0.28999999999999998</v>
      </c>
      <c r="F13" s="264">
        <v>0.31</v>
      </c>
      <c r="G13" s="265">
        <v>0.33</v>
      </c>
      <c r="H13" s="232"/>
      <c r="I13" s="267">
        <v>0.34749999999999998</v>
      </c>
      <c r="J13" s="264">
        <v>0.36499999999999999</v>
      </c>
      <c r="K13" s="264">
        <v>0.38250000000000001</v>
      </c>
      <c r="L13" s="265">
        <v>0.4</v>
      </c>
      <c r="M13" s="232"/>
      <c r="N13" s="267">
        <v>0.41670000000000001</v>
      </c>
      <c r="O13" s="264">
        <v>0.43330000000000002</v>
      </c>
      <c r="P13" s="265">
        <v>0.45</v>
      </c>
      <c r="Q13" s="232"/>
      <c r="R13" s="267">
        <v>0.4667</v>
      </c>
      <c r="S13" s="264">
        <v>0.48330000000000001</v>
      </c>
      <c r="T13" s="264">
        <v>0.5</v>
      </c>
    </row>
    <row r="14" spans="1:20">
      <c r="A14" s="22">
        <v>4</v>
      </c>
      <c r="B14" s="21" t="s">
        <v>137</v>
      </c>
      <c r="C14" s="21"/>
      <c r="D14" s="400">
        <f>((D11-D12)*D13)+((E11-E12)*E13)+((F11-F12)*F13)+((G11-G12)*G13)</f>
        <v>2608368.5798665388</v>
      </c>
      <c r="E14" s="401"/>
      <c r="F14" s="401"/>
      <c r="G14" s="401"/>
      <c r="H14" s="234"/>
      <c r="I14" s="400">
        <f>((I11-I12)*I13)+((J11-J12)*J13)+((K11-K12)*K13)+((L11-L12)*L13)</f>
        <v>3370418.9550009547</v>
      </c>
      <c r="J14" s="401"/>
      <c r="K14" s="401"/>
      <c r="L14" s="401"/>
      <c r="M14" s="234"/>
      <c r="N14" s="404">
        <f>(((N11-N12)*N13)+((O11-O12)*O13)+((P11-P12)*P13))</f>
        <v>3061094.176798217</v>
      </c>
      <c r="O14" s="405"/>
      <c r="P14" s="405"/>
      <c r="Q14" s="234"/>
      <c r="R14" s="405">
        <f>(((R11-R12)*R13)+((S11-S12)*S13)+((T11-T12)*T13))</f>
        <v>3560576.2528990833</v>
      </c>
      <c r="S14" s="405"/>
      <c r="T14" s="406"/>
    </row>
    <row r="15" spans="1:20">
      <c r="A15" s="22"/>
      <c r="B15" s="21"/>
      <c r="C15" s="21"/>
      <c r="D15" s="235"/>
      <c r="E15" s="236"/>
      <c r="F15" s="72"/>
      <c r="G15" s="72"/>
      <c r="H15" s="240"/>
      <c r="I15" s="72"/>
      <c r="J15" s="72"/>
      <c r="K15" s="72"/>
      <c r="L15" s="72"/>
      <c r="M15" s="240"/>
      <c r="N15" s="72"/>
      <c r="O15" s="72"/>
      <c r="P15" s="72"/>
      <c r="Q15" s="240"/>
      <c r="R15" s="72"/>
      <c r="S15" s="72"/>
      <c r="T15" s="254"/>
    </row>
    <row r="16" spans="1:20" ht="16.2" thickBot="1">
      <c r="A16" s="22"/>
      <c r="B16" s="296" t="s">
        <v>356</v>
      </c>
      <c r="C16" s="21"/>
      <c r="D16" s="238"/>
      <c r="E16" s="239"/>
      <c r="F16" s="240"/>
      <c r="G16" s="240"/>
      <c r="H16" s="243"/>
      <c r="I16" s="240"/>
      <c r="J16" s="240"/>
      <c r="K16" s="240"/>
      <c r="L16" s="240"/>
      <c r="M16" s="240"/>
      <c r="N16" s="240"/>
      <c r="O16" s="240"/>
      <c r="P16" s="240"/>
      <c r="Q16" s="240"/>
      <c r="R16" s="240"/>
      <c r="S16" s="240"/>
      <c r="T16" s="237"/>
    </row>
    <row r="17" spans="1:21" ht="32.25" customHeight="1" thickBot="1">
      <c r="A17" s="22">
        <v>5</v>
      </c>
      <c r="B17" s="21" t="s">
        <v>359</v>
      </c>
      <c r="C17" s="360">
        <v>0</v>
      </c>
      <c r="D17" s="242"/>
      <c r="E17" s="242"/>
      <c r="F17" s="243"/>
      <c r="G17" s="241"/>
      <c r="H17" s="266">
        <f>C17+SUM(D22:G22)</f>
        <v>936011.3471084612</v>
      </c>
      <c r="I17" s="258"/>
      <c r="J17" s="243"/>
      <c r="K17" s="243"/>
      <c r="L17" s="243"/>
      <c r="M17" s="266">
        <f>H17+SUM(I22:L22)</f>
        <v>2150346.1443395112</v>
      </c>
      <c r="N17" s="243"/>
      <c r="O17" s="243"/>
      <c r="P17" s="243"/>
      <c r="Q17" s="266">
        <f>M17+SUM(N22:P22)</f>
        <v>2786736.8154602945</v>
      </c>
      <c r="R17" s="243"/>
      <c r="S17" s="243"/>
      <c r="T17" s="241"/>
      <c r="U17" s="266">
        <f>Q17+SUM(R22:T22)</f>
        <v>3498030.1007922115</v>
      </c>
    </row>
    <row r="18" spans="1:21">
      <c r="A18" s="22">
        <v>6</v>
      </c>
      <c r="B18" s="21" t="s">
        <v>283</v>
      </c>
      <c r="C18" s="21"/>
      <c r="D18" s="244">
        <f>EBT!E81+EBT!E128+EBT!E132</f>
        <v>799118.64999999991</v>
      </c>
      <c r="E18" s="244">
        <f>EBT!F81+EBT!F128+EBT!F132</f>
        <v>740905.499235</v>
      </c>
      <c r="F18" s="244">
        <f>EBT!G81+EBT!G128+EBT!G132</f>
        <v>1001179.7605880001</v>
      </c>
      <c r="G18" s="244">
        <f>EBT!H81+EBT!H128+EBT!H132</f>
        <v>1003176.017152</v>
      </c>
      <c r="H18" s="255"/>
      <c r="I18" s="253">
        <f>EBT!I81+EBT!I128+EBT!I132</f>
        <v>1151273.2527409999</v>
      </c>
      <c r="J18" s="253">
        <f>EBT!J81+EBT!J128+EBT!J132</f>
        <v>1150244.4967080001</v>
      </c>
      <c r="K18" s="253">
        <f>EBT!K81+EBT!K128+EBT!K132</f>
        <v>1143074.9012490001</v>
      </c>
      <c r="L18" s="253">
        <f>EBT!L81+EBT!L128+EBT!L132</f>
        <v>1140161.1015340001</v>
      </c>
      <c r="M18" s="234"/>
      <c r="N18" s="361">
        <f>EBT!M81+EBT!M128+EBT!M132</f>
        <v>1134503.389095</v>
      </c>
      <c r="O18" s="361">
        <f>EBT!N81+EBT!N128+EBT!N132</f>
        <v>1133949.8287870004</v>
      </c>
      <c r="P18" s="361">
        <f>EBT!O81+EBT!O128+EBT!O132</f>
        <v>1429031.6300370002</v>
      </c>
      <c r="Q18" s="234"/>
      <c r="R18" s="361">
        <f>EBT!P81+EBT!P128+EBT!P132</f>
        <v>1427929.67698</v>
      </c>
      <c r="S18" s="361">
        <f>EBT!Q81+EBT!Q128+EBT!Q132</f>
        <v>1423317.484034</v>
      </c>
      <c r="T18" s="361">
        <f>EBT!R81+EBT!R128+EBT!R132</f>
        <v>1420622.3772170001</v>
      </c>
    </row>
    <row r="19" spans="1:21" s="277" customFormat="1">
      <c r="A19" s="22" t="s">
        <v>280</v>
      </c>
      <c r="B19" s="281" t="s">
        <v>285</v>
      </c>
      <c r="C19" s="281"/>
      <c r="D19" s="298">
        <f>D18</f>
        <v>799118.64999999991</v>
      </c>
      <c r="E19" s="298">
        <f>E18</f>
        <v>740905.499235</v>
      </c>
      <c r="F19" s="298">
        <f>F18</f>
        <v>1001179.7605880001</v>
      </c>
      <c r="G19" s="298">
        <v>67164.670043538805</v>
      </c>
      <c r="H19" s="234"/>
      <c r="I19" s="298">
        <v>1151273</v>
      </c>
      <c r="J19" s="298">
        <v>1150244</v>
      </c>
      <c r="K19" s="298">
        <v>1068901.95500095</v>
      </c>
      <c r="L19" s="298">
        <v>0</v>
      </c>
      <c r="M19" s="234"/>
      <c r="N19" s="298">
        <f>N18</f>
        <v>1134503.389095</v>
      </c>
      <c r="O19" s="298">
        <f>O18</f>
        <v>1133949.8287870004</v>
      </c>
      <c r="P19" s="298">
        <v>792640.95891621697</v>
      </c>
      <c r="Q19" s="234"/>
      <c r="R19" s="298">
        <f>R18</f>
        <v>1427929.67698</v>
      </c>
      <c r="S19" s="298">
        <f>S18</f>
        <v>1423317.484034</v>
      </c>
      <c r="T19" s="298">
        <v>709329.09188508301</v>
      </c>
    </row>
    <row r="20" spans="1:21" s="277" customFormat="1">
      <c r="A20" s="22">
        <v>7</v>
      </c>
      <c r="B20" s="281" t="s">
        <v>282</v>
      </c>
      <c r="C20" s="281"/>
      <c r="D20" s="298">
        <v>0</v>
      </c>
      <c r="E20" s="298">
        <v>0</v>
      </c>
      <c r="F20" s="298">
        <v>0</v>
      </c>
      <c r="G20" s="298">
        <v>0</v>
      </c>
      <c r="H20" s="234"/>
      <c r="I20" s="298">
        <v>0</v>
      </c>
      <c r="J20" s="298">
        <v>0</v>
      </c>
      <c r="K20" s="298">
        <v>0</v>
      </c>
      <c r="L20" s="298">
        <v>0</v>
      </c>
      <c r="M20" s="234"/>
      <c r="N20" s="298">
        <v>0</v>
      </c>
      <c r="O20" s="298">
        <v>0</v>
      </c>
      <c r="P20" s="298">
        <v>0</v>
      </c>
      <c r="Q20" s="234"/>
      <c r="R20" s="298">
        <v>0</v>
      </c>
      <c r="S20" s="298">
        <v>0</v>
      </c>
      <c r="T20" s="298">
        <v>0</v>
      </c>
    </row>
    <row r="21" spans="1:21" s="277" customFormat="1">
      <c r="A21" s="22" t="s">
        <v>286</v>
      </c>
      <c r="B21" s="281" t="s">
        <v>370</v>
      </c>
      <c r="C21" s="281"/>
      <c r="D21" s="298">
        <v>0</v>
      </c>
      <c r="E21" s="298">
        <v>0</v>
      </c>
      <c r="F21" s="298">
        <v>0</v>
      </c>
      <c r="G21" s="298">
        <v>0</v>
      </c>
      <c r="H21" s="234"/>
      <c r="I21" s="298">
        <v>0</v>
      </c>
      <c r="J21" s="298">
        <v>0</v>
      </c>
      <c r="K21" s="298">
        <v>0</v>
      </c>
      <c r="L21" s="298">
        <v>0</v>
      </c>
      <c r="M21" s="234"/>
      <c r="N21" s="298">
        <v>0</v>
      </c>
      <c r="O21" s="298">
        <v>0</v>
      </c>
      <c r="P21" s="298">
        <v>0</v>
      </c>
      <c r="Q21" s="234"/>
      <c r="R21" s="298">
        <v>0</v>
      </c>
      <c r="S21" s="298">
        <v>0</v>
      </c>
      <c r="T21" s="298">
        <v>0</v>
      </c>
    </row>
    <row r="22" spans="1:21">
      <c r="A22" s="22">
        <v>8</v>
      </c>
      <c r="B22" s="21" t="s">
        <v>369</v>
      </c>
      <c r="C22" s="21"/>
      <c r="D22" s="253">
        <f>D20-D21+D18-D19</f>
        <v>0</v>
      </c>
      <c r="E22" s="253">
        <f t="shared" ref="E22:I22" si="0">E20-E21+E18-E19</f>
        <v>0</v>
      </c>
      <c r="F22" s="253">
        <f t="shared" si="0"/>
        <v>0</v>
      </c>
      <c r="G22" s="253">
        <f t="shared" si="0"/>
        <v>936011.3471084612</v>
      </c>
      <c r="H22" s="234"/>
      <c r="I22" s="253">
        <f t="shared" si="0"/>
        <v>0.2527409999165684</v>
      </c>
      <c r="J22" s="253">
        <f t="shared" ref="J22" si="1">J20-J21+J18-J19</f>
        <v>0.49670800007879734</v>
      </c>
      <c r="K22" s="253">
        <f t="shared" ref="K22" si="2">K20-K21+K18-K19</f>
        <v>74172.946248050081</v>
      </c>
      <c r="L22" s="253">
        <f t="shared" ref="L22:N22" si="3">L20-L21+L18-L19</f>
        <v>1140161.1015340001</v>
      </c>
      <c r="M22" s="234"/>
      <c r="N22" s="253">
        <f t="shared" si="3"/>
        <v>0</v>
      </c>
      <c r="O22" s="253">
        <f t="shared" ref="O22" si="4">O20-O21+O18-O19</f>
        <v>0</v>
      </c>
      <c r="P22" s="253">
        <f>P20-P21+P18-P19</f>
        <v>636390.6711207832</v>
      </c>
      <c r="Q22" s="234"/>
      <c r="R22" s="253">
        <f t="shared" ref="R22" si="5">R20-R21+R18-R19</f>
        <v>0</v>
      </c>
      <c r="S22" s="253">
        <f t="shared" ref="S22" si="6">S20-S21+S18-S19</f>
        <v>0</v>
      </c>
      <c r="T22" s="361">
        <f t="shared" ref="T22" si="7">T20-T21+T18-T19</f>
        <v>711293.28533191711</v>
      </c>
    </row>
    <row r="23" spans="1:21">
      <c r="A23" s="22"/>
      <c r="B23" s="21"/>
      <c r="C23" s="21"/>
      <c r="D23" s="235"/>
      <c r="E23" s="236"/>
      <c r="F23" s="72"/>
      <c r="G23" s="72"/>
      <c r="H23" s="240"/>
      <c r="I23" s="72"/>
      <c r="J23" s="72"/>
      <c r="K23" s="72"/>
      <c r="L23" s="72"/>
      <c r="M23" s="240"/>
      <c r="N23" s="72"/>
      <c r="O23" s="72"/>
      <c r="P23" s="72"/>
      <c r="Q23" s="240"/>
      <c r="R23" s="72"/>
      <c r="S23" s="72"/>
      <c r="T23" s="254"/>
    </row>
    <row r="24" spans="1:21" ht="16.2" thickBot="1">
      <c r="A24" s="22"/>
      <c r="B24" s="296" t="s">
        <v>357</v>
      </c>
      <c r="C24" s="21"/>
      <c r="D24" s="238"/>
      <c r="E24" s="239"/>
      <c r="F24" s="240"/>
      <c r="G24" s="240"/>
      <c r="H24" s="243"/>
      <c r="I24" s="240"/>
      <c r="J24" s="240"/>
      <c r="K24" s="240"/>
      <c r="L24" s="240"/>
      <c r="M24" s="240"/>
      <c r="N24" s="240"/>
      <c r="O24" s="240"/>
      <c r="P24" s="240"/>
      <c r="Q24" s="240"/>
      <c r="R24" s="240"/>
      <c r="S24" s="240"/>
      <c r="T24" s="237"/>
    </row>
    <row r="25" spans="1:21" ht="16.2" thickBot="1">
      <c r="A25" s="22">
        <v>9</v>
      </c>
      <c r="B25" s="21" t="s">
        <v>359</v>
      </c>
      <c r="C25" s="360">
        <v>0</v>
      </c>
      <c r="D25" s="242"/>
      <c r="E25" s="242"/>
      <c r="F25" s="243"/>
      <c r="G25" s="241"/>
      <c r="H25" s="266">
        <f>C25+SUM(D28:G28)</f>
        <v>0</v>
      </c>
      <c r="I25" s="258"/>
      <c r="J25" s="243"/>
      <c r="K25" s="243"/>
      <c r="L25" s="243"/>
      <c r="M25" s="266">
        <f>H25+SUM(I28:L28)</f>
        <v>0</v>
      </c>
      <c r="N25" s="243"/>
      <c r="O25" s="243"/>
      <c r="P25" s="243"/>
      <c r="Q25" s="266">
        <f>M25+SUM(N28:P28)</f>
        <v>0</v>
      </c>
      <c r="R25" s="243"/>
      <c r="S25" s="243"/>
      <c r="T25" s="241"/>
      <c r="U25" s="266">
        <f>Q25+SUM(R28:T28)</f>
        <v>0</v>
      </c>
    </row>
    <row r="26" spans="1:21">
      <c r="A26" s="22">
        <v>10</v>
      </c>
      <c r="B26" s="21" t="s">
        <v>281</v>
      </c>
      <c r="C26" s="21"/>
      <c r="D26" s="251">
        <v>0</v>
      </c>
      <c r="E26" s="251">
        <v>0</v>
      </c>
      <c r="F26" s="251">
        <v>0</v>
      </c>
      <c r="G26" s="251">
        <v>0</v>
      </c>
      <c r="H26" s="255"/>
      <c r="I26" s="251">
        <v>0</v>
      </c>
      <c r="J26" s="251">
        <v>0</v>
      </c>
      <c r="K26" s="251">
        <v>0</v>
      </c>
      <c r="L26" s="251">
        <v>0</v>
      </c>
      <c r="M26" s="234"/>
      <c r="N26" s="251">
        <v>0</v>
      </c>
      <c r="O26" s="251">
        <v>0</v>
      </c>
      <c r="P26" s="251">
        <v>0</v>
      </c>
      <c r="Q26" s="234"/>
      <c r="R26" s="251">
        <v>0</v>
      </c>
      <c r="S26" s="251">
        <v>0</v>
      </c>
      <c r="T26" s="251">
        <v>0</v>
      </c>
    </row>
    <row r="27" spans="1:21">
      <c r="A27" s="22">
        <v>11</v>
      </c>
      <c r="B27" s="21" t="s">
        <v>360</v>
      </c>
      <c r="C27" s="21"/>
      <c r="D27" s="251">
        <v>0</v>
      </c>
      <c r="E27" s="251">
        <v>0</v>
      </c>
      <c r="F27" s="251">
        <v>0</v>
      </c>
      <c r="G27" s="251">
        <v>0</v>
      </c>
      <c r="H27" s="234"/>
      <c r="I27" s="251">
        <v>0</v>
      </c>
      <c r="J27" s="251">
        <v>0</v>
      </c>
      <c r="K27" s="251">
        <v>0</v>
      </c>
      <c r="L27" s="251">
        <v>0</v>
      </c>
      <c r="M27" s="234"/>
      <c r="N27" s="251">
        <v>0</v>
      </c>
      <c r="O27" s="251">
        <v>0</v>
      </c>
      <c r="P27" s="251">
        <v>0</v>
      </c>
      <c r="Q27" s="234"/>
      <c r="R27" s="251">
        <v>0</v>
      </c>
      <c r="S27" s="251">
        <v>0</v>
      </c>
      <c r="T27" s="251">
        <v>0</v>
      </c>
    </row>
    <row r="28" spans="1:21" s="277" customFormat="1">
      <c r="A28" s="22">
        <v>12</v>
      </c>
      <c r="B28" s="281" t="s">
        <v>361</v>
      </c>
      <c r="C28" s="281"/>
      <c r="D28" s="253">
        <f>D26-D27</f>
        <v>0</v>
      </c>
      <c r="E28" s="253">
        <f t="shared" ref="E28:I28" si="8">E26-E27</f>
        <v>0</v>
      </c>
      <c r="F28" s="253">
        <f t="shared" si="8"/>
        <v>0</v>
      </c>
      <c r="G28" s="361">
        <f t="shared" si="8"/>
        <v>0</v>
      </c>
      <c r="H28" s="240"/>
      <c r="I28" s="253">
        <f t="shared" si="8"/>
        <v>0</v>
      </c>
      <c r="J28" s="253">
        <f t="shared" ref="J28" si="9">J26-J27</f>
        <v>0</v>
      </c>
      <c r="K28" s="253">
        <f t="shared" ref="K28" si="10">K26-K27</f>
        <v>0</v>
      </c>
      <c r="L28" s="361">
        <f t="shared" ref="L28:N28" si="11">L26-L27</f>
        <v>0</v>
      </c>
      <c r="M28" s="240"/>
      <c r="N28" s="253">
        <f t="shared" si="11"/>
        <v>0</v>
      </c>
      <c r="O28" s="253">
        <f t="shared" ref="O28" si="12">O26-O27</f>
        <v>0</v>
      </c>
      <c r="P28" s="361">
        <f t="shared" ref="P28" si="13">P26-P27</f>
        <v>0</v>
      </c>
      <c r="Q28" s="240"/>
      <c r="R28" s="253">
        <f t="shared" ref="R28" si="14">R26-R27</f>
        <v>0</v>
      </c>
      <c r="S28" s="253">
        <f t="shared" ref="S28" si="15">S26-S27</f>
        <v>0</v>
      </c>
      <c r="T28" s="361">
        <f t="shared" ref="T28" si="16">T26-T27</f>
        <v>0</v>
      </c>
    </row>
    <row r="29" spans="1:21">
      <c r="A29" s="22"/>
      <c r="B29" s="21"/>
      <c r="C29" s="21"/>
      <c r="D29" s="257"/>
      <c r="E29" s="256"/>
      <c r="F29" s="153"/>
      <c r="G29" s="153"/>
      <c r="H29" s="240"/>
      <c r="I29" s="153"/>
      <c r="J29" s="153"/>
      <c r="K29" s="153"/>
      <c r="L29" s="153"/>
      <c r="M29" s="240"/>
      <c r="N29" s="153"/>
      <c r="O29" s="153"/>
      <c r="P29" s="153"/>
      <c r="Q29" s="240"/>
      <c r="R29" s="153"/>
      <c r="S29" s="153"/>
      <c r="T29" s="252"/>
    </row>
    <row r="30" spans="1:21" ht="31.2">
      <c r="A30" s="22">
        <v>13</v>
      </c>
      <c r="B30" s="21" t="s">
        <v>306</v>
      </c>
      <c r="C30" s="21"/>
      <c r="D30" s="402">
        <f>SUM(D19:G19)+SUM(D21:G21)+SUM(D27:G27)</f>
        <v>2608368.5798665388</v>
      </c>
      <c r="E30" s="403"/>
      <c r="F30" s="403"/>
      <c r="G30" s="403"/>
      <c r="H30" s="234"/>
      <c r="I30" s="402">
        <f>SUM(I19:L19)+SUM(I21:L21)+SUM(I27:L27)</f>
        <v>3370418.95500095</v>
      </c>
      <c r="J30" s="403"/>
      <c r="K30" s="403"/>
      <c r="L30" s="403"/>
      <c r="M30" s="234"/>
      <c r="N30" s="407">
        <f>SUM(N19:P19)+SUM(N21:P21)+SUM(N27:P27)</f>
        <v>3061094.1767982175</v>
      </c>
      <c r="O30" s="407"/>
      <c r="P30" s="407"/>
      <c r="Q30" s="234"/>
      <c r="R30" s="388">
        <f>SUM(R19:T19)+SUM(R21:T21)+SUM(R27:T27)</f>
        <v>3560576.2528990828</v>
      </c>
      <c r="S30" s="389"/>
      <c r="T30" s="390"/>
    </row>
    <row r="31" spans="1:21">
      <c r="A31" s="22"/>
      <c r="B31" s="21"/>
      <c r="C31" s="21"/>
      <c r="D31" s="257"/>
      <c r="E31" s="256"/>
      <c r="F31" s="153"/>
      <c r="G31" s="153"/>
      <c r="H31" s="240"/>
      <c r="I31" s="153"/>
      <c r="J31" s="153"/>
      <c r="K31" s="153"/>
      <c r="L31" s="153"/>
      <c r="M31" s="240"/>
      <c r="N31" s="153"/>
      <c r="O31" s="153"/>
      <c r="P31" s="153"/>
      <c r="Q31" s="240"/>
      <c r="R31" s="153"/>
      <c r="S31" s="153"/>
      <c r="T31" s="252"/>
    </row>
    <row r="32" spans="1:21">
      <c r="A32" s="22">
        <v>14</v>
      </c>
      <c r="B32" s="21" t="s">
        <v>358</v>
      </c>
      <c r="C32" s="21"/>
      <c r="D32" s="388">
        <f>D30-D14</f>
        <v>0</v>
      </c>
      <c r="E32" s="389"/>
      <c r="F32" s="389"/>
      <c r="G32" s="390"/>
      <c r="H32" s="234"/>
      <c r="I32" s="388">
        <f>I30-I14</f>
        <v>-4.6566128730773926E-9</v>
      </c>
      <c r="J32" s="389"/>
      <c r="K32" s="389"/>
      <c r="L32" s="390"/>
      <c r="M32" s="234"/>
      <c r="N32" s="408">
        <f>N30-N14</f>
        <v>0</v>
      </c>
      <c r="O32" s="408"/>
      <c r="P32" s="408"/>
      <c r="Q32" s="234"/>
      <c r="R32" s="388">
        <f>R30-R14</f>
        <v>0</v>
      </c>
      <c r="S32" s="391"/>
      <c r="T32" s="392"/>
    </row>
    <row r="33" spans="1:20">
      <c r="A33" s="150"/>
      <c r="B33" s="29"/>
      <c r="C33" s="152"/>
      <c r="D33" s="152"/>
      <c r="E33" s="152"/>
      <c r="F33" s="153"/>
      <c r="G33" s="153"/>
      <c r="H33" s="243"/>
      <c r="I33" s="153"/>
      <c r="J33" s="153"/>
      <c r="K33" s="153"/>
      <c r="L33" s="153"/>
      <c r="M33" s="243"/>
      <c r="N33" s="153"/>
      <c r="O33" s="153"/>
      <c r="P33" s="154"/>
      <c r="Q33" s="261"/>
      <c r="R33" s="154"/>
      <c r="S33" s="154"/>
      <c r="T33" s="155"/>
    </row>
    <row r="34" spans="1:20" s="128" customFormat="1">
      <c r="A34" s="142"/>
      <c r="F34" s="5"/>
      <c r="G34" s="5"/>
      <c r="H34" s="5"/>
      <c r="I34" s="5"/>
      <c r="J34" s="5"/>
      <c r="K34" s="5"/>
      <c r="L34" s="5"/>
      <c r="M34" s="5"/>
      <c r="N34" s="5"/>
      <c r="O34" s="5"/>
      <c r="P34" s="5"/>
      <c r="Q34" s="5"/>
      <c r="R34" s="1"/>
      <c r="S34" s="1"/>
      <c r="T34" s="1"/>
    </row>
    <row r="35" spans="1:20" s="128" customFormat="1">
      <c r="A35" s="142"/>
      <c r="B35" s="128" t="s">
        <v>414</v>
      </c>
      <c r="F35" s="5"/>
      <c r="G35" s="5"/>
      <c r="H35" s="5"/>
      <c r="I35" s="5"/>
      <c r="J35" s="5"/>
      <c r="K35" s="5"/>
      <c r="L35" s="5"/>
      <c r="M35" s="5"/>
      <c r="N35" s="5"/>
      <c r="O35" s="5"/>
      <c r="P35" s="5"/>
      <c r="Q35" s="5"/>
      <c r="R35" s="1"/>
      <c r="S35" s="1"/>
      <c r="T35" s="1"/>
    </row>
    <row r="36" spans="1:20" s="128" customFormat="1" ht="31.2">
      <c r="A36" s="142"/>
      <c r="B36" s="128" t="s">
        <v>415</v>
      </c>
      <c r="F36" s="5"/>
      <c r="G36" s="5"/>
      <c r="H36" s="5"/>
      <c r="I36" s="5"/>
      <c r="J36" s="5"/>
      <c r="K36" s="5"/>
      <c r="L36" s="5"/>
      <c r="M36" s="5"/>
      <c r="N36" s="5"/>
      <c r="O36" s="5"/>
      <c r="P36" s="5"/>
      <c r="Q36" s="5"/>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paperSize="17" scale="61"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6"/>
  <cols>
    <col min="1" max="1" width="16.09765625" bestFit="1" customWidth="1"/>
    <col min="2" max="2" width="21.59765625" bestFit="1" customWidth="1"/>
    <col min="3" max="3" width="16.09765625" bestFit="1" customWidth="1"/>
    <col min="4" max="4" width="21.59765625" bestFit="1" customWidth="1"/>
    <col min="5" max="5" width="16.09765625" bestFit="1" customWidth="1"/>
    <col min="6" max="6" width="21.59765625" bestFit="1" customWidth="1"/>
  </cols>
  <sheetData>
    <row r="1" spans="1:6">
      <c r="A1" s="335" t="s">
        <v>317</v>
      </c>
      <c r="B1" s="335" t="s">
        <v>326</v>
      </c>
      <c r="C1" s="335" t="s">
        <v>328</v>
      </c>
      <c r="D1" s="335" t="s">
        <v>334</v>
      </c>
      <c r="E1" s="335" t="s">
        <v>335</v>
      </c>
      <c r="F1" s="335" t="s">
        <v>336</v>
      </c>
    </row>
    <row r="2" spans="1:6">
      <c r="A2" s="336" t="s">
        <v>325</v>
      </c>
      <c r="B2" s="336" t="s">
        <v>325</v>
      </c>
      <c r="C2" s="336" t="s">
        <v>329</v>
      </c>
      <c r="D2" s="336" t="s">
        <v>329</v>
      </c>
      <c r="E2" s="336" t="s">
        <v>325</v>
      </c>
      <c r="F2" s="336" t="s">
        <v>329</v>
      </c>
    </row>
    <row r="3" spans="1:6">
      <c r="A3" s="336" t="s">
        <v>323</v>
      </c>
      <c r="B3" s="336" t="s">
        <v>323</v>
      </c>
      <c r="C3" s="336" t="s">
        <v>330</v>
      </c>
      <c r="D3" s="336" t="s">
        <v>330</v>
      </c>
      <c r="E3" s="336" t="s">
        <v>323</v>
      </c>
      <c r="F3" s="336" t="s">
        <v>330</v>
      </c>
    </row>
    <row r="4" spans="1:6">
      <c r="A4" s="336" t="s">
        <v>320</v>
      </c>
      <c r="B4" s="336" t="s">
        <v>320</v>
      </c>
      <c r="C4" s="336" t="s">
        <v>331</v>
      </c>
      <c r="D4" s="336" t="s">
        <v>331</v>
      </c>
      <c r="E4" s="336" t="s">
        <v>320</v>
      </c>
      <c r="F4" s="336" t="s">
        <v>331</v>
      </c>
    </row>
    <row r="5" spans="1:6">
      <c r="A5" s="336" t="s">
        <v>321</v>
      </c>
      <c r="B5" s="336" t="s">
        <v>321</v>
      </c>
      <c r="C5" s="336" t="s">
        <v>323</v>
      </c>
      <c r="D5" s="336" t="s">
        <v>323</v>
      </c>
      <c r="E5" s="336" t="s">
        <v>321</v>
      </c>
      <c r="F5" s="336" t="s">
        <v>323</v>
      </c>
    </row>
    <row r="6" spans="1:6">
      <c r="A6" s="336" t="s">
        <v>318</v>
      </c>
      <c r="B6" s="336" t="s">
        <v>318</v>
      </c>
      <c r="C6" s="336" t="s">
        <v>332</v>
      </c>
      <c r="D6" s="336" t="s">
        <v>332</v>
      </c>
      <c r="E6" s="336" t="s">
        <v>318</v>
      </c>
      <c r="F6" s="336" t="s">
        <v>332</v>
      </c>
    </row>
    <row r="7" spans="1:6">
      <c r="A7" s="336" t="s">
        <v>322</v>
      </c>
      <c r="B7" s="336" t="s">
        <v>322</v>
      </c>
      <c r="C7" s="336" t="s">
        <v>333</v>
      </c>
      <c r="D7" s="336" t="s">
        <v>333</v>
      </c>
      <c r="E7" s="336" t="s">
        <v>322</v>
      </c>
      <c r="F7" s="336" t="s">
        <v>333</v>
      </c>
    </row>
    <row r="8" spans="1:6">
      <c r="A8" s="336" t="s">
        <v>319</v>
      </c>
      <c r="B8" s="336" t="s">
        <v>319</v>
      </c>
      <c r="D8" s="336"/>
      <c r="E8" s="336" t="s">
        <v>319</v>
      </c>
      <c r="F8" s="336"/>
    </row>
    <row r="9" spans="1:6">
      <c r="A9" s="336" t="s">
        <v>324</v>
      </c>
      <c r="B9" s="336" t="s">
        <v>324</v>
      </c>
      <c r="D9" s="336"/>
      <c r="E9" s="336" t="s">
        <v>324</v>
      </c>
      <c r="F9" s="336"/>
    </row>
    <row r="10" spans="1:6">
      <c r="B10" s="336" t="s">
        <v>327</v>
      </c>
      <c r="D10" s="336"/>
      <c r="E10" s="336" t="s">
        <v>327</v>
      </c>
      <c r="F10" s="336"/>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C77941F3-8E3B-41A8-AD50-DA3FCB35A6F7}">
  <ds:schemaRefs>
    <ds:schemaRef ds:uri="http://schemas.microsoft.com/sharepoint/events"/>
  </ds:schemaRefs>
</ds:datastoreItem>
</file>

<file path=customXml/itemProps3.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CC46F0A-D228-46DD-BAB0-21CF8307FB81}">
  <ds:schemaRefs>
    <ds:schemaRef ds:uri="http://www.w3.org/XML/1998/namespace"/>
    <ds:schemaRef ds:uri="8eef3743-c7b3-4cbe-8837-b6e805be353c"/>
    <ds:schemaRef ds:uri="http://schemas.microsoft.com/office/2006/metadata/properties"/>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 sheet</vt:lpstr>
      <vt:lpstr>Admin Info</vt:lpstr>
      <vt:lpstr>CRAT</vt:lpstr>
      <vt:lpstr>EBT</vt:lpstr>
      <vt:lpstr>GEAT</vt:lpstr>
      <vt:lpstr>RPT</vt:lpstr>
      <vt:lpstr>Lists</vt:lpstr>
      <vt:lpstr>'Cover sheet'!Print_Area</vt:lpstr>
      <vt:lpstr>CRAT!Print_Area</vt:lpstr>
      <vt:lpstr>EBT!Print_Area</vt:lpstr>
      <vt:lpstr>GEAT!Print_Area</vt:lpstr>
      <vt:lpstr>RPT!Print_Area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Leach, Jeff</cp:lastModifiedBy>
  <cp:lastPrinted>2018-12-18T00:19:45Z</cp:lastPrinted>
  <dcterms:created xsi:type="dcterms:W3CDTF">2004-11-07T17:37:25Z</dcterms:created>
  <dcterms:modified xsi:type="dcterms:W3CDTF">2018-12-18T21:32:14Z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