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IR File Plan\Regulatory\CEC\IRP\CEC Submittal\"/>
    </mc:Choice>
  </mc:AlternateContent>
  <bookViews>
    <workbookView xWindow="0" yWindow="0" windowWidth="28800" windowHeight="14688" activeTab="2"/>
  </bookViews>
  <sheets>
    <sheet name="Cover sheet" sheetId="19" r:id="rId1"/>
    <sheet name="Admin Info" sheetId="1" r:id="rId2"/>
    <sheet name="CRAT" sheetId="2" r:id="rId3"/>
    <sheet name="EBT" sheetId="9" r:id="rId4"/>
    <sheet name="GEAT" sheetId="10" r:id="rId5"/>
    <sheet name="RPT" sheetId="18" r:id="rId6"/>
  </sheets>
  <externalReferences>
    <externalReference r:id="rId7"/>
    <externalReference r:id="rId8"/>
    <externalReference r:id="rId9"/>
    <externalReference r:id="rId10"/>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_xlnm.Print_Titles" localSheetId="4">GEAT!$12:$12</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workbook>
</file>

<file path=xl/calcChain.xml><?xml version="1.0" encoding="utf-8"?>
<calcChain xmlns="http://schemas.openxmlformats.org/spreadsheetml/2006/main">
  <c r="O128" i="2" l="1"/>
  <c r="P127" i="2" l="1"/>
  <c r="P126" i="2"/>
  <c r="P125" i="2"/>
  <c r="E14" i="9" l="1"/>
  <c r="F129" i="2" l="1"/>
  <c r="E129" i="2"/>
  <c r="E128" i="9" l="1"/>
  <c r="E125" i="2"/>
  <c r="E110" i="9" l="1"/>
  <c r="F80" i="2" l="1"/>
  <c r="G80" i="2"/>
  <c r="H80" i="2"/>
  <c r="I80" i="2"/>
  <c r="J80" i="2"/>
  <c r="K80" i="2"/>
  <c r="L80" i="2"/>
  <c r="M80" i="2"/>
  <c r="N80" i="2"/>
  <c r="O80" i="2"/>
  <c r="P80" i="2"/>
  <c r="Q80" i="2"/>
  <c r="R80" i="2"/>
  <c r="E80" i="2"/>
  <c r="E82" i="2" s="1"/>
  <c r="E126" i="2" s="1"/>
  <c r="E127" i="2" s="1"/>
  <c r="G38" i="2"/>
  <c r="H38" i="2"/>
  <c r="I38" i="2"/>
  <c r="J38" i="2"/>
  <c r="K38" i="2"/>
  <c r="L38" i="2"/>
  <c r="M38" i="2"/>
  <c r="N38" i="2"/>
  <c r="O38" i="2"/>
  <c r="G39" i="2"/>
  <c r="H39" i="2"/>
  <c r="I39" i="2"/>
  <c r="J39" i="2"/>
  <c r="K39" i="2"/>
  <c r="L39" i="2"/>
  <c r="M39" i="2"/>
  <c r="N39" i="2"/>
  <c r="O39" i="2"/>
  <c r="F38" i="2"/>
  <c r="F39" i="2"/>
  <c r="E39" i="2"/>
  <c r="E38" i="2"/>
  <c r="F105" i="10" l="1"/>
  <c r="G105" i="10"/>
  <c r="H105" i="10"/>
  <c r="I105" i="10"/>
  <c r="J105" i="10"/>
  <c r="K105" i="10"/>
  <c r="L105" i="10"/>
  <c r="M105" i="10"/>
  <c r="N105" i="10"/>
  <c r="O105" i="10"/>
  <c r="P105" i="10"/>
  <c r="Q105" i="10"/>
  <c r="R105" i="10"/>
  <c r="E105" i="10"/>
  <c r="H84" i="10"/>
  <c r="I84" i="10"/>
  <c r="J84" i="10"/>
  <c r="K84" i="10"/>
  <c r="L84" i="10"/>
  <c r="M84" i="10"/>
  <c r="N84" i="10"/>
  <c r="O84" i="10"/>
  <c r="P84" i="10"/>
  <c r="Q84" i="10"/>
  <c r="R84" i="10"/>
  <c r="H85" i="10"/>
  <c r="I85" i="10"/>
  <c r="J85" i="10"/>
  <c r="K85" i="10"/>
  <c r="L85" i="10"/>
  <c r="M85" i="10"/>
  <c r="N85" i="10"/>
  <c r="O85" i="10"/>
  <c r="P85" i="10"/>
  <c r="Q85" i="10"/>
  <c r="R85" i="10"/>
  <c r="H86" i="10"/>
  <c r="I86" i="10"/>
  <c r="J86" i="10"/>
  <c r="K86" i="10"/>
  <c r="L86" i="10"/>
  <c r="M86" i="10"/>
  <c r="N86" i="10"/>
  <c r="O86" i="10"/>
  <c r="P86" i="10"/>
  <c r="Q86" i="10"/>
  <c r="R86" i="10"/>
  <c r="H87" i="10"/>
  <c r="I87" i="10"/>
  <c r="J87" i="10"/>
  <c r="K87" i="10"/>
  <c r="L87" i="10"/>
  <c r="M87" i="10"/>
  <c r="N87" i="10"/>
  <c r="O87" i="10"/>
  <c r="P87" i="10"/>
  <c r="Q87" i="10"/>
  <c r="R87" i="10"/>
  <c r="G87" i="10"/>
  <c r="G86" i="10"/>
  <c r="G85" i="10"/>
  <c r="G84" i="10"/>
  <c r="G45" i="10"/>
  <c r="H45" i="10"/>
  <c r="I45" i="10"/>
  <c r="J45" i="10"/>
  <c r="K45" i="10"/>
  <c r="L45" i="10"/>
  <c r="M45" i="10"/>
  <c r="N45" i="10"/>
  <c r="O45" i="10"/>
  <c r="P45" i="10"/>
  <c r="Q45" i="10"/>
  <c r="R45" i="10"/>
  <c r="G46" i="10"/>
  <c r="H46" i="10"/>
  <c r="I46" i="10"/>
  <c r="J46" i="10"/>
  <c r="K46" i="10"/>
  <c r="L46" i="10"/>
  <c r="M46" i="10"/>
  <c r="N46" i="10"/>
  <c r="O46" i="10"/>
  <c r="P46" i="10"/>
  <c r="Q46" i="10"/>
  <c r="R46" i="10"/>
  <c r="G47" i="10"/>
  <c r="H47" i="10"/>
  <c r="I47" i="10"/>
  <c r="J47" i="10"/>
  <c r="K47" i="10"/>
  <c r="L47" i="10"/>
  <c r="M47" i="10"/>
  <c r="N47" i="10"/>
  <c r="O47" i="10"/>
  <c r="P47" i="10"/>
  <c r="Q47" i="10"/>
  <c r="R47" i="10"/>
  <c r="G48" i="10"/>
  <c r="H48" i="10"/>
  <c r="I48" i="10"/>
  <c r="J48" i="10"/>
  <c r="K48" i="10"/>
  <c r="L48" i="10"/>
  <c r="M48" i="10"/>
  <c r="N48" i="10"/>
  <c r="O48" i="10"/>
  <c r="P48" i="10"/>
  <c r="Q48" i="10"/>
  <c r="R48" i="10"/>
  <c r="G49" i="10"/>
  <c r="H49" i="10"/>
  <c r="I49" i="10"/>
  <c r="J49" i="10"/>
  <c r="K49" i="10"/>
  <c r="L49" i="10"/>
  <c r="M49" i="10"/>
  <c r="N49" i="10"/>
  <c r="O49" i="10"/>
  <c r="P49" i="10"/>
  <c r="Q49" i="10"/>
  <c r="R49" i="10"/>
  <c r="G50" i="10"/>
  <c r="H50" i="10"/>
  <c r="I50" i="10"/>
  <c r="J50" i="10"/>
  <c r="K50" i="10"/>
  <c r="L50" i="10"/>
  <c r="M50" i="10"/>
  <c r="N50" i="10"/>
  <c r="O50" i="10"/>
  <c r="P50" i="10"/>
  <c r="Q50" i="10"/>
  <c r="R50" i="10"/>
  <c r="G51" i="10"/>
  <c r="H51" i="10"/>
  <c r="I51" i="10"/>
  <c r="J51" i="10"/>
  <c r="K51" i="10"/>
  <c r="L51" i="10"/>
  <c r="M51" i="10"/>
  <c r="N51" i="10"/>
  <c r="O51" i="10"/>
  <c r="P51" i="10"/>
  <c r="Q51" i="10"/>
  <c r="R51" i="10"/>
  <c r="G52" i="10"/>
  <c r="H52" i="10"/>
  <c r="I52" i="10"/>
  <c r="J52" i="10"/>
  <c r="K52" i="10"/>
  <c r="L52" i="10"/>
  <c r="M52" i="10"/>
  <c r="N52" i="10"/>
  <c r="O52" i="10"/>
  <c r="P52" i="10"/>
  <c r="Q52" i="10"/>
  <c r="R52" i="10"/>
  <c r="G53" i="10"/>
  <c r="H53" i="10"/>
  <c r="I53" i="10"/>
  <c r="J53" i="10"/>
  <c r="K53" i="10"/>
  <c r="L53" i="10"/>
  <c r="M53" i="10"/>
  <c r="N53" i="10"/>
  <c r="O53" i="10"/>
  <c r="P53" i="10"/>
  <c r="Q53" i="10"/>
  <c r="R53" i="10"/>
  <c r="G54" i="10"/>
  <c r="H54" i="10"/>
  <c r="I54" i="10"/>
  <c r="J54" i="10"/>
  <c r="K54" i="10"/>
  <c r="L54" i="10"/>
  <c r="M54" i="10"/>
  <c r="N54" i="10"/>
  <c r="O54" i="10"/>
  <c r="P54" i="10"/>
  <c r="Q54" i="10"/>
  <c r="R54" i="10"/>
  <c r="G55" i="10"/>
  <c r="H55" i="10"/>
  <c r="I55" i="10"/>
  <c r="J55" i="10"/>
  <c r="K55" i="10"/>
  <c r="L55" i="10"/>
  <c r="M55" i="10"/>
  <c r="N55" i="10"/>
  <c r="O55" i="10"/>
  <c r="P55" i="10"/>
  <c r="Q55" i="10"/>
  <c r="R55" i="10"/>
  <c r="G56" i="10"/>
  <c r="H56" i="10"/>
  <c r="I56" i="10"/>
  <c r="J56" i="10"/>
  <c r="K56" i="10"/>
  <c r="L56" i="10"/>
  <c r="M56" i="10"/>
  <c r="N56" i="10"/>
  <c r="O56" i="10"/>
  <c r="P56" i="10"/>
  <c r="Q56" i="10"/>
  <c r="R56" i="10"/>
  <c r="E45" i="10"/>
  <c r="E46" i="10"/>
  <c r="E47" i="10"/>
  <c r="E48" i="10"/>
  <c r="E49" i="10"/>
  <c r="E50" i="10"/>
  <c r="E51" i="10"/>
  <c r="E52" i="10"/>
  <c r="E53" i="10"/>
  <c r="E54" i="10"/>
  <c r="E55" i="10"/>
  <c r="E56" i="10"/>
  <c r="F56" i="10"/>
  <c r="F55" i="10"/>
  <c r="F54" i="10"/>
  <c r="F53" i="10"/>
  <c r="F52" i="10"/>
  <c r="F51" i="10"/>
  <c r="F50" i="10"/>
  <c r="F49" i="10"/>
  <c r="F48" i="10"/>
  <c r="F47" i="10"/>
  <c r="F46" i="10"/>
  <c r="F45" i="10"/>
  <c r="F35" i="10"/>
  <c r="G35" i="10"/>
  <c r="H35" i="10"/>
  <c r="I35" i="10"/>
  <c r="J35" i="10"/>
  <c r="K35" i="10"/>
  <c r="L35" i="10"/>
  <c r="M35" i="10"/>
  <c r="N35" i="10"/>
  <c r="O35" i="10"/>
  <c r="P35" i="10"/>
  <c r="Q35" i="10"/>
  <c r="R35" i="10"/>
  <c r="E35" i="10"/>
  <c r="I23" i="10"/>
  <c r="J23" i="10"/>
  <c r="K23" i="10"/>
  <c r="L23" i="10"/>
  <c r="M23" i="10"/>
  <c r="N23" i="10"/>
  <c r="O23" i="10"/>
  <c r="P23" i="10"/>
  <c r="Q23" i="10"/>
  <c r="R23" i="10"/>
  <c r="I24" i="10"/>
  <c r="J24" i="10"/>
  <c r="K24" i="10"/>
  <c r="L24" i="10"/>
  <c r="M24" i="10"/>
  <c r="N24" i="10"/>
  <c r="O24" i="10"/>
  <c r="P24" i="10"/>
  <c r="Q24" i="10"/>
  <c r="R24" i="10"/>
  <c r="I25" i="10"/>
  <c r="J25" i="10"/>
  <c r="K25" i="10"/>
  <c r="L25" i="10"/>
  <c r="M25" i="10"/>
  <c r="N25" i="10"/>
  <c r="O25" i="10"/>
  <c r="P25" i="10"/>
  <c r="Q25" i="10"/>
  <c r="R25" i="10"/>
  <c r="I26" i="10"/>
  <c r="J26" i="10"/>
  <c r="K26" i="10"/>
  <c r="L26" i="10"/>
  <c r="M26" i="10"/>
  <c r="N26" i="10"/>
  <c r="O26" i="10"/>
  <c r="P26" i="10"/>
  <c r="Q26" i="10"/>
  <c r="R26" i="10"/>
  <c r="I27" i="10"/>
  <c r="J27" i="10"/>
  <c r="K27" i="10"/>
  <c r="L27" i="10"/>
  <c r="M27" i="10"/>
  <c r="N27" i="10"/>
  <c r="O27" i="10"/>
  <c r="P27" i="10"/>
  <c r="Q27" i="10"/>
  <c r="R27" i="10"/>
  <c r="I28" i="10"/>
  <c r="J28" i="10"/>
  <c r="K28" i="10"/>
  <c r="L28" i="10"/>
  <c r="M28" i="10"/>
  <c r="N28" i="10"/>
  <c r="O28" i="10"/>
  <c r="P28" i="10"/>
  <c r="Q28" i="10"/>
  <c r="R28" i="10"/>
  <c r="H23" i="10"/>
  <c r="H24" i="10"/>
  <c r="H25" i="10"/>
  <c r="H26" i="10"/>
  <c r="H27" i="10"/>
  <c r="H28" i="10"/>
  <c r="G23" i="10"/>
  <c r="G24" i="10"/>
  <c r="G25" i="10"/>
  <c r="G26" i="10"/>
  <c r="G27" i="10"/>
  <c r="G28" i="10"/>
  <c r="E23" i="10"/>
  <c r="E24" i="10"/>
  <c r="E25" i="10"/>
  <c r="E26" i="10"/>
  <c r="E27" i="10"/>
  <c r="E28" i="10"/>
  <c r="F28" i="10"/>
  <c r="F27" i="10"/>
  <c r="F26" i="10"/>
  <c r="F25" i="10"/>
  <c r="F24" i="10"/>
  <c r="F23" i="10"/>
  <c r="E13" i="10"/>
  <c r="G13" i="10"/>
  <c r="H13" i="10"/>
  <c r="I13" i="10"/>
  <c r="J13" i="10"/>
  <c r="K13" i="10"/>
  <c r="L13" i="10"/>
  <c r="M13" i="10"/>
  <c r="N13" i="10"/>
  <c r="O13" i="10"/>
  <c r="P13" i="10"/>
  <c r="Q13" i="10"/>
  <c r="R13" i="10"/>
  <c r="F13" i="10"/>
  <c r="P20" i="18" l="1"/>
  <c r="S20" i="18" l="1"/>
  <c r="T20" i="18"/>
  <c r="R20" i="18"/>
  <c r="F110" i="9"/>
  <c r="F112" i="9" s="1"/>
  <c r="G17" i="9" l="1"/>
  <c r="G110" i="9" l="1"/>
  <c r="H110" i="9"/>
  <c r="I110" i="9"/>
  <c r="J110" i="9"/>
  <c r="K110" i="9"/>
  <c r="L110" i="9"/>
  <c r="M110" i="9"/>
  <c r="N110" i="9"/>
  <c r="O110" i="9"/>
  <c r="P110" i="9"/>
  <c r="Q110" i="9"/>
  <c r="R110" i="9"/>
  <c r="F112" i="10" l="1"/>
  <c r="G112" i="10"/>
  <c r="H112" i="10"/>
  <c r="I112" i="10"/>
  <c r="J112" i="10"/>
  <c r="K112" i="10"/>
  <c r="L112" i="10"/>
  <c r="M112" i="10"/>
  <c r="N112" i="10"/>
  <c r="O112" i="10"/>
  <c r="P112" i="10"/>
  <c r="Q112" i="10"/>
  <c r="R112" i="10"/>
  <c r="E112" i="10"/>
  <c r="F113" i="10" l="1"/>
  <c r="G113" i="10"/>
  <c r="H113" i="10"/>
  <c r="I113" i="10"/>
  <c r="J113" i="10"/>
  <c r="K113" i="10"/>
  <c r="L113" i="10"/>
  <c r="M113" i="10"/>
  <c r="N113" i="10"/>
  <c r="O113" i="10"/>
  <c r="P113" i="10"/>
  <c r="Q113" i="10"/>
  <c r="R113" i="10"/>
  <c r="E113" i="10"/>
  <c r="H126" i="9" l="1"/>
  <c r="I126" i="9"/>
  <c r="J126" i="9"/>
  <c r="K126" i="9"/>
  <c r="L126" i="9"/>
  <c r="M126" i="9"/>
  <c r="N126" i="9"/>
  <c r="O126" i="9"/>
  <c r="P126" i="9"/>
  <c r="Q126" i="9"/>
  <c r="R126" i="9"/>
  <c r="G126" i="9"/>
  <c r="F126" i="9"/>
  <c r="E126" i="9"/>
  <c r="H125" i="9"/>
  <c r="I125" i="9"/>
  <c r="J125" i="9"/>
  <c r="K125" i="9"/>
  <c r="L125" i="9"/>
  <c r="M125" i="9"/>
  <c r="N125" i="9"/>
  <c r="O125" i="9"/>
  <c r="P125" i="9"/>
  <c r="Q125" i="9"/>
  <c r="R125" i="9"/>
  <c r="F125" i="9"/>
  <c r="G125" i="9"/>
  <c r="E125" i="9"/>
  <c r="F71" i="9"/>
  <c r="E18" i="18" s="1"/>
  <c r="G71" i="9"/>
  <c r="F18" i="18" s="1"/>
  <c r="H71" i="9"/>
  <c r="G18" i="18" s="1"/>
  <c r="I71" i="9"/>
  <c r="I18" i="18" s="1"/>
  <c r="J71" i="9"/>
  <c r="J18" i="18" s="1"/>
  <c r="K71" i="9"/>
  <c r="K18" i="18" s="1"/>
  <c r="L71" i="9"/>
  <c r="L18" i="18" s="1"/>
  <c r="M71" i="9"/>
  <c r="N18" i="18" s="1"/>
  <c r="N71" i="9"/>
  <c r="O18" i="18" s="1"/>
  <c r="O71" i="9"/>
  <c r="P18" i="18" s="1"/>
  <c r="P71" i="9"/>
  <c r="R18" i="18" s="1"/>
  <c r="Q71" i="9"/>
  <c r="S18" i="18" s="1"/>
  <c r="R71" i="9"/>
  <c r="T18" i="18" s="1"/>
  <c r="E71" i="9"/>
  <c r="Q114" i="10" l="1"/>
  <c r="Q116" i="10" s="1"/>
  <c r="R114" i="10"/>
  <c r="R116" i="10" s="1"/>
  <c r="P114" i="10"/>
  <c r="P116" i="10" s="1"/>
  <c r="N114" i="10"/>
  <c r="N116" i="10" s="1"/>
  <c r="O114" i="10"/>
  <c r="O116" i="10" s="1"/>
  <c r="M114" i="10"/>
  <c r="M116" i="10" s="1"/>
  <c r="J114" i="10"/>
  <c r="J116" i="10" s="1"/>
  <c r="K114" i="10"/>
  <c r="K116" i="10" s="1"/>
  <c r="L114" i="10"/>
  <c r="L116" i="10" s="1"/>
  <c r="I114" i="10"/>
  <c r="I116" i="10" s="1"/>
  <c r="F114" i="10"/>
  <c r="F116" i="10" s="1"/>
  <c r="H114" i="10"/>
  <c r="H116" i="10" s="1"/>
  <c r="E114" i="10"/>
  <c r="E116" i="10" s="1"/>
  <c r="G114" i="10"/>
  <c r="G116" i="10" s="1"/>
  <c r="T11" i="18" l="1"/>
  <c r="T19" i="18" s="1"/>
  <c r="S11" i="18"/>
  <c r="S19" i="18" s="1"/>
  <c r="R11" i="18"/>
  <c r="R19" i="18" s="1"/>
  <c r="P11" i="18"/>
  <c r="P19" i="18" s="1"/>
  <c r="O11" i="18"/>
  <c r="O19" i="18" s="1"/>
  <c r="N11" i="18"/>
  <c r="N19" i="18" s="1"/>
  <c r="L11" i="18"/>
  <c r="L19" i="18" s="1"/>
  <c r="K11" i="18"/>
  <c r="K19" i="18" s="1"/>
  <c r="I30" i="18" s="1"/>
  <c r="J11" i="18"/>
  <c r="J19" i="18" s="1"/>
  <c r="I11" i="18"/>
  <c r="I19" i="18" s="1"/>
  <c r="G11" i="18"/>
  <c r="G19" i="18" s="1"/>
  <c r="E11" i="18"/>
  <c r="E19" i="18" s="1"/>
  <c r="F11" i="18"/>
  <c r="F19" i="18" s="1"/>
  <c r="F22" i="18" s="1"/>
  <c r="D11" i="18"/>
  <c r="D19" i="18" s="1"/>
  <c r="D22" i="18" s="1"/>
  <c r="R30" i="18"/>
  <c r="N30" i="18"/>
  <c r="T28" i="18"/>
  <c r="S28" i="18"/>
  <c r="R28" i="18"/>
  <c r="O28" i="18"/>
  <c r="P28" i="18"/>
  <c r="N28" i="18"/>
  <c r="J28" i="18"/>
  <c r="K28" i="18"/>
  <c r="L28" i="18"/>
  <c r="I28" i="18"/>
  <c r="E28" i="18"/>
  <c r="F28" i="18"/>
  <c r="G28" i="18"/>
  <c r="D28" i="18"/>
  <c r="D30" i="18" l="1"/>
  <c r="H25" i="18"/>
  <c r="M25" i="18" s="1"/>
  <c r="Q25" i="18" s="1"/>
  <c r="U25" i="18" s="1"/>
  <c r="G31" i="10"/>
  <c r="E31" i="10" l="1"/>
  <c r="E58" i="10"/>
  <c r="E17" i="9"/>
  <c r="E44" i="9"/>
  <c r="E18" i="2"/>
  <c r="E21" i="2" s="1"/>
  <c r="E44" i="2"/>
  <c r="E76" i="9" l="1"/>
  <c r="E124" i="9" s="1"/>
  <c r="E127" i="9" s="1"/>
  <c r="E129" i="9" s="1"/>
  <c r="E60" i="10"/>
  <c r="D14" i="18"/>
  <c r="D32" i="18" s="1"/>
  <c r="R14" i="18"/>
  <c r="I14" i="18"/>
  <c r="N14" i="18"/>
  <c r="E108" i="10" l="1"/>
  <c r="E120" i="10" s="1"/>
  <c r="R98" i="10"/>
  <c r="Q98" i="10"/>
  <c r="P98" i="10"/>
  <c r="O98" i="10"/>
  <c r="N98" i="10"/>
  <c r="M98" i="10"/>
  <c r="L98" i="10"/>
  <c r="K98" i="10"/>
  <c r="J98" i="10"/>
  <c r="I98" i="10"/>
  <c r="H98" i="10"/>
  <c r="G98" i="10"/>
  <c r="R80" i="10"/>
  <c r="Q80" i="10"/>
  <c r="P80" i="10"/>
  <c r="O80" i="10"/>
  <c r="N80" i="10"/>
  <c r="M80" i="10"/>
  <c r="L80" i="10"/>
  <c r="K80" i="10"/>
  <c r="J80" i="10"/>
  <c r="I80" i="10"/>
  <c r="H80" i="10"/>
  <c r="G80" i="10"/>
  <c r="R58" i="10"/>
  <c r="Q58" i="10"/>
  <c r="P58" i="10"/>
  <c r="O58" i="10"/>
  <c r="N58" i="10"/>
  <c r="M58" i="10"/>
  <c r="L58" i="10"/>
  <c r="K58" i="10"/>
  <c r="J58" i="10"/>
  <c r="I58" i="10"/>
  <c r="H58" i="10"/>
  <c r="G58" i="10"/>
  <c r="G60" i="10" s="1"/>
  <c r="F58" i="10"/>
  <c r="F17" i="9"/>
  <c r="F128" i="9" s="1"/>
  <c r="K100" i="10" l="1"/>
  <c r="I100" i="10"/>
  <c r="O100" i="10"/>
  <c r="G100" i="10"/>
  <c r="G108" i="10" s="1"/>
  <c r="G120" i="10" s="1"/>
  <c r="M100" i="10"/>
  <c r="Q100" i="10"/>
  <c r="H100" i="10"/>
  <c r="J100" i="10"/>
  <c r="L100" i="10"/>
  <c r="N100" i="10"/>
  <c r="P100" i="10"/>
  <c r="R100" i="10"/>
  <c r="R100" i="9"/>
  <c r="Q100" i="9"/>
  <c r="P100" i="9"/>
  <c r="O100" i="9"/>
  <c r="N100" i="9"/>
  <c r="M100" i="9"/>
  <c r="L100" i="9"/>
  <c r="K100" i="9"/>
  <c r="J100" i="9"/>
  <c r="I100" i="9"/>
  <c r="H100" i="9"/>
  <c r="G100" i="9"/>
  <c r="G44" i="9"/>
  <c r="G128" i="9"/>
  <c r="G112" i="9" l="1"/>
  <c r="I112" i="9"/>
  <c r="K112" i="9"/>
  <c r="M112" i="9"/>
  <c r="G76" i="9"/>
  <c r="O112" i="9"/>
  <c r="Q112" i="9"/>
  <c r="H112" i="9"/>
  <c r="J112" i="9"/>
  <c r="L112" i="9"/>
  <c r="N112" i="9"/>
  <c r="P112" i="9"/>
  <c r="R112" i="9"/>
  <c r="G101" i="2"/>
  <c r="H101" i="2"/>
  <c r="I101" i="2"/>
  <c r="J101" i="2"/>
  <c r="K101" i="2"/>
  <c r="L101" i="2"/>
  <c r="M101" i="2"/>
  <c r="N101" i="2"/>
  <c r="O101" i="2"/>
  <c r="P101" i="2"/>
  <c r="P121" i="2" s="1"/>
  <c r="P128" i="2" s="1"/>
  <c r="P129" i="2" s="1"/>
  <c r="Q101" i="2"/>
  <c r="Q121" i="2" s="1"/>
  <c r="R101" i="2"/>
  <c r="R121" i="2" s="1"/>
  <c r="G119" i="2"/>
  <c r="H119" i="2"/>
  <c r="I119" i="2"/>
  <c r="J119" i="2"/>
  <c r="K119" i="2"/>
  <c r="L119" i="2"/>
  <c r="L121" i="2" s="1"/>
  <c r="L128" i="2" s="1"/>
  <c r="M119" i="2"/>
  <c r="N119" i="2"/>
  <c r="O119" i="2"/>
  <c r="P119" i="2"/>
  <c r="Q119" i="2"/>
  <c r="R119" i="2"/>
  <c r="G124" i="9" l="1"/>
  <c r="G127" i="9" s="1"/>
  <c r="G129" i="9" s="1"/>
  <c r="K121" i="2"/>
  <c r="K128" i="2" s="1"/>
  <c r="R128" i="2"/>
  <c r="Q128" i="2"/>
  <c r="J121" i="2"/>
  <c r="J128" i="2" s="1"/>
  <c r="I121" i="2"/>
  <c r="I128" i="2" s="1"/>
  <c r="H121" i="2"/>
  <c r="H128" i="2" s="1"/>
  <c r="N121" i="2"/>
  <c r="N128" i="2" s="1"/>
  <c r="O121" i="2"/>
  <c r="M121" i="2"/>
  <c r="M128" i="2" s="1"/>
  <c r="G121" i="2"/>
  <c r="G128" i="2" s="1"/>
  <c r="F44" i="2"/>
  <c r="F18" i="2"/>
  <c r="F21" i="2" s="1"/>
  <c r="F125" i="2" s="1"/>
  <c r="F82" i="2" l="1"/>
  <c r="F126" i="2" l="1"/>
  <c r="F127" i="2" s="1"/>
  <c r="H18" i="2"/>
  <c r="H19" i="2" s="1"/>
  <c r="R31" i="10" l="1"/>
  <c r="R60" i="10" s="1"/>
  <c r="Q31" i="10"/>
  <c r="Q60" i="10" s="1"/>
  <c r="P31" i="10"/>
  <c r="P60" i="10" s="1"/>
  <c r="O31" i="10"/>
  <c r="O60" i="10" s="1"/>
  <c r="N31" i="10"/>
  <c r="N60" i="10" s="1"/>
  <c r="M31" i="10"/>
  <c r="M60" i="10" s="1"/>
  <c r="L31" i="10"/>
  <c r="L60" i="10" s="1"/>
  <c r="K31" i="10"/>
  <c r="K60" i="10" s="1"/>
  <c r="J31" i="10"/>
  <c r="J60" i="10" s="1"/>
  <c r="I31" i="10"/>
  <c r="I60" i="10" s="1"/>
  <c r="H31" i="10"/>
  <c r="H60" i="10" s="1"/>
  <c r="F31" i="10"/>
  <c r="F60" i="10" s="1"/>
  <c r="T22" i="18"/>
  <c r="S22" i="18"/>
  <c r="R22" i="18"/>
  <c r="R32" i="18" s="1"/>
  <c r="P22" i="18"/>
  <c r="O22" i="18"/>
  <c r="N22" i="18"/>
  <c r="L22" i="18"/>
  <c r="K22" i="18"/>
  <c r="J22" i="18"/>
  <c r="I22" i="18"/>
  <c r="I32" i="18" s="1"/>
  <c r="G22" i="18"/>
  <c r="E22" i="18"/>
  <c r="R44" i="9"/>
  <c r="Q44" i="9"/>
  <c r="P44" i="9"/>
  <c r="O44" i="9"/>
  <c r="N44" i="9"/>
  <c r="M44" i="9"/>
  <c r="L44" i="9"/>
  <c r="K44" i="9"/>
  <c r="J44" i="9"/>
  <c r="I44" i="9"/>
  <c r="H44" i="9"/>
  <c r="F44" i="9"/>
  <c r="R17" i="9"/>
  <c r="R128" i="9" s="1"/>
  <c r="Q17" i="9"/>
  <c r="Q128" i="9" s="1"/>
  <c r="P17" i="9"/>
  <c r="P128" i="9" s="1"/>
  <c r="O17" i="9"/>
  <c r="O128" i="9" s="1"/>
  <c r="N17" i="9"/>
  <c r="N128" i="9" s="1"/>
  <c r="M17" i="9"/>
  <c r="M128" i="9" s="1"/>
  <c r="L17" i="9"/>
  <c r="L128" i="9" s="1"/>
  <c r="K17" i="9"/>
  <c r="K128" i="9" s="1"/>
  <c r="J17" i="9"/>
  <c r="J128" i="9" s="1"/>
  <c r="I17" i="9"/>
  <c r="I128" i="9" s="1"/>
  <c r="H17" i="9"/>
  <c r="H128" i="9" s="1"/>
  <c r="H17" i="18" l="1"/>
  <c r="M17" i="18" s="1"/>
  <c r="Q17" i="18" s="1"/>
  <c r="U17" i="18" s="1"/>
  <c r="K108" i="10"/>
  <c r="K120" i="10" s="1"/>
  <c r="M108" i="10"/>
  <c r="M120" i="10" s="1"/>
  <c r="F108" i="10"/>
  <c r="F120" i="10" s="1"/>
  <c r="O108" i="10"/>
  <c r="O120" i="10" s="1"/>
  <c r="L108" i="10"/>
  <c r="L120" i="10" s="1"/>
  <c r="P108" i="10"/>
  <c r="P120" i="10" s="1"/>
  <c r="I108" i="10"/>
  <c r="I120" i="10" s="1"/>
  <c r="Q108" i="10"/>
  <c r="Q120" i="10" s="1"/>
  <c r="N108" i="10"/>
  <c r="N120" i="10" s="1"/>
  <c r="H108" i="10"/>
  <c r="H120" i="10" s="1"/>
  <c r="J108" i="10"/>
  <c r="J120" i="10" s="1"/>
  <c r="R108" i="10"/>
  <c r="R120" i="10" s="1"/>
  <c r="N32" i="18"/>
  <c r="H76" i="9"/>
  <c r="H124" i="9" s="1"/>
  <c r="J76" i="9"/>
  <c r="J124" i="9" s="1"/>
  <c r="L76" i="9"/>
  <c r="L124" i="9" s="1"/>
  <c r="N76" i="9"/>
  <c r="N124" i="9" s="1"/>
  <c r="P76" i="9"/>
  <c r="P124" i="9" s="1"/>
  <c r="R76" i="9"/>
  <c r="R124" i="9" s="1"/>
  <c r="F76" i="9"/>
  <c r="F124" i="9" s="1"/>
  <c r="I76" i="9"/>
  <c r="I124" i="9" s="1"/>
  <c r="K76" i="9"/>
  <c r="K124" i="9" s="1"/>
  <c r="M76" i="9"/>
  <c r="M124" i="9" s="1"/>
  <c r="O76" i="9"/>
  <c r="O124" i="9" s="1"/>
  <c r="Q76" i="9"/>
  <c r="Q124" i="9" s="1"/>
  <c r="P127" i="9" l="1"/>
  <c r="P129" i="9" s="1"/>
  <c r="Q127" i="9"/>
  <c r="Q129" i="9" s="1"/>
  <c r="N127" i="9"/>
  <c r="N129" i="9" s="1"/>
  <c r="O127" i="9"/>
  <c r="O129" i="9" s="1"/>
  <c r="L127" i="9"/>
  <c r="L129" i="9" s="1"/>
  <c r="M127" i="9"/>
  <c r="M129" i="9" s="1"/>
  <c r="J127" i="9"/>
  <c r="J129" i="9" s="1"/>
  <c r="K127" i="9"/>
  <c r="K129" i="9" s="1"/>
  <c r="H127" i="9"/>
  <c r="H129" i="9" s="1"/>
  <c r="I127" i="9"/>
  <c r="I129" i="9" s="1"/>
  <c r="R127" i="9"/>
  <c r="R129" i="9" s="1"/>
  <c r="H44" i="2"/>
  <c r="H82" i="2" s="1"/>
  <c r="H126" i="2" s="1"/>
  <c r="I44" i="2"/>
  <c r="I82" i="2" s="1"/>
  <c r="I126" i="2" s="1"/>
  <c r="J44" i="2"/>
  <c r="J82" i="2" s="1"/>
  <c r="J126" i="2" s="1"/>
  <c r="K44" i="2"/>
  <c r="K82" i="2" s="1"/>
  <c r="K126" i="2" s="1"/>
  <c r="L44" i="2"/>
  <c r="L82" i="2" s="1"/>
  <c r="L126" i="2" s="1"/>
  <c r="M44" i="2"/>
  <c r="M82" i="2" s="1"/>
  <c r="M126" i="2" s="1"/>
  <c r="N44" i="2"/>
  <c r="N82" i="2" s="1"/>
  <c r="N126" i="2" s="1"/>
  <c r="O44" i="2"/>
  <c r="O82" i="2" s="1"/>
  <c r="O126" i="2" s="1"/>
  <c r="P44" i="2"/>
  <c r="P82" i="2" s="1"/>
  <c r="Q44" i="2"/>
  <c r="Q82" i="2" s="1"/>
  <c r="Q126" i="2" s="1"/>
  <c r="R44" i="2"/>
  <c r="R82" i="2" s="1"/>
  <c r="R126" i="2" s="1"/>
  <c r="R127" i="2" s="1"/>
  <c r="G44" i="2"/>
  <c r="G82" i="2" s="1"/>
  <c r="G126" i="2" s="1"/>
  <c r="F127" i="9" l="1"/>
  <c r="F129" i="9" s="1"/>
  <c r="O18" i="2"/>
  <c r="P18" i="2"/>
  <c r="Q18" i="2"/>
  <c r="R18" i="2"/>
  <c r="H21" i="2"/>
  <c r="H125" i="2" s="1"/>
  <c r="H127" i="2" s="1"/>
  <c r="H129" i="2" s="1"/>
  <c r="I18" i="2"/>
  <c r="J18" i="2"/>
  <c r="K18" i="2"/>
  <c r="L18" i="2"/>
  <c r="M18" i="2"/>
  <c r="N18" i="2"/>
  <c r="G18" i="2"/>
  <c r="K19" i="2" l="1"/>
  <c r="K21" i="2" s="1"/>
  <c r="K125" i="2" s="1"/>
  <c r="K127" i="2" s="1"/>
  <c r="K129" i="2" s="1"/>
  <c r="J19" i="2"/>
  <c r="J21" i="2" s="1"/>
  <c r="J125" i="2" s="1"/>
  <c r="J127" i="2" s="1"/>
  <c r="J129" i="2" s="1"/>
  <c r="I19" i="2"/>
  <c r="I21" i="2" s="1"/>
  <c r="I125" i="2" s="1"/>
  <c r="I127" i="2" s="1"/>
  <c r="I129" i="2" s="1"/>
  <c r="G19" i="2"/>
  <c r="G21" i="2" s="1"/>
  <c r="G125" i="2" s="1"/>
  <c r="G127" i="2" s="1"/>
  <c r="G129" i="2" s="1"/>
  <c r="R19" i="2"/>
  <c r="R21" i="2" s="1"/>
  <c r="R125" i="2" s="1"/>
  <c r="R129" i="2" s="1"/>
  <c r="N19" i="2"/>
  <c r="N21" i="2" s="1"/>
  <c r="N125" i="2" s="1"/>
  <c r="N127" i="2" s="1"/>
  <c r="N129" i="2" s="1"/>
  <c r="Q19" i="2"/>
  <c r="Q21" i="2" s="1"/>
  <c r="Q125" i="2" s="1"/>
  <c r="Q127" i="2" s="1"/>
  <c r="Q129" i="2" s="1"/>
  <c r="M19" i="2"/>
  <c r="M21" i="2" s="1"/>
  <c r="M125" i="2" s="1"/>
  <c r="M127" i="2" s="1"/>
  <c r="M129" i="2" s="1"/>
  <c r="P19" i="2"/>
  <c r="P21" i="2" s="1"/>
  <c r="L19" i="2"/>
  <c r="L21" i="2" s="1"/>
  <c r="L125" i="2" s="1"/>
  <c r="L127" i="2" s="1"/>
  <c r="L129" i="2" s="1"/>
  <c r="O19" i="2"/>
  <c r="O21" i="2" s="1"/>
  <c r="O125" i="2" s="1"/>
  <c r="O127" i="2" s="1"/>
  <c r="O129" i="2" s="1"/>
</calcChain>
</file>

<file path=xl/sharedStrings.xml><?xml version="1.0" encoding="utf-8"?>
<sst xmlns="http://schemas.openxmlformats.org/spreadsheetml/2006/main" count="778" uniqueCount="409">
  <si>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</si>
  <si>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</si>
  <si>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</si>
  <si>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</si>
  <si>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</si>
  <si>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</si>
  <si>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</si>
  <si>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</si>
  <si>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</si>
  <si>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</si>
  <si>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</si>
  <si>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</si>
  <si>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</si>
  <si>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</si>
  <si>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</si>
  <si>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</si>
  <si>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</si>
  <si>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</si>
  <si>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</si>
  <si>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</si>
  <si>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</si>
  <si>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</si>
  <si>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</si>
  <si>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</si>
  <si>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</si>
  <si>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</si>
  <si>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</si>
  <si>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</si>
  <si>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</si>
  <si>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</si>
  <si>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</si>
  <si>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</si>
  <si>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</si>
  <si>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</si>
  <si>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Fuel</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</si>
  <si>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</si>
  <si>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</si>
  <si>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</si>
  <si>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</si>
  <si>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</si>
  <si>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</si>
  <si>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</si>
  <si>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</si>
  <si>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</si>
  <si>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</si>
  <si>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</si>
  <si>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</si>
  <si>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</si>
  <si>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</si>
  <si>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</si>
  <si>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</si>
  <si>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</si>
  <si>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</si>
  <si>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</si>
  <si>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</si>
  <si>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</si>
  <si>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</si>
  <si>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</si>
  <si>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</si>
  <si>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</si>
  <si>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</si>
  <si>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</si>
  <si>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</si>
  <si>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</si>
  <si>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</si>
  <si>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</si>
  <si>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</si>
  <si>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</si>
  <si>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</si>
  <si>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</si>
  <si>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</si>
  <si>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</si>
  <si>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</si>
  <si>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</si>
  <si>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</si>
  <si>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</si>
  <si>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</si>
  <si>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</si>
  <si>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</si>
  <si>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</si>
  <si>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</si>
  <si>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</si>
  <si>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</si>
  <si>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</si>
  <si>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</si>
  <si>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</si>
  <si>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</si>
  <si>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</si>
  <si>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</si>
  <si>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</si>
  <si>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</si>
  <si>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</si>
  <si>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</si>
  <si>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</si>
  <si>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</si>
  <si>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</si>
  <si>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(5+6)</t>
  </si>
  <si>
    <t>Total net energy for load (from 7)</t>
  </si>
  <si>
    <t>Emissions Intensity</t>
  </si>
  <si>
    <t xml:space="preserve">Emissions Intensity </t>
  </si>
  <si>
    <t>TOTAL GHG EMISSIONS</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</si>
  <si>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</si>
  <si>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</si>
  <si>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</si>
  <si>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</si>
  <si>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</si>
  <si>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</si>
  <si>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</si>
  <si>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</si>
  <si>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</si>
  <si>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</si>
  <si>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</si>
  <si>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</si>
  <si>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</si>
  <si>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</si>
  <si>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</si>
  <si>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RPS-eligible resources (sum of 2a…2n)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</si>
  <si>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</si>
  <si>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</si>
  <si>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</si>
  <si>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</si>
  <si>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</si>
  <si>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</si>
  <si>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</si>
  <si>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</si>
  <si>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</si>
  <si>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</si>
  <si>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</si>
  <si>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</si>
  <si>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</si>
  <si>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</si>
  <si>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</si>
  <si>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</si>
  <si>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</si>
  <si>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</si>
  <si>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</si>
  <si>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</si>
  <si>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</si>
  <si>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</si>
  <si>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</si>
  <si>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</si>
  <si>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Category 3 RECs</t>
  </si>
  <si>
    <t>12a</t>
  </si>
  <si>
    <t>12b</t>
  </si>
  <si>
    <t>12c</t>
  </si>
  <si>
    <t>12d</t>
  </si>
  <si>
    <t>12e</t>
  </si>
  <si>
    <t>12f</t>
  </si>
  <si>
    <t>12g</t>
  </si>
  <si>
    <t>12h</t>
  </si>
  <si>
    <t>12i</t>
  </si>
  <si>
    <t>13j</t>
  </si>
  <si>
    <t>13k</t>
  </si>
  <si>
    <t>13l</t>
  </si>
  <si>
    <t>15a</t>
  </si>
  <si>
    <t>15b</t>
  </si>
  <si>
    <t>15c</t>
  </si>
  <si>
    <t>15d</t>
  </si>
  <si>
    <t>15e</t>
  </si>
  <si>
    <t>Excess balance/historic carryover at beginning/end of compliance period</t>
  </si>
  <si>
    <t>Description of Worksheet Tabs</t>
  </si>
  <si>
    <t xml:space="preserve">Administrative Information </t>
  </si>
  <si>
    <t>Name of Publicly Owned Utility ("POU")</t>
  </si>
  <si>
    <t>12j</t>
  </si>
  <si>
    <t>12k</t>
  </si>
  <si>
    <t>12l</t>
  </si>
  <si>
    <t>Managed Peak Demand (1-5-6)</t>
  </si>
  <si>
    <t>Total Peak Procurement Requirement (7+8+9)</t>
  </si>
  <si>
    <t>Total peak dependable capacity of existing and planned supply resources (not RPS-eligible) (sum of 11a…11n)</t>
  </si>
  <si>
    <t>Total peak dependable capacity of existing and planned RPS-eligible resources (sum of 12a…12n)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</si>
  <si>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</si>
  <si>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</si>
  <si>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</si>
  <si>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</si>
  <si>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</si>
  <si>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</si>
  <si>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Short term and spot market purchases  (from 18)</t>
  </si>
  <si>
    <t>Total GHG emissions from generic supply resources (4+5)</t>
  </si>
  <si>
    <t>Unmanaged net energy for load</t>
  </si>
  <si>
    <t xml:space="preserve">Managed net energy for load </t>
  </si>
  <si>
    <t>Category 0, 1 and 2 RECs</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</si>
  <si>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</si>
  <si>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</si>
  <si>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</si>
  <si>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</si>
  <si>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</si>
  <si>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</si>
  <si>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</si>
  <si>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</si>
  <si>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</si>
  <si>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</si>
  <si>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</si>
  <si>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</si>
  <si>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</si>
  <si>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</si>
  <si>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</si>
  <si>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</si>
  <si>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</si>
  <si>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</si>
  <si>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</si>
  <si>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</si>
  <si>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</si>
  <si>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</si>
  <si>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</si>
  <si>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</si>
  <si>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</si>
  <si>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</si>
  <si>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</si>
  <si>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</si>
  <si>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</si>
  <si>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</si>
  <si>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</si>
  <si>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</si>
  <si>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</si>
  <si>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</si>
  <si>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</si>
  <si>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</si>
  <si>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</si>
  <si>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</si>
  <si>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</si>
  <si>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</si>
  <si>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</si>
  <si>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</si>
  <si>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</si>
  <si>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</si>
  <si>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</si>
  <si>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</si>
  <si>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</si>
  <si>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</si>
  <si>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</si>
  <si>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</si>
  <si>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</si>
  <si>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</si>
  <si>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</si>
  <si>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</si>
  <si>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</si>
  <si>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</si>
  <si>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</si>
  <si>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</si>
  <si>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</si>
  <si>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</si>
  <si>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</si>
  <si>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</si>
  <si>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</si>
  <si>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</si>
  <si>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</si>
  <si>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</si>
  <si>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</si>
  <si>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</si>
  <si>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</si>
  <si>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</si>
  <si>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</si>
  <si>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</si>
  <si>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</si>
  <si>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</si>
  <si>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</si>
  <si>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</si>
  <si>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</si>
  <si>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</si>
  <si>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</si>
  <si>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</si>
  <si>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</si>
  <si>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</si>
  <si>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</si>
  <si>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</si>
  <si>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</si>
  <si>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</si>
  <si>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</si>
  <si>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</si>
  <si>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Over/under procurement for compliance period (11 - 4)</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</si>
  <si>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</si>
  <si>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</si>
  <si>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</si>
  <si>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</si>
  <si>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</si>
  <si>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</si>
  <si>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</si>
  <si>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</si>
  <si>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</si>
  <si>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</si>
  <si>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</si>
  <si>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</si>
  <si>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</si>
  <si>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</si>
  <si>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</si>
  <si>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</si>
  <si>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</si>
  <si>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</si>
  <si>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</si>
  <si>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</si>
  <si>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Managed retail sales to end-use customers</t>
  </si>
  <si>
    <t>(Managed) Retail sales to end-use customers (From EBT)</t>
  </si>
  <si>
    <t xml:space="preserve">   Amount of energy applied to procurement obligation</t>
  </si>
  <si>
    <t xml:space="preserve">   Carryover and REC purchases applied to procurement obligation</t>
  </si>
  <si>
    <t>Carryover and REC purchases applied to procurement obligation</t>
  </si>
  <si>
    <t>7A</t>
  </si>
  <si>
    <t>Net change in balance/carryover (6+7-6A-7A)</t>
  </si>
  <si>
    <t>Net change in REC balance/carryover</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</si>
  <si>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</si>
  <si>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</si>
  <si>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</si>
  <si>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</si>
  <si>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</si>
  <si>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</si>
  <si>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</si>
  <si>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</si>
  <si>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</si>
  <si>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</si>
  <si>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</si>
  <si>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</si>
  <si>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</si>
  <si>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</si>
  <si>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</si>
  <si>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Portfolio emissions (8-8e)</t>
  </si>
  <si>
    <t>Total energy from RPS-eligible resources (sum of 13a…13n, and 13z)</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</si>
  <si>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</si>
  <si>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</si>
  <si>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</si>
  <si>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</si>
  <si>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</si>
  <si>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</si>
  <si>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</si>
  <si>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</si>
  <si>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Green pricing program/hydro exclusion</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</si>
  <si>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</si>
  <si>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</si>
  <si>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</si>
  <si>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</si>
  <si>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</si>
  <si>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</si>
  <si>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Tiana Marmitt</t>
  </si>
  <si>
    <t>Integrated Resources Planner</t>
  </si>
  <si>
    <t>tbaldwin@anaheim.net</t>
  </si>
  <si>
    <t>714-765-4457</t>
  </si>
  <si>
    <t>201 S. Anaheim Blvd.</t>
  </si>
  <si>
    <t>Anaheim</t>
  </si>
  <si>
    <t>Suite #802</t>
  </si>
  <si>
    <t>Mei Pan</t>
  </si>
  <si>
    <t>mpan@anaheim.net</t>
  </si>
  <si>
    <t>714-765-4132</t>
  </si>
  <si>
    <t>CTG [natural gas: Anaheim CTG]</t>
  </si>
  <si>
    <t>MPP [natural gas:  Magnolia]</t>
  </si>
  <si>
    <t>CPP [natural gas: Canyon Power Project]</t>
  </si>
  <si>
    <t>IPP1 [coal: Intermountain Power Plant Unit 1]</t>
  </si>
  <si>
    <t>IPP2 [coal: Intermountain Power Plant Unit 2]</t>
  </si>
  <si>
    <t>Hoover [hydroelectric]</t>
  </si>
  <si>
    <t>Wind; PPM Energy, Inc (High Winds)</t>
  </si>
  <si>
    <t>Wind; PPM Energy, Inc. (Pleasant Valley)</t>
  </si>
  <si>
    <t xml:space="preserve">Biomethane; Brea Power Partners, L.P. and Brea Power II, LLC </t>
  </si>
  <si>
    <t>Biomethane, Bowerman Power LFG, LLC</t>
  </si>
  <si>
    <t>Geothermal; Ormat Geothermal (OrHeber2)</t>
  </si>
  <si>
    <t>Geothermal; Thermo No. 1 BE-01, LLC</t>
  </si>
  <si>
    <t>Solar; Desert Harvest II LLC (EDF)</t>
  </si>
  <si>
    <t>Solar; Westside Assets, LLC (Westlands)</t>
  </si>
  <si>
    <t xml:space="preserve">Biomass; ARP-Loyalton Biomas, LLC </t>
  </si>
  <si>
    <t>Hydroelectric; MWD Hydro (Perris, Rio Hondo, Coyote Creek, Valley View)</t>
  </si>
  <si>
    <t>Wind; Planned Contract 2</t>
  </si>
  <si>
    <t>Wind; Planned Contract 1</t>
  </si>
  <si>
    <t>SJ4 [coal: San Juan Unit 4]</t>
  </si>
  <si>
    <t>714-765-4458</t>
  </si>
  <si>
    <t>202 S. Anaheim Blvd.</t>
  </si>
  <si>
    <t>Suite #803</t>
  </si>
  <si>
    <t>12s</t>
  </si>
  <si>
    <t>12t</t>
  </si>
  <si>
    <t>12u</t>
  </si>
  <si>
    <t>12v</t>
  </si>
  <si>
    <t>12w</t>
  </si>
  <si>
    <t>13o</t>
  </si>
  <si>
    <t>13p</t>
  </si>
  <si>
    <t>13q</t>
  </si>
  <si>
    <t>13r</t>
  </si>
  <si>
    <t xml:space="preserve">Wind; San Gorgonio Wind Farm </t>
  </si>
  <si>
    <t>13s</t>
  </si>
  <si>
    <t>13t</t>
  </si>
  <si>
    <t xml:space="preserve"> FORECAST</t>
  </si>
  <si>
    <t>FORECAST</t>
  </si>
  <si>
    <t>Wind; Planned Contract 3</t>
  </si>
  <si>
    <t>Biomass; Planned Contract 1</t>
  </si>
  <si>
    <t>NOTE:</t>
  </si>
  <si>
    <t>12 - 15</t>
  </si>
  <si>
    <t>2o</t>
  </si>
  <si>
    <t>2p</t>
  </si>
  <si>
    <t>2q</t>
  </si>
  <si>
    <t>2r</t>
  </si>
  <si>
    <t>2s</t>
  </si>
  <si>
    <t>NOTES:</t>
  </si>
  <si>
    <t>Line 9: using CEC's estimated Anaheim's share of 1.5M Evs by 2030</t>
  </si>
  <si>
    <t>Solar; Anaheim Solar Energy Plant (Convention Center)</t>
  </si>
  <si>
    <t>2 and 2a</t>
  </si>
  <si>
    <t>These are incremental values</t>
  </si>
  <si>
    <t>12x</t>
  </si>
  <si>
    <t>12y</t>
  </si>
  <si>
    <t>12z</t>
  </si>
  <si>
    <t>Estimated dependable capacity is listed</t>
  </si>
  <si>
    <t xml:space="preserve">MPP [Biomethane:  Magnolia], So Cal Biomethane  </t>
  </si>
  <si>
    <t>Senior Integrated Resources Planner</t>
  </si>
  <si>
    <t>City of Anaheim</t>
  </si>
  <si>
    <t>Variable Portfolio</t>
  </si>
  <si>
    <t>Notes:</t>
  </si>
  <si>
    <t>Line Item 6 Row D: This table uses RECs received in WREGIS which differ from the energy generated as detailed in the EBT table.</t>
  </si>
  <si>
    <t xml:space="preserve">Line Item 4 Row F: 2018 retail sales are estimated </t>
  </si>
  <si>
    <t>Estimated Data</t>
  </si>
  <si>
    <t>2018 data is estimated</t>
  </si>
  <si>
    <t>Scenario Name: Variable Portfolio</t>
  </si>
  <si>
    <t xml:space="preserve">Intermittent; Planned Contract </t>
  </si>
  <si>
    <t>Baseload; Planned Contract</t>
  </si>
  <si>
    <t>Add'l capacity contract is planned once IPP expires mid-year in 2027.</t>
  </si>
  <si>
    <t>Planned System Capacity Contract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</si>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</sst>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7">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_);[Red]\(#,##0.0\)"/>
    <numFmt numFmtId="208" formatCode="0.0_)\%;\(0.0\)\%;0.0_)\%;@_)_%"/>
    <numFmt numFmtId="209" formatCode="#,##0.0_)_%;\(#,##0.0\)_%;0.0_)_%;@_)_%"/>
    <numFmt numFmtId="210" formatCode="#,##0.0_);\(#,##0.0\);#,##0.0_);@_)"/>
    <numFmt numFmtId="211" formatCode="&quot;$&quot;_(#,##0.00_);&quot;$&quot;\(#,##0.00\);&quot;$&quot;_(0.00_);@_)"/>
    <numFmt numFmtId="212" formatCode="#,##0.00_);\(#,##0.00\);0.00_);@_)"/>
    <numFmt numFmtId="213" formatCode="\€_(#,##0.00_);\€\(#,##0.00\);\€_(0.00_);@_)"/>
    <numFmt numFmtId="214" formatCode="#,##0.0_)\x;\(#,##0.0\)\x;0.0_)\x;@_)_x"/>
    <numFmt numFmtId="215" formatCode="#,##0.0_)_x;\(#,##0.0\)_x;0.0_)_x;@_)_x"/>
    <numFmt numFmtId="216" formatCode="m/d"/>
    <numFmt numFmtId="217" formatCode="&quot;$&quot;#,##0;\(&quot;$&quot;#,##0\)"/>
    <numFmt numFmtId="218" formatCode="mmmm\ dd\,\ yyyy"/>
    <numFmt numFmtId="219" formatCode="mm/dd/yyyy"/>
    <numFmt numFmtId="220" formatCode="#,##0\ %_);[Red]\(#,##0\ %\)"/>
    <numFmt numFmtId="221" formatCode="0_);\(0\)"/>
    <numFmt numFmtId="222" formatCode="_(* #,##0.0000_);_(* \(#,##0.0000\);_(* &quot;-&quot;??_);_(@_)"/>
    <numFmt numFmtId="223" formatCode="#,##0.000"/>
  </numFmts>
  <fonts count="20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12"/>
      <color theme="6" tint="0.39997558519241921"/>
      <name val="Calibri"/>
      <family val="2"/>
      <scheme val="minor"/>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sz val="12"/>
      <color rgb="FFFF0000"/>
      <name val="Calibri"/>
      <family val="2"/>
      <scheme val="minor"/>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2"/>
      <color rgb="FF0000FF"/>
      <name val="Times New Roman"/>
      <family val="1"/>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name val="Arial Black"/>
      <family val="2"/>
    </font>
    <font>
      <b/>
      <sz val="18"/>
      <color theme="3"/>
      <name val="Cambria"/>
      <family val="2"/>
      <scheme val="major"/>
    </font>
    <font>
      <b/>
      <i/>
      <sz val="16"/>
      <name val="Helv"/>
      <family val="2"/>
    </font>
    <font>
      <b/>
      <sz val="12"/>
      <color theme="0"/>
      <name val="Calibri"/>
      <family val="2"/>
      <scheme val="minor"/>
    </font>
    <font>
      <sz val="12"/>
      <color theme="0"/>
      <name val="Calibri"/>
      <family val="2"/>
      <scheme val="minor"/>
    </font>
    <font>
      <sz val="12"/>
      <color rgb="FFFF0000"/>
      <name val="Times New Roman"/>
      <family val="1"/>
    </font>
    <font>
      <sz val="12"/>
      <color rgb="FFFF0000"/>
      <name val="Times New Roman"/>
      <family val="1"/>
    </font>
  </fonts>
  <fills count="115">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theme="7"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s>
  <cellStyleXfs count="25855">
    <xf numFmtId="0" fontId="0" fillId="0" borderId="0"/>
    <xf numFmtId="0" fontId="8" fillId="0" borderId="0"/>
    <xf numFmtId="0" fontId="9" fillId="0" borderId="0" applyNumberFormat="0" applyFill="0" applyBorder="0" applyAlignment="0" applyProtection="0">
      <alignment vertical="top"/>
      <protection locked="0"/>
    </xf>
    <xf numFmtId="0" fontId="8" fillId="0" borderId="0"/>
    <xf numFmtId="9" fontId="4" fillId="0" borderId="0" applyFont="0" applyFill="0" applyBorder="0" applyAlignment="0" applyProtection="0"/>
    <xf numFmtId="0" fontId="3" fillId="0" borderId="0"/>
    <xf numFmtId="43" fontId="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7" fontId="8" fillId="0" borderId="0"/>
    <xf numFmtId="7" fontId="8"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8" fillId="0" borderId="0" applyNumberFormat="0" applyFill="0" applyBorder="0" applyAlignment="0" applyProtection="0"/>
    <xf numFmtId="0" fontId="8" fillId="0" borderId="0" applyNumberFormat="0" applyFill="0" applyBorder="0" applyAlignment="0" applyProtection="0"/>
    <xf numFmtId="0" fontId="40" fillId="0" borderId="0" applyNumberFormat="0" applyFill="0" applyBorder="0" applyAlignment="0" applyProtection="0">
      <alignment vertical="top"/>
    </xf>
    <xf numFmtId="168" fontId="8" fillId="0" borderId="0" applyFont="0" applyFill="0" applyBorder="0" applyAlignment="0" applyProtection="0"/>
    <xf numFmtId="0" fontId="41" fillId="0" borderId="0" applyNumberFormat="0" applyFill="0" applyBorder="0" applyAlignment="0" applyProtection="0">
      <alignment vertical="top"/>
      <protection locked="0"/>
    </xf>
    <xf numFmtId="169" fontId="8" fillId="0" borderId="0" applyFont="0" applyFill="0" applyBorder="0" applyAlignment="0" applyProtection="0"/>
    <xf numFmtId="0" fontId="8" fillId="0" borderId="0"/>
    <xf numFmtId="0" fontId="8" fillId="0" borderId="0"/>
    <xf numFmtId="0" fontId="8" fillId="0" borderId="0"/>
    <xf numFmtId="0" fontId="8" fillId="0" borderId="0"/>
    <xf numFmtId="170" fontId="8" fillId="0" borderId="0">
      <alignment horizontal="left" wrapText="1"/>
    </xf>
    <xf numFmtId="170" fontId="8" fillId="0" borderId="0">
      <alignment horizontal="left"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0" fontId="8" fillId="0" borderId="0">
      <alignment horizontal="left" wrapText="1"/>
    </xf>
    <xf numFmtId="170" fontId="8" fillId="0" borderId="0">
      <alignment horizontal="left" wrapText="1"/>
    </xf>
    <xf numFmtId="0" fontId="8" fillId="0" borderId="0" applyNumberFormat="0" applyFill="0" applyBorder="0" applyAlignment="0" applyProtection="0"/>
    <xf numFmtId="0" fontId="8"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8" fillId="0" borderId="0">
      <alignment horizontal="left" wrapText="1"/>
    </xf>
    <xf numFmtId="170" fontId="8" fillId="0" borderId="0">
      <alignment horizontal="left" wrapText="1"/>
    </xf>
    <xf numFmtId="0" fontId="8" fillId="0" borderId="0" applyNumberFormat="0" applyFill="0" applyBorder="0" applyAlignment="0" applyProtection="0"/>
    <xf numFmtId="0" fontId="8"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8" fillId="0" borderId="0" applyNumberFormat="0" applyFill="0" applyBorder="0" applyAlignment="0" applyProtection="0"/>
    <xf numFmtId="0" fontId="8" fillId="0" borderId="0" applyNumberFormat="0" applyFill="0" applyBorder="0" applyAlignment="0" applyProtection="0"/>
    <xf numFmtId="0" fontId="43"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4" fontId="8" fillId="0" borderId="0" applyNumberFormat="0" applyFill="0" applyBorder="0" applyAlignment="0" applyProtection="0"/>
    <xf numFmtId="164" fontId="8" fillId="0" borderId="0" applyNumberFormat="0" applyFill="0" applyBorder="0" applyAlignment="0" applyProtection="0"/>
    <xf numFmtId="0" fontId="8" fillId="0" borderId="0" applyNumberFormat="0" applyFill="0" applyBorder="0" applyAlignment="0" applyProtection="0"/>
    <xf numFmtId="0" fontId="3" fillId="0" borderId="0"/>
    <xf numFmtId="171" fontId="8" fillId="0" borderId="0" applyBorder="0"/>
    <xf numFmtId="171" fontId="8" fillId="0" borderId="0" applyBorder="0"/>
    <xf numFmtId="4" fontId="8" fillId="0" borderId="0"/>
    <xf numFmtId="4" fontId="8" fillId="0" borderId="0"/>
    <xf numFmtId="0" fontId="44" fillId="0" borderId="1" applyNumberFormat="0" applyFont="0" applyFill="0" applyAlignment="0" applyProtection="0"/>
    <xf numFmtId="0" fontId="45"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3"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7" fillId="39"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7" fillId="39" borderId="0" applyNumberFormat="0" applyBorder="0" applyAlignment="0" applyProtection="0"/>
    <xf numFmtId="0" fontId="3"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47" fillId="40" borderId="0" applyNumberFormat="0" applyBorder="0" applyAlignment="0" applyProtection="0"/>
    <xf numFmtId="0" fontId="3"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3"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3"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7"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7" fillId="42" borderId="0" applyNumberFormat="0" applyBorder="0" applyAlignment="0" applyProtection="0"/>
    <xf numFmtId="0" fontId="3"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47" fillId="44" borderId="0" applyNumberFormat="0" applyBorder="0" applyAlignment="0" applyProtection="0"/>
    <xf numFmtId="0" fontId="3"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3"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3"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47" fillId="4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47" fillId="46" borderId="0" applyNumberFormat="0" applyBorder="0" applyAlignment="0" applyProtection="0"/>
    <xf numFmtId="0" fontId="3"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47" fillId="47" borderId="0" applyNumberFormat="0" applyBorder="0" applyAlignment="0" applyProtection="0"/>
    <xf numFmtId="0" fontId="3"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3"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3"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47" fillId="49"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47" fillId="49" borderId="0" applyNumberFormat="0" applyBorder="0" applyAlignment="0" applyProtection="0"/>
    <xf numFmtId="0" fontId="3"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47" fillId="40" borderId="0" applyNumberFormat="0" applyBorder="0" applyAlignment="0" applyProtection="0"/>
    <xf numFmtId="0" fontId="3"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3"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3"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7" fillId="5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7" fillId="51" borderId="0" applyNumberFormat="0" applyBorder="0" applyAlignment="0" applyProtection="0"/>
    <xf numFmtId="0" fontId="3"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47" fillId="5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3"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47" fillId="4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47" fillId="43" borderId="0" applyNumberFormat="0" applyBorder="0" applyAlignment="0" applyProtection="0"/>
    <xf numFmtId="0" fontId="3"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47" fillId="4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3"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7" fillId="5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7" fillId="54" borderId="0" applyNumberFormat="0" applyBorder="0" applyAlignment="0" applyProtection="0"/>
    <xf numFmtId="0" fontId="3"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47" fillId="55" borderId="0" applyNumberFormat="0" applyBorder="0" applyAlignment="0" applyProtection="0"/>
    <xf numFmtId="0" fontId="3"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3"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7"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7" fillId="44" borderId="0" applyNumberFormat="0" applyBorder="0" applyAlignment="0" applyProtection="0"/>
    <xf numFmtId="0" fontId="3"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47" fillId="4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3"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47" fillId="5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47" fillId="58" borderId="0" applyNumberFormat="0" applyBorder="0" applyAlignment="0" applyProtection="0"/>
    <xf numFmtId="0" fontId="3"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47" fillId="59" borderId="0" applyNumberFormat="0" applyBorder="0" applyAlignment="0" applyProtection="0"/>
    <xf numFmtId="0" fontId="3"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3"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47" fillId="49"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47" fillId="49" borderId="0" applyNumberFormat="0" applyBorder="0" applyAlignment="0" applyProtection="0"/>
    <xf numFmtId="0" fontId="3"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47" fillId="55" borderId="0" applyNumberFormat="0" applyBorder="0" applyAlignment="0" applyProtection="0"/>
    <xf numFmtId="0" fontId="3"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3"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7" fillId="54"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7" fillId="54" borderId="0" applyNumberFormat="0" applyBorder="0" applyAlignment="0" applyProtection="0"/>
    <xf numFmtId="0" fontId="3"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47" fillId="54"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3"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47" fillId="61"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47" fillId="61" borderId="0" applyNumberFormat="0" applyBorder="0" applyAlignment="0" applyProtection="0"/>
    <xf numFmtId="0" fontId="3"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47" fillId="43" borderId="0" applyNumberFormat="0" applyBorder="0" applyAlignment="0" applyProtection="0"/>
    <xf numFmtId="0" fontId="3"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3"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10" fillId="91" borderId="31">
      <alignment horizontal="center" vertical="center"/>
    </xf>
    <xf numFmtId="172" fontId="10" fillId="91" borderId="31">
      <alignment horizontal="center" vertical="center"/>
    </xf>
    <xf numFmtId="172" fontId="10"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10"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8" fillId="54" borderId="0" applyNumberFormat="0" applyBorder="0" applyAlignment="0">
      <protection locked="0"/>
    </xf>
    <xf numFmtId="0" fontId="8"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8" fillId="0" borderId="34" applyNumberFormat="0" applyFont="0" applyBorder="0"/>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8" fillId="0" borderId="4" applyNumberFormat="0" applyBorder="0">
      <alignment horizontal="center"/>
    </xf>
    <xf numFmtId="0" fontId="22" fillId="96" borderId="35" applyNumberFormat="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Fill="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0" fontId="8" fillId="0" borderId="34" applyNumberFormat="0" applyFont="0" applyBorder="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9" fontId="8"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8" fillId="0" borderId="0">
      <alignment horizontal="centerContinuous" vertical="center" wrapText="1"/>
    </xf>
    <xf numFmtId="0" fontId="8"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177" fontId="8" fillId="0" borderId="0"/>
    <xf numFmtId="178" fontId="84" fillId="0" borderId="0"/>
    <xf numFmtId="177" fontId="8" fillId="0" borderId="0"/>
    <xf numFmtId="0" fontId="8"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179" fontId="8" fillId="0" borderId="0" applyFont="0" applyFill="0" applyBorder="0" applyAlignment="0" applyProtection="0">
      <alignment horizontal="center" vertical="center"/>
    </xf>
    <xf numFmtId="0" fontId="8" fillId="0" borderId="0" applyFont="0" applyFill="0" applyBorder="0" applyAlignment="0" applyProtection="0">
      <alignment horizontal="center" vertical="center"/>
    </xf>
    <xf numFmtId="0" fontId="8" fillId="0" borderId="0" applyFont="0" applyFill="0" applyBorder="0" applyAlignment="0" applyProtection="0">
      <alignment horizontal="center"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4" fillId="0" borderId="0" applyFont="0" applyFill="0" applyBorder="0" applyAlignment="0" applyProtection="0"/>
    <xf numFmtId="41" fontId="8" fillId="0" borderId="0">
      <alignment vertical="center"/>
    </xf>
    <xf numFmtId="41" fontId="4" fillId="0" borderId="0" applyFont="0" applyFill="0" applyBorder="0" applyAlignment="0" applyProtection="0"/>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xf numFmtId="41" fontId="8" fillId="0" borderId="0"/>
    <xf numFmtId="41" fontId="8" fillId="0" borderId="0"/>
    <xf numFmtId="41" fontId="8" fillId="0" borderId="0"/>
    <xf numFmtId="41" fontId="8" fillId="0" borderId="0"/>
    <xf numFmtId="41" fontId="8" fillId="0" borderId="0"/>
    <xf numFmtId="41" fontId="8" fillId="0" borderId="0"/>
    <xf numFmtId="41" fontId="8" fillId="0" borderId="0"/>
    <xf numFmtId="41" fontId="8"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8"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41" fontId="8" fillId="0" borderId="0">
      <alignment vertical="center"/>
    </xf>
    <xf numFmtId="180" fontId="79" fillId="0" borderId="38" applyBorder="0">
      <alignment horizontal="center"/>
    </xf>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58" fillId="0" borderId="0" applyFont="0" applyFill="0" applyBorder="0" applyAlignment="0" applyProtection="0"/>
    <xf numFmtId="39" fontId="8" fillId="0" borderId="0" applyFont="0" applyFill="0" applyBorder="0">
      <protection locked="0"/>
    </xf>
    <xf numFmtId="43" fontId="85" fillId="0" borderId="0" applyFont="0" applyFill="0" applyBorder="0" applyAlignment="0" applyProtection="0"/>
    <xf numFmtId="39" fontId="8" fillId="0" borderId="0" applyFont="0" applyFill="0" applyBorder="0">
      <protection locked="0"/>
    </xf>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8"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3"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3"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4"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 fillId="0" borderId="0" applyFont="0" applyFill="0" applyBorder="0" applyAlignment="0" applyProtection="0"/>
    <xf numFmtId="43" fontId="4" fillId="0" borderId="0" applyFont="0" applyFill="0" applyBorder="0" applyAlignment="0" applyProtection="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8"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3" fillId="0" borderId="0" applyFont="0" applyFill="0" applyBorder="0" applyAlignment="0" applyProtection="0"/>
    <xf numFmtId="43" fontId="58" fillId="0" borderId="0" applyFont="0" applyFill="0" applyBorder="0" applyAlignment="0" applyProtection="0"/>
    <xf numFmtId="43" fontId="4"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3"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3"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3"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3"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3"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43" fontId="3"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43" fontId="3"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3"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3"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3"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8"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8"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8"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7"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44" fontId="3"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3"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3"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44"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8"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8" fillId="0" borderId="0" applyFont="0" applyFill="0" applyBorder="0" applyAlignment="0" applyProtection="0"/>
    <xf numFmtId="0" fontId="47" fillId="0" borderId="0"/>
    <xf numFmtId="0" fontId="47" fillId="0" borderId="0"/>
    <xf numFmtId="185"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8" fillId="0" borderId="0"/>
    <xf numFmtId="168" fontId="8" fillId="0" borderId="0" applyFont="0" applyFill="0" applyBorder="0" applyAlignment="0" applyProtection="0"/>
    <xf numFmtId="169" fontId="8"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4" fillId="0" borderId="0" applyProtection="0"/>
    <xf numFmtId="0" fontId="102" fillId="0" borderId="0" applyProtection="0"/>
    <xf numFmtId="0" fontId="5" fillId="0" borderId="0" applyProtection="0"/>
    <xf numFmtId="0" fontId="103" fillId="0" borderId="0" applyProtection="0"/>
    <xf numFmtId="189" fontId="8"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8"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8"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8"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8"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8" fillId="0" borderId="0" applyNumberFormat="0" applyFill="0" applyBorder="0" applyProtection="0">
      <alignment wrapText="1"/>
    </xf>
    <xf numFmtId="0" fontId="8"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7" fillId="0" borderId="0"/>
    <xf numFmtId="0" fontId="47" fillId="0" borderId="0"/>
    <xf numFmtId="0" fontId="9"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8" fillId="0" borderId="0" applyFont="0" applyFill="0" applyBorder="0" applyAlignment="0" applyProtection="0"/>
    <xf numFmtId="43" fontId="8" fillId="0" borderId="0" applyFont="0" applyFill="0" applyBorder="0" applyAlignment="0" applyProtection="0"/>
    <xf numFmtId="195" fontId="8" fillId="0" borderId="0" applyFont="0" applyFill="0" applyBorder="0" applyAlignment="0" applyProtection="0"/>
    <xf numFmtId="196"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xf numFmtId="197" fontId="10" fillId="0" borderId="0"/>
    <xf numFmtId="164" fontId="136" fillId="0" borderId="0"/>
    <xf numFmtId="0" fontId="3" fillId="0" borderId="0"/>
    <xf numFmtId="0" fontId="3" fillId="0" borderId="0"/>
    <xf numFmtId="0" fontId="3" fillId="0" borderId="0"/>
    <xf numFmtId="0" fontId="3" fillId="0" borderId="0"/>
    <xf numFmtId="0" fontId="3" fillId="0" borderId="0"/>
    <xf numFmtId="0" fontId="3" fillId="0" borderId="0"/>
    <xf numFmtId="197"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8" fontId="136" fillId="0" borderId="0"/>
    <xf numFmtId="192" fontId="137" fillId="0" borderId="0"/>
    <xf numFmtId="0" fontId="3" fillId="0" borderId="0"/>
    <xf numFmtId="192" fontId="138" fillId="0" borderId="0"/>
    <xf numFmtId="0" fontId="3" fillId="0" borderId="0"/>
    <xf numFmtId="192" fontId="137" fillId="0" borderId="0"/>
    <xf numFmtId="192" fontId="138" fillId="0" borderId="0"/>
    <xf numFmtId="192" fontId="137" fillId="0" borderId="0"/>
    <xf numFmtId="0" fontId="3" fillId="0" borderId="0"/>
    <xf numFmtId="192" fontId="138" fillId="0" borderId="0"/>
    <xf numFmtId="0" fontId="3" fillId="0" borderId="0"/>
    <xf numFmtId="192" fontId="137" fillId="0" borderId="0"/>
    <xf numFmtId="192" fontId="138" fillId="0" borderId="0"/>
    <xf numFmtId="192" fontId="137" fillId="0" borderId="0"/>
    <xf numFmtId="0" fontId="3" fillId="0" borderId="0"/>
    <xf numFmtId="192" fontId="138" fillId="0" borderId="0"/>
    <xf numFmtId="0" fontId="3" fillId="0" borderId="0"/>
    <xf numFmtId="192" fontId="137" fillId="0" borderId="0"/>
    <xf numFmtId="192" fontId="138" fillId="0" borderId="0"/>
    <xf numFmtId="192" fontId="137" fillId="0" borderId="0"/>
    <xf numFmtId="0" fontId="3" fillId="0" borderId="0"/>
    <xf numFmtId="192" fontId="138" fillId="0" borderId="0"/>
    <xf numFmtId="0" fontId="3" fillId="0" borderId="0"/>
    <xf numFmtId="192" fontId="137" fillId="0" borderId="0"/>
    <xf numFmtId="192" fontId="138" fillId="0" borderId="0"/>
    <xf numFmtId="192" fontId="137" fillId="0" borderId="0"/>
    <xf numFmtId="0" fontId="3" fillId="0" borderId="0"/>
    <xf numFmtId="192" fontId="138" fillId="0" borderId="0"/>
    <xf numFmtId="0" fontId="3" fillId="0" borderId="0"/>
    <xf numFmtId="192" fontId="137" fillId="0" borderId="0"/>
    <xf numFmtId="192" fontId="138" fillId="0" borderId="0"/>
    <xf numFmtId="192" fontId="137" fillId="0" borderId="0"/>
    <xf numFmtId="0" fontId="3" fillId="0" borderId="0"/>
    <xf numFmtId="192" fontId="138" fillId="0" borderId="0"/>
    <xf numFmtId="0" fontId="3" fillId="0" borderId="0"/>
    <xf numFmtId="192" fontId="137" fillId="0" borderId="0"/>
    <xf numFmtId="192" fontId="138" fillId="0" borderId="0"/>
    <xf numFmtId="192" fontId="137" fillId="0" borderId="0"/>
    <xf numFmtId="0" fontId="3" fillId="0" borderId="0"/>
    <xf numFmtId="192" fontId="138" fillId="0" borderId="0"/>
    <xf numFmtId="0" fontId="3" fillId="0" borderId="0"/>
    <xf numFmtId="192" fontId="137" fillId="0" borderId="0"/>
    <xf numFmtId="192" fontId="1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58" fillId="0" borderId="0"/>
    <xf numFmtId="0" fontId="3" fillId="0" borderId="0"/>
    <xf numFmtId="0" fontId="3" fillId="0" borderId="0"/>
    <xf numFmtId="0" fontId="58" fillId="0" borderId="0"/>
    <xf numFmtId="0" fontId="86" fillId="0" borderId="0"/>
    <xf numFmtId="0" fontId="3" fillId="0" borderId="0"/>
    <xf numFmtId="0" fontId="58" fillId="0" borderId="0"/>
    <xf numFmtId="0" fontId="3"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86" fillId="0" borderId="0"/>
    <xf numFmtId="0" fontId="3" fillId="0" borderId="0"/>
    <xf numFmtId="0" fontId="3" fillId="0" borderId="0"/>
    <xf numFmtId="0" fontId="3" fillId="0" borderId="0"/>
    <xf numFmtId="0" fontId="30" fillId="0" borderId="0"/>
    <xf numFmtId="0" fontId="3" fillId="0" borderId="0"/>
    <xf numFmtId="0" fontId="30" fillId="0" borderId="0"/>
    <xf numFmtId="0" fontId="3" fillId="0" borderId="0"/>
    <xf numFmtId="0" fontId="3" fillId="0" borderId="0"/>
    <xf numFmtId="0" fontId="30" fillId="0" borderId="0"/>
    <xf numFmtId="0" fontId="3" fillId="0" borderId="0"/>
    <xf numFmtId="0" fontId="30" fillId="0" borderId="0"/>
    <xf numFmtId="0" fontId="3" fillId="0" borderId="0"/>
    <xf numFmtId="0" fontId="30"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9" fillId="0" borderId="0"/>
    <xf numFmtId="0" fontId="3" fillId="0" borderId="0"/>
    <xf numFmtId="0" fontId="3" fillId="0" borderId="0"/>
    <xf numFmtId="0" fontId="3" fillId="0" borderId="0"/>
    <xf numFmtId="0" fontId="3" fillId="0" borderId="0"/>
    <xf numFmtId="0" fontId="3" fillId="0" borderId="0"/>
    <xf numFmtId="0" fontId="3" fillId="0" borderId="0"/>
    <xf numFmtId="0" fontId="13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0" fillId="0" borderId="0"/>
    <xf numFmtId="0" fontId="3" fillId="0" borderId="0"/>
    <xf numFmtId="0" fontId="3" fillId="0" borderId="0"/>
    <xf numFmtId="0" fontId="3" fillId="0" borderId="0"/>
    <xf numFmtId="0" fontId="30" fillId="0" borderId="0"/>
    <xf numFmtId="0" fontId="3" fillId="0" borderId="0"/>
    <xf numFmtId="0" fontId="3" fillId="0" borderId="0"/>
    <xf numFmtId="0" fontId="30" fillId="0" borderId="0"/>
    <xf numFmtId="0" fontId="3" fillId="0" borderId="0"/>
    <xf numFmtId="0" fontId="3" fillId="0" borderId="0"/>
    <xf numFmtId="0" fontId="30"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0" fillId="0" borderId="0"/>
    <xf numFmtId="0" fontId="3" fillId="0" borderId="0"/>
    <xf numFmtId="0" fontId="30" fillId="0" borderId="0"/>
    <xf numFmtId="0" fontId="30"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86"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3" fillId="0" borderId="0"/>
    <xf numFmtId="0" fontId="58" fillId="0" borderId="0"/>
    <xf numFmtId="0" fontId="5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3"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3"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8" fillId="0" borderId="0"/>
    <xf numFmtId="0" fontId="30" fillId="0" borderId="0"/>
    <xf numFmtId="0" fontId="30" fillId="0" borderId="0"/>
    <xf numFmtId="0" fontId="30" fillId="0" borderId="0"/>
    <xf numFmtId="0" fontId="8" fillId="0" borderId="0"/>
    <xf numFmtId="0" fontId="30" fillId="0" borderId="0"/>
    <xf numFmtId="0" fontId="30" fillId="0" borderId="0"/>
    <xf numFmtId="0" fontId="30"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0" fillId="0" borderId="0"/>
    <xf numFmtId="0" fontId="30" fillId="0" borderId="0"/>
    <xf numFmtId="0" fontId="30" fillId="0" borderId="0"/>
    <xf numFmtId="0" fontId="8" fillId="0" borderId="0"/>
    <xf numFmtId="0" fontId="30" fillId="0" borderId="0"/>
    <xf numFmtId="0" fontId="30" fillId="0" borderId="0"/>
    <xf numFmtId="0" fontId="30" fillId="0" borderId="0"/>
    <xf numFmtId="0" fontId="8" fillId="0" borderId="0"/>
    <xf numFmtId="0" fontId="30" fillId="0" borderId="0"/>
    <xf numFmtId="0" fontId="30" fillId="0" borderId="0"/>
    <xf numFmtId="0" fontId="30" fillId="0" borderId="0"/>
    <xf numFmtId="0" fontId="8" fillId="0" borderId="0" applyNumberFormat="0" applyFill="0" applyBorder="0" applyAlignment="0" applyProtection="0"/>
    <xf numFmtId="0" fontId="30" fillId="0" borderId="0"/>
    <xf numFmtId="0" fontId="30" fillId="0" borderId="0"/>
    <xf numFmtId="0" fontId="30" fillId="0" borderId="0"/>
    <xf numFmtId="0" fontId="8" fillId="0" borderId="0" applyNumberFormat="0" applyFill="0" applyBorder="0" applyAlignment="0" applyProtection="0"/>
    <xf numFmtId="0" fontId="8" fillId="0" borderId="0" applyNumberFormat="0" applyFill="0" applyBorder="0" applyAlignment="0" applyProtection="0"/>
    <xf numFmtId="0" fontId="30" fillId="0" borderId="0"/>
    <xf numFmtId="0" fontId="30" fillId="0" borderId="0"/>
    <xf numFmtId="0" fontId="30" fillId="0" borderId="0"/>
    <xf numFmtId="0" fontId="8"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8"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0" fillId="0" borderId="0"/>
    <xf numFmtId="0" fontId="3" fillId="0" borderId="0"/>
    <xf numFmtId="0" fontId="30" fillId="0" borderId="0"/>
    <xf numFmtId="0" fontId="3"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0" fillId="0" borderId="0"/>
    <xf numFmtId="0" fontId="3" fillId="0" borderId="0"/>
    <xf numFmtId="0" fontId="30"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8"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8" fillId="0" borderId="0"/>
    <xf numFmtId="0" fontId="3" fillId="0" borderId="0"/>
    <xf numFmtId="0" fontId="58"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3" fillId="0" borderId="0"/>
    <xf numFmtId="0" fontId="3" fillId="0" borderId="0"/>
    <xf numFmtId="0" fontId="143" fillId="0" borderId="0"/>
    <xf numFmtId="0" fontId="3" fillId="0" borderId="0"/>
    <xf numFmtId="0" fontId="14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3" fillId="0" borderId="0"/>
    <xf numFmtId="0" fontId="3" fillId="0" borderId="0"/>
    <xf numFmtId="0" fontId="3" fillId="0" borderId="0"/>
    <xf numFmtId="0" fontId="143" fillId="0" borderId="0"/>
    <xf numFmtId="0" fontId="3" fillId="0" borderId="0"/>
    <xf numFmtId="0" fontId="3" fillId="0" borderId="0"/>
    <xf numFmtId="0" fontId="14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8" fillId="0" borderId="0"/>
    <xf numFmtId="0" fontId="8" fillId="0" borderId="0"/>
    <xf numFmtId="0" fontId="8" fillId="0" borderId="0"/>
    <xf numFmtId="0" fontId="8" fillId="0" borderId="0"/>
    <xf numFmtId="0" fontId="3" fillId="0" borderId="0"/>
    <xf numFmtId="0" fontId="3" fillId="0" borderId="0"/>
    <xf numFmtId="0" fontId="58" fillId="0" borderId="0"/>
    <xf numFmtId="0" fontId="8" fillId="0" borderId="0" applyNumberFormat="0" applyFill="0" applyBorder="0" applyAlignment="0" applyProtection="0"/>
    <xf numFmtId="0" fontId="8"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8" fillId="0" borderId="0"/>
    <xf numFmtId="0" fontId="3" fillId="0" borderId="0"/>
    <xf numFmtId="0" fontId="8" fillId="0" borderId="0"/>
    <xf numFmtId="0" fontId="3" fillId="0" borderId="0"/>
    <xf numFmtId="0" fontId="30" fillId="0" borderId="0"/>
    <xf numFmtId="0" fontId="3"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30" fillId="0" borderId="0"/>
    <xf numFmtId="0" fontId="30" fillId="0" borderId="0"/>
    <xf numFmtId="0" fontId="30"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8" fillId="0" borderId="0"/>
    <xf numFmtId="0" fontId="3"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0" fillId="0" borderId="0"/>
    <xf numFmtId="0" fontId="3" fillId="0" borderId="0"/>
    <xf numFmtId="0" fontId="30" fillId="0" borderId="0"/>
    <xf numFmtId="0" fontId="3"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0" fillId="0" borderId="0"/>
    <xf numFmtId="0" fontId="3" fillId="0" borderId="0"/>
    <xf numFmtId="0" fontId="30"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3" fillId="0" borderId="0"/>
    <xf numFmtId="0" fontId="8"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8"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7"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58" fillId="0" borderId="0"/>
    <xf numFmtId="0" fontId="3" fillId="0" borderId="0"/>
    <xf numFmtId="0" fontId="58" fillId="0" borderId="0"/>
    <xf numFmtId="0" fontId="3" fillId="0" borderId="0"/>
    <xf numFmtId="0" fontId="3" fillId="0" borderId="0"/>
    <xf numFmtId="0" fontId="140" fillId="0" borderId="0"/>
    <xf numFmtId="0" fontId="140"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3" fillId="0" borderId="0"/>
    <xf numFmtId="0" fontId="8" fillId="0" borderId="0"/>
    <xf numFmtId="199" fontId="8" fillId="0" borderId="0"/>
    <xf numFmtId="0" fontId="4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9" fontId="8" fillId="0" borderId="0"/>
    <xf numFmtId="0" fontId="42"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42" fillId="0" borderId="0"/>
    <xf numFmtId="0" fontId="3" fillId="0" borderId="0"/>
    <xf numFmtId="0" fontId="3" fillId="0" borderId="0"/>
    <xf numFmtId="0" fontId="3" fillId="0" borderId="0"/>
    <xf numFmtId="0" fontId="42" fillId="0" borderId="0"/>
    <xf numFmtId="0" fontId="3" fillId="0" borderId="0"/>
    <xf numFmtId="0" fontId="3" fillId="0" borderId="0"/>
    <xf numFmtId="0" fontId="42" fillId="0" borderId="0"/>
    <xf numFmtId="0" fontId="3" fillId="0" borderId="0"/>
    <xf numFmtId="0" fontId="3" fillId="0" borderId="0"/>
    <xf numFmtId="0" fontId="42" fillId="0" borderId="0"/>
    <xf numFmtId="0" fontId="3" fillId="0" borderId="0"/>
    <xf numFmtId="0" fontId="3" fillId="0" borderId="0"/>
    <xf numFmtId="0" fontId="42" fillId="0" borderId="0"/>
    <xf numFmtId="0" fontId="3" fillId="0" borderId="0"/>
    <xf numFmtId="0" fontId="3" fillId="0" borderId="0"/>
    <xf numFmtId="170" fontId="8" fillId="0" borderId="0">
      <alignment horizontal="left" wrapText="1"/>
    </xf>
    <xf numFmtId="164"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3" fillId="0" borderId="0"/>
    <xf numFmtId="0" fontId="3" fillId="0" borderId="0"/>
    <xf numFmtId="170" fontId="8"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45" fillId="0" borderId="0"/>
    <xf numFmtId="0" fontId="3" fillId="0" borderId="0"/>
    <xf numFmtId="0" fontId="3" fillId="0" borderId="0"/>
    <xf numFmtId="0" fontId="3" fillId="0" borderId="0"/>
    <xf numFmtId="0" fontId="3" fillId="0" borderId="0"/>
    <xf numFmtId="0" fontId="3" fillId="0" borderId="0"/>
    <xf numFmtId="0" fontId="3" fillId="0" borderId="0"/>
    <xf numFmtId="0" fontId="1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86" fillId="0" borderId="0"/>
    <xf numFmtId="0" fontId="3"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8" fillId="0" borderId="0"/>
    <xf numFmtId="0" fontId="8" fillId="0" borderId="0"/>
    <xf numFmtId="0" fontId="8"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8" fillId="0" borderId="0"/>
    <xf numFmtId="0" fontId="8" fillId="0" borderId="0"/>
    <xf numFmtId="0" fontId="8"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140"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0" fillId="0" borderId="0"/>
    <xf numFmtId="0" fontId="3" fillId="0" borderId="0"/>
    <xf numFmtId="0" fontId="47"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3" fillId="0" borderId="0"/>
    <xf numFmtId="0" fontId="3" fillId="0" borderId="0"/>
    <xf numFmtId="0" fontId="3" fillId="0" borderId="0"/>
    <xf numFmtId="0" fontId="30" fillId="0" borderId="0"/>
    <xf numFmtId="0" fontId="3" fillId="0" borderId="0"/>
    <xf numFmtId="0" fontId="30" fillId="0" borderId="0"/>
    <xf numFmtId="0" fontId="30" fillId="0" borderId="0"/>
    <xf numFmtId="0" fontId="30" fillId="0" borderId="0"/>
    <xf numFmtId="0" fontId="3" fillId="0" borderId="0"/>
    <xf numFmtId="0" fontId="140"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0" fillId="0" borderId="0"/>
    <xf numFmtId="0" fontId="30" fillId="0" borderId="0"/>
    <xf numFmtId="0" fontId="30" fillId="0" borderId="0"/>
    <xf numFmtId="0" fontId="3" fillId="0" borderId="0"/>
    <xf numFmtId="0" fontId="140" fillId="0" borderId="0"/>
    <xf numFmtId="0" fontId="3" fillId="0" borderId="0"/>
    <xf numFmtId="0" fontId="30" fillId="0" borderId="0"/>
    <xf numFmtId="0" fontId="8"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4"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0"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0"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4" fillId="0" borderId="0"/>
    <xf numFmtId="0" fontId="3" fillId="0" borderId="0"/>
    <xf numFmtId="0" fontId="3" fillId="0" borderId="0"/>
    <xf numFmtId="0" fontId="140"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8"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8"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8"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 fillId="0" borderId="0"/>
    <xf numFmtId="0" fontId="8" fillId="0" borderId="0"/>
    <xf numFmtId="0" fontId="3" fillId="0" borderId="0"/>
    <xf numFmtId="0" fontId="58" fillId="0" borderId="0"/>
    <xf numFmtId="0" fontId="8" fillId="0" borderId="0"/>
    <xf numFmtId="0" fontId="86" fillId="0" borderId="0"/>
    <xf numFmtId="0" fontId="8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5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30" fillId="0" borderId="0"/>
    <xf numFmtId="0" fontId="30" fillId="0" borderId="0"/>
    <xf numFmtId="0" fontId="30" fillId="0" borderId="0"/>
    <xf numFmtId="0" fontId="3" fillId="0" borderId="0"/>
    <xf numFmtId="0" fontId="140" fillId="0" borderId="0"/>
    <xf numFmtId="0" fontId="3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 fillId="0" borderId="0"/>
    <xf numFmtId="0" fontId="30" fillId="0" borderId="0"/>
    <xf numFmtId="0" fontId="3" fillId="0" borderId="0"/>
    <xf numFmtId="0" fontId="30" fillId="0" borderId="0"/>
    <xf numFmtId="0" fontId="30" fillId="0" borderId="0"/>
    <xf numFmtId="0" fontId="30" fillId="0" borderId="0"/>
    <xf numFmtId="0" fontId="3" fillId="0" borderId="0"/>
    <xf numFmtId="0" fontId="140"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6" fillId="0" borderId="0"/>
    <xf numFmtId="0" fontId="8"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3" fillId="0" borderId="0"/>
    <xf numFmtId="0" fontId="140" fillId="0" borderId="0"/>
    <xf numFmtId="0" fontId="3" fillId="0" borderId="0"/>
    <xf numFmtId="0" fontId="140" fillId="0" borderId="0"/>
    <xf numFmtId="0" fontId="3" fillId="0" borderId="0"/>
    <xf numFmtId="0" fontId="30"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30" fillId="0" borderId="0"/>
    <xf numFmtId="0" fontId="30" fillId="0" borderId="0"/>
    <xf numFmtId="0" fontId="30" fillId="0" borderId="0"/>
    <xf numFmtId="0" fontId="58" fillId="0" borderId="0"/>
    <xf numFmtId="0" fontId="8" fillId="0" borderId="0"/>
    <xf numFmtId="0" fontId="30" fillId="0" borderId="0"/>
    <xf numFmtId="0" fontId="58" fillId="0" borderId="0"/>
    <xf numFmtId="0" fontId="58" fillId="0" borderId="0"/>
    <xf numFmtId="0" fontId="8" fillId="0" borderId="0"/>
    <xf numFmtId="0" fontId="8" fillId="0" borderId="0"/>
    <xf numFmtId="0" fontId="3" fillId="0" borderId="0"/>
    <xf numFmtId="0" fontId="141" fillId="0" borderId="0"/>
    <xf numFmtId="0" fontId="141" fillId="0" borderId="0"/>
    <xf numFmtId="0" fontId="14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8" fillId="0" borderId="0"/>
    <xf numFmtId="0" fontId="5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0" fontId="4"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3" fillId="0" borderId="0"/>
    <xf numFmtId="0" fontId="3" fillId="0" borderId="0"/>
    <xf numFmtId="0" fontId="42"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42"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42"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4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xf numFmtId="0" fontId="3" fillId="0" borderId="0"/>
    <xf numFmtId="0" fontId="3" fillId="0" borderId="0"/>
    <xf numFmtId="0" fontId="3" fillId="0" borderId="0"/>
    <xf numFmtId="0" fontId="42" fillId="0" borderId="0"/>
    <xf numFmtId="0" fontId="3" fillId="0" borderId="0"/>
    <xf numFmtId="0" fontId="3" fillId="0" borderId="0"/>
    <xf numFmtId="0" fontId="140" fillId="0" borderId="0"/>
    <xf numFmtId="0" fontId="42" fillId="0" borderId="0"/>
    <xf numFmtId="0" fontId="3" fillId="0" borderId="0"/>
    <xf numFmtId="0" fontId="30" fillId="0" borderId="0"/>
    <xf numFmtId="0" fontId="3" fillId="0" borderId="0"/>
    <xf numFmtId="0" fontId="30" fillId="0" borderId="0"/>
    <xf numFmtId="0" fontId="30" fillId="0" borderId="0"/>
    <xf numFmtId="0" fontId="42"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 fillId="0" borderId="0"/>
    <xf numFmtId="0" fontId="30" fillId="0" borderId="0"/>
    <xf numFmtId="0" fontId="3" fillId="0" borderId="0"/>
    <xf numFmtId="0" fontId="30" fillId="0" borderId="0"/>
    <xf numFmtId="0" fontId="30" fillId="0" borderId="0"/>
    <xf numFmtId="0" fontId="3" fillId="0" borderId="0"/>
    <xf numFmtId="0" fontId="3" fillId="0" borderId="0"/>
    <xf numFmtId="0" fontId="3" fillId="0" borderId="0"/>
    <xf numFmtId="0" fontId="3" fillId="0" borderId="0"/>
    <xf numFmtId="0" fontId="30" fillId="0" borderId="0"/>
    <xf numFmtId="0" fontId="3" fillId="0" borderId="0"/>
    <xf numFmtId="0" fontId="30" fillId="0" borderId="0"/>
    <xf numFmtId="0" fontId="3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0" fillId="0" borderId="0"/>
    <xf numFmtId="0" fontId="30" fillId="0" borderId="0"/>
    <xf numFmtId="0" fontId="30" fillId="0" borderId="0"/>
    <xf numFmtId="0" fontId="3" fillId="0" borderId="0"/>
    <xf numFmtId="0" fontId="30" fillId="0" borderId="0"/>
    <xf numFmtId="0" fontId="3" fillId="0" borderId="0"/>
    <xf numFmtId="0" fontId="30"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8" fillId="0" borderId="0"/>
    <xf numFmtId="0" fontId="3" fillId="0" borderId="0"/>
    <xf numFmtId="0" fontId="3" fillId="0" borderId="0"/>
    <xf numFmtId="0" fontId="8" fillId="0" borderId="0"/>
    <xf numFmtId="0" fontId="3" fillId="0" borderId="0"/>
    <xf numFmtId="0" fontId="3" fillId="0" borderId="0"/>
    <xf numFmtId="0" fontId="45" fillId="0" borderId="0"/>
    <xf numFmtId="0" fontId="3" fillId="0" borderId="0"/>
    <xf numFmtId="0" fontId="3" fillId="0" borderId="0"/>
    <xf numFmtId="0" fontId="45" fillId="0" borderId="0"/>
    <xf numFmtId="0" fontId="3" fillId="0" borderId="0"/>
    <xf numFmtId="0" fontId="3" fillId="0" borderId="0"/>
    <xf numFmtId="0" fontId="45" fillId="0" borderId="0"/>
    <xf numFmtId="0" fontId="3" fillId="0" borderId="0"/>
    <xf numFmtId="0" fontId="3" fillId="0" borderId="0"/>
    <xf numFmtId="0" fontId="45" fillId="0" borderId="0"/>
    <xf numFmtId="0" fontId="3" fillId="0" borderId="0"/>
    <xf numFmtId="0" fontId="3" fillId="0" borderId="0"/>
    <xf numFmtId="0" fontId="45" fillId="0" borderId="0"/>
    <xf numFmtId="0" fontId="3" fillId="0" borderId="0"/>
    <xf numFmtId="0" fontId="3" fillId="0" borderId="0"/>
    <xf numFmtId="0" fontId="45" fillId="0" borderId="0"/>
    <xf numFmtId="0" fontId="3" fillId="0" borderId="0"/>
    <xf numFmtId="0" fontId="3" fillId="0" borderId="0"/>
    <xf numFmtId="0" fontId="45" fillId="0" borderId="0"/>
    <xf numFmtId="0" fontId="3" fillId="0" borderId="0"/>
    <xf numFmtId="0" fontId="3" fillId="0" borderId="0"/>
    <xf numFmtId="0" fontId="45"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140" fillId="0" borderId="0"/>
    <xf numFmtId="0" fontId="3" fillId="0" borderId="0"/>
    <xf numFmtId="0" fontId="30" fillId="0" borderId="0"/>
    <xf numFmtId="0" fontId="140"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140"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14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0" fillId="0" borderId="0"/>
    <xf numFmtId="0" fontId="3" fillId="0" borderId="0"/>
    <xf numFmtId="0" fontId="3" fillId="0" borderId="0"/>
    <xf numFmtId="0" fontId="30" fillId="0" borderId="0"/>
    <xf numFmtId="0" fontId="3" fillId="0" borderId="0"/>
    <xf numFmtId="0" fontId="30" fillId="0" borderId="0"/>
    <xf numFmtId="0" fontId="3" fillId="0" borderId="0"/>
    <xf numFmtId="0" fontId="3" fillId="0" borderId="0"/>
    <xf numFmtId="0" fontId="30"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3" fillId="0" borderId="0"/>
    <xf numFmtId="0" fontId="3" fillId="0" borderId="0"/>
    <xf numFmtId="0" fontId="8" fillId="0" borderId="0"/>
    <xf numFmtId="0" fontId="3" fillId="0" borderId="0"/>
    <xf numFmtId="0" fontId="3" fillId="0" borderId="0"/>
    <xf numFmtId="0" fontId="8" fillId="0" borderId="0"/>
    <xf numFmtId="0" fontId="3" fillId="0" borderId="0"/>
    <xf numFmtId="0" fontId="58" fillId="0" borderId="0"/>
    <xf numFmtId="0" fontId="3"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3" fillId="0" borderId="0"/>
    <xf numFmtId="0" fontId="3" fillId="0" borderId="0"/>
    <xf numFmtId="0" fontId="3" fillId="0" borderId="0"/>
    <xf numFmtId="0" fontId="3" fillId="0" borderId="0"/>
    <xf numFmtId="0" fontId="3"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7" fillId="47" borderId="45" applyNumberFormat="0" applyFont="0" applyAlignment="0" applyProtection="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 fillId="0" borderId="0"/>
    <xf numFmtId="0" fontId="3" fillId="0" borderId="0"/>
    <xf numFmtId="0" fontId="47" fillId="47" borderId="45" applyNumberFormat="0" applyFont="0" applyAlignment="0" applyProtection="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0" fillId="13" borderId="24" applyNumberFormat="0" applyFont="0" applyAlignment="0" applyProtection="0"/>
    <xf numFmtId="0" fontId="3" fillId="0" borderId="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47" fillId="47" borderId="45" applyNumberFormat="0" applyFont="0" applyAlignment="0" applyProtection="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0" fillId="13" borderId="24" applyNumberFormat="0" applyFont="0" applyAlignment="0" applyProtection="0"/>
    <xf numFmtId="0" fontId="3" fillId="0" borderId="0"/>
    <xf numFmtId="0" fontId="3" fillId="0" borderId="0"/>
    <xf numFmtId="0" fontId="30" fillId="13" borderId="24" applyNumberFormat="0" applyFont="0" applyAlignment="0" applyProtection="0"/>
    <xf numFmtId="0" fontId="3" fillId="0" borderId="0"/>
    <xf numFmtId="0" fontId="30" fillId="13" borderId="2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8" fillId="55" borderId="46" applyNumberFormat="0" applyAlignment="0" applyProtection="0"/>
    <xf numFmtId="0" fontId="3" fillId="0" borderId="0"/>
    <xf numFmtId="0" fontId="3" fillId="0" borderId="0"/>
    <xf numFmtId="0" fontId="3" fillId="0" borderId="0"/>
    <xf numFmtId="0" fontId="3" fillId="0" borderId="0"/>
    <xf numFmtId="0" fontId="148" fillId="55" borderId="46" applyNumberFormat="0" applyAlignment="0" applyProtection="0"/>
    <xf numFmtId="0" fontId="3" fillId="0" borderId="0"/>
    <xf numFmtId="0" fontId="3" fillId="0" borderId="0"/>
    <xf numFmtId="0" fontId="147" fillId="11" borderId="21" applyNumberFormat="0" applyAlignment="0" applyProtection="0"/>
    <xf numFmtId="0" fontId="3" fillId="0" borderId="0"/>
    <xf numFmtId="0" fontId="3" fillId="0" borderId="0"/>
    <xf numFmtId="0" fontId="3" fillId="0" borderId="0"/>
    <xf numFmtId="0" fontId="3" fillId="0" borderId="0"/>
    <xf numFmtId="192" fontId="149" fillId="0" borderId="5">
      <alignment vertical="center"/>
    </xf>
    <xf numFmtId="0" fontId="3" fillId="0" borderId="0"/>
    <xf numFmtId="164"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10" fillId="0" borderId="0" applyFont="0" applyFill="0" applyBorder="0" applyAlignment="0" applyProtection="0"/>
    <xf numFmtId="10" fontId="10" fillId="0" borderId="0" applyFont="0" applyFill="0" applyBorder="0" applyAlignment="0" applyProtection="0"/>
    <xf numFmtId="10"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alignment vertical="top"/>
    </xf>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9" fontId="8"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3" fillId="0" borderId="0"/>
    <xf numFmtId="0" fontId="3" fillId="0" borderId="0"/>
    <xf numFmtId="200" fontId="47" fillId="0" borderId="0" applyFont="0" applyFill="0" applyBorder="0" applyAlignment="0" applyProtection="0"/>
    <xf numFmtId="0" fontId="3" fillId="0" borderId="0"/>
    <xf numFmtId="0" fontId="3"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3" fillId="0" borderId="0"/>
    <xf numFmtId="0" fontId="3" fillId="0" borderId="0"/>
    <xf numFmtId="200" fontId="47" fillId="0" borderId="0" applyFont="0" applyFill="0" applyBorder="0" applyAlignment="0" applyProtection="0"/>
    <xf numFmtId="0" fontId="3" fillId="0" borderId="0"/>
    <xf numFmtId="0" fontId="3" fillId="0" borderId="0"/>
    <xf numFmtId="200" fontId="47" fillId="0" borderId="0" applyFont="0" applyFill="0" applyBorder="0" applyAlignment="0" applyProtection="0"/>
    <xf numFmtId="0" fontId="3" fillId="0" borderId="0"/>
    <xf numFmtId="0" fontId="3"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3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3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3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3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0" fontId="3" fillId="0" borderId="0"/>
    <xf numFmtId="0" fontId="3"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42" fillId="0" borderId="0" applyFont="0" applyFill="0" applyBorder="0" applyAlignment="0" applyProtection="0"/>
    <xf numFmtId="9" fontId="4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2" fillId="0" borderId="0" applyFont="0" applyFill="0" applyBorder="0" applyAlignment="0" applyProtection="0"/>
    <xf numFmtId="9" fontId="4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2" fillId="0" borderId="0" applyFont="0" applyFill="0" applyBorder="0" applyAlignment="0" applyProtection="0"/>
    <xf numFmtId="9" fontId="4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2" fillId="0" borderId="0" applyFont="0" applyFill="0" applyBorder="0" applyAlignment="0" applyProtection="0"/>
    <xf numFmtId="9" fontId="4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2" fillId="0" borderId="0" applyFont="0" applyFill="0" applyBorder="0" applyAlignment="0" applyProtection="0"/>
    <xf numFmtId="9" fontId="4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2" fillId="0" borderId="0" applyFont="0" applyFill="0" applyBorder="0" applyAlignment="0" applyProtection="0"/>
    <xf numFmtId="9" fontId="4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2" fillId="0" borderId="0" applyFont="0" applyFill="0" applyBorder="0" applyAlignment="0" applyProtection="0"/>
    <xf numFmtId="9" fontId="4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42" fillId="0" borderId="0" applyFont="0" applyFill="0" applyBorder="0" applyAlignment="0" applyProtection="0"/>
    <xf numFmtId="9" fontId="4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37" fillId="102" borderId="0" applyNumberFormat="0" applyBorder="0" applyAlignment="0" applyProtection="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3" fillId="0" borderId="0"/>
    <xf numFmtId="0" fontId="3" fillId="0" borderId="0"/>
    <xf numFmtId="201" fontId="69" fillId="0" borderId="0" applyFill="0" applyBorder="0" applyProtection="0">
      <alignment horizontal="right"/>
    </xf>
    <xf numFmtId="0" fontId="3" fillId="0" borderId="0"/>
    <xf numFmtId="0" fontId="3" fillId="0" borderId="0"/>
    <xf numFmtId="14" fontId="151" fillId="0" borderId="0" applyNumberFormat="0" applyFill="0" applyBorder="0" applyAlignment="0" applyProtection="0">
      <alignment horizontal="left"/>
    </xf>
    <xf numFmtId="0" fontId="3" fillId="0" borderId="0"/>
    <xf numFmtId="0" fontId="3"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3" fillId="0" borderId="0"/>
    <xf numFmtId="4" fontId="152" fillId="104" borderId="1" applyNumberFormat="0" applyProtection="0">
      <alignment horizontal="right" vertical="center" wrapText="1"/>
    </xf>
    <xf numFmtId="0" fontId="3" fillId="0" borderId="0"/>
    <xf numFmtId="0" fontId="3" fillId="0" borderId="0"/>
    <xf numFmtId="192" fontId="153" fillId="0" borderId="13">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2" fontId="23" fillId="0" borderId="0" applyFill="0" applyBorder="0" applyAlignment="0" applyProtection="0">
      <alignment horizontal="center"/>
    </xf>
    <xf numFmtId="0" fontId="8" fillId="105" borderId="0"/>
    <xf numFmtId="0" fontId="3" fillId="0" borderId="0"/>
    <xf numFmtId="170" fontId="8"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4" fillId="10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2" fillId="0" borderId="0" applyNumberFormat="0" applyFill="0" applyBorder="0" applyAlignment="0" applyProtection="0"/>
    <xf numFmtId="0" fontId="100" fillId="0" borderId="0" applyNumberFormat="0" applyFill="0" applyBorder="0" applyProtection="0">
      <alignmen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5" fillId="10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03" fontId="8" fillId="0" borderId="0" applyFont="0" applyFill="0" applyBorder="0" applyProtection="0"/>
    <xf numFmtId="0" fontId="3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 fontId="8" fillId="0" borderId="0" applyFont="0" applyFill="0" applyBorder="0" applyProtection="0"/>
    <xf numFmtId="0" fontId="23" fillId="10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156" fillId="10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156" fillId="107" borderId="0" applyNumberFormat="0" applyBorder="0" applyProtection="0">
      <alignment horizontal="center"/>
    </xf>
    <xf numFmtId="0" fontId="3" fillId="0" borderId="0"/>
    <xf numFmtId="0" fontId="3" fillId="0" borderId="0"/>
    <xf numFmtId="0" fontId="3" fillId="0" borderId="0"/>
    <xf numFmtId="0" fontId="3" fillId="0" borderId="0"/>
    <xf numFmtId="0" fontId="3" fillId="0" borderId="0"/>
    <xf numFmtId="0" fontId="157" fillId="10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8" fillId="0" borderId="0" applyNumberFormat="0" applyFont="0" applyFill="0" applyBorder="0" applyProtection="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ont="0" applyFill="0" applyBorder="0" applyProtection="0">
      <alignment horizontal="left"/>
    </xf>
    <xf numFmtId="0" fontId="3" fillId="0" borderId="0"/>
    <xf numFmtId="0" fontId="3" fillId="0" borderId="0"/>
    <xf numFmtId="0" fontId="3" fillId="0" borderId="0"/>
    <xf numFmtId="0" fontId="3" fillId="0" borderId="0"/>
    <xf numFmtId="0" fontId="3" fillId="0" borderId="0"/>
    <xf numFmtId="0" fontId="10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15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8" fillId="10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204"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2"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6"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47" applyNumberFormat="0" applyFon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3" fillId="0" borderId="0"/>
    <xf numFmtId="0" fontId="3" fillId="0" borderId="0"/>
    <xf numFmtId="0" fontId="3" fillId="0" borderId="0"/>
    <xf numFmtId="0" fontId="3" fillId="0" borderId="0"/>
    <xf numFmtId="49" fontId="160" fillId="0" borderId="5">
      <alignment vertical="center"/>
    </xf>
    <xf numFmtId="0" fontId="3" fillId="0" borderId="0"/>
    <xf numFmtId="0" fontId="3" fillId="0" borderId="0"/>
    <xf numFmtId="0" fontId="3" fillId="0" borderId="0"/>
    <xf numFmtId="40" fontId="161" fillId="0" borderId="0"/>
    <xf numFmtId="0" fontId="3" fillId="0" borderId="0"/>
    <xf numFmtId="0" fontId="3" fillId="0" borderId="0"/>
    <xf numFmtId="0" fontId="3" fillId="0" borderId="0"/>
    <xf numFmtId="0" fontId="162" fillId="0" borderId="0" applyNumberFormat="0" applyFill="0" applyBorder="0" applyAlignment="0" applyProtection="0"/>
    <xf numFmtId="0" fontId="163" fillId="0" borderId="0" applyNumberFormat="0" applyFill="0" applyBorder="0" applyAlignment="0" applyProtection="0"/>
    <xf numFmtId="0" fontId="3" fillId="0" borderId="0"/>
    <xf numFmtId="0" fontId="3" fillId="0" borderId="0"/>
    <xf numFmtId="0" fontId="16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23" fillId="0" borderId="4">
      <alignment horizontal="centerContinuous"/>
    </xf>
    <xf numFmtId="0" fontId="3" fillId="0" borderId="0"/>
    <xf numFmtId="0" fontId="3" fillId="0" borderId="0"/>
    <xf numFmtId="0" fontId="3" fillId="0" borderId="0"/>
    <xf numFmtId="0" fontId="163" fillId="0" borderId="0" applyNumberFormat="0" applyFill="0" applyBorder="0" applyAlignment="0" applyProtection="0"/>
    <xf numFmtId="0" fontId="3" fillId="0" borderId="0"/>
    <xf numFmtId="0" fontId="3" fillId="0" borderId="0"/>
    <xf numFmtId="0" fontId="3" fillId="0" borderId="0"/>
    <xf numFmtId="0" fontId="23" fillId="0" borderId="4">
      <alignment horizontal="centerContinuous"/>
    </xf>
    <xf numFmtId="0" fontId="3" fillId="0" borderId="0"/>
    <xf numFmtId="0" fontId="3" fillId="0" borderId="0"/>
    <xf numFmtId="0" fontId="3" fillId="0" borderId="0"/>
    <xf numFmtId="0" fontId="3" fillId="0" borderId="0"/>
    <xf numFmtId="0" fontId="3" fillId="0" borderId="0"/>
    <xf numFmtId="0" fontId="16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5" fillId="0" borderId="4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1" fontId="8" fillId="0" borderId="49">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5" fillId="0" borderId="4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1" fontId="8" fillId="0" borderId="49">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5" fillId="0" borderId="48"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25"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00" fillId="109"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0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 fontId="166" fillId="0" borderId="43" applyProtection="0"/>
    <xf numFmtId="0" fontId="3" fillId="0" borderId="0"/>
    <xf numFmtId="0" fontId="3" fillId="0" borderId="0"/>
    <xf numFmtId="0" fontId="3" fillId="0" borderId="0"/>
    <xf numFmtId="0" fontId="3" fillId="0" borderId="0"/>
    <xf numFmtId="3" fontId="8" fillId="0" borderId="0">
      <protection locked="0"/>
    </xf>
    <xf numFmtId="0" fontId="16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8" fillId="0" borderId="0" applyFill="0" applyBorder="0" applyAlignment="0"/>
    <xf numFmtId="0" fontId="3" fillId="0" borderId="0"/>
    <xf numFmtId="0" fontId="3" fillId="0" borderId="0"/>
    <xf numFmtId="0" fontId="3" fillId="0" borderId="0"/>
    <xf numFmtId="0" fontId="3" fillId="0" borderId="0"/>
    <xf numFmtId="0" fontId="3" fillId="0" borderId="0"/>
    <xf numFmtId="205" fontId="8" fillId="0" borderId="0" applyFont="0" applyFill="0" applyBorder="0" applyAlignment="0" applyProtection="0"/>
    <xf numFmtId="206" fontId="8" fillId="0" borderId="0" applyFont="0" applyFill="0" applyBorder="0" applyAlignment="0" applyProtection="0"/>
    <xf numFmtId="0" fontId="3"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1" fillId="0" borderId="0" applyNumberFormat="0" applyFill="0" applyBorder="0" applyAlignment="0" applyProtection="0"/>
    <xf numFmtId="0" fontId="3" fillId="0" borderId="0"/>
    <xf numFmtId="0" fontId="3" fillId="0" borderId="0"/>
    <xf numFmtId="0" fontId="3" fillId="0" borderId="0"/>
    <xf numFmtId="0" fontId="3" fillId="0" borderId="0"/>
    <xf numFmtId="0" fontId="171" fillId="0" borderId="0" applyNumberFormat="0" applyFill="0" applyBorder="0" applyAlignment="0" applyProtection="0"/>
    <xf numFmtId="0" fontId="3" fillId="0" borderId="0"/>
    <xf numFmtId="0" fontId="17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1" fontId="8" fillId="0" borderId="0">
      <alignment horizontal="center"/>
    </xf>
    <xf numFmtId="14" fontId="8" fillId="93" borderId="1" applyNumberFormat="0" applyFont="0" applyAlignment="0" applyProtection="0">
      <alignment horizontal="centerContinuous"/>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2" fillId="0" borderId="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4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76" fillId="0" borderId="0" applyFont="0" applyFill="0" applyBorder="0" applyAlignment="0" applyProtection="0"/>
    <xf numFmtId="0" fontId="179" fillId="0" borderId="17" applyNumberFormat="0" applyFill="0" applyAlignment="0" applyProtection="0"/>
    <xf numFmtId="0" fontId="180" fillId="0" borderId="18" applyNumberFormat="0" applyFill="0" applyAlignment="0" applyProtection="0"/>
    <xf numFmtId="0" fontId="181" fillId="0" borderId="19" applyNumberFormat="0" applyFill="0" applyAlignment="0" applyProtection="0"/>
    <xf numFmtId="0" fontId="181" fillId="0" borderId="0" applyNumberFormat="0" applyFill="0" applyBorder="0" applyAlignment="0" applyProtection="0"/>
    <xf numFmtId="0" fontId="182" fillId="7" borderId="0" applyNumberFormat="0" applyBorder="0" applyAlignment="0" applyProtection="0"/>
    <xf numFmtId="0" fontId="25" fillId="8" borderId="0" applyNumberFormat="0" applyBorder="0" applyAlignment="0" applyProtection="0"/>
    <xf numFmtId="0" fontId="183" fillId="9" borderId="0" applyNumberFormat="0" applyBorder="0" applyAlignment="0" applyProtection="0"/>
    <xf numFmtId="0" fontId="184" fillId="10" borderId="20" applyNumberFormat="0" applyAlignment="0" applyProtection="0"/>
    <xf numFmtId="0" fontId="185" fillId="11" borderId="21" applyNumberFormat="0" applyAlignment="0" applyProtection="0"/>
    <xf numFmtId="0" fontId="26" fillId="11" borderId="20" applyNumberFormat="0" applyAlignment="0" applyProtection="0"/>
    <xf numFmtId="0" fontId="186" fillId="0" borderId="22" applyNumberFormat="0" applyFill="0" applyAlignment="0" applyProtection="0"/>
    <xf numFmtId="0" fontId="27" fillId="12" borderId="23" applyNumberFormat="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178" fillId="0" borderId="25" applyNumberFormat="0" applyFill="0" applyAlignment="0" applyProtection="0"/>
    <xf numFmtId="0" fontId="2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8" fillId="37" borderId="0" applyNumberFormat="0" applyBorder="0" applyAlignment="0" applyProtection="0"/>
    <xf numFmtId="0" fontId="4" fillId="0" borderId="0"/>
    <xf numFmtId="43" fontId="4" fillId="0" borderId="0" applyFont="0" applyFill="0" applyBorder="0" applyAlignment="0" applyProtection="0"/>
    <xf numFmtId="0" fontId="4" fillId="0" borderId="0"/>
    <xf numFmtId="208" fontId="8" fillId="0" borderId="0" applyFont="0" applyFill="0" applyBorder="0" applyAlignment="0" applyProtection="0"/>
    <xf numFmtId="209" fontId="8" fillId="0" borderId="0" applyFont="0" applyFill="0" applyBorder="0" applyAlignment="0" applyProtection="0"/>
    <xf numFmtId="210" fontId="8" fillId="0" borderId="0" applyFont="0" applyFill="0" applyBorder="0" applyAlignment="0" applyProtection="0"/>
    <xf numFmtId="211" fontId="8" fillId="0" borderId="0" applyFont="0" applyFill="0" applyBorder="0" applyAlignment="0" applyProtection="0"/>
    <xf numFmtId="212" fontId="8" fillId="0" borderId="0" applyFont="0" applyFill="0" applyBorder="0" applyAlignment="0" applyProtection="0"/>
    <xf numFmtId="213" fontId="8" fillId="0" borderId="0" applyFont="0" applyFill="0" applyBorder="0" applyAlignment="0" applyProtection="0"/>
    <xf numFmtId="0" fontId="190" fillId="0" borderId="0" applyNumberFormat="0" applyFill="0" applyBorder="0" applyAlignment="0" applyProtection="0"/>
    <xf numFmtId="0" fontId="8" fillId="59" borderId="0" applyNumberFormat="0" applyFont="0" applyAlignment="0" applyProtection="0"/>
    <xf numFmtId="214" fontId="8" fillId="0" borderId="0" applyFont="0" applyFill="0" applyBorder="0" applyAlignment="0" applyProtection="0"/>
    <xf numFmtId="215" fontId="8" fillId="0" borderId="0" applyFont="0" applyFill="0" applyBorder="0" applyProtection="0">
      <alignment horizontal="right"/>
    </xf>
    <xf numFmtId="0" fontId="191" fillId="0" borderId="0" applyNumberFormat="0" applyFill="0" applyBorder="0" applyProtection="0">
      <alignment vertical="top"/>
    </xf>
    <xf numFmtId="0" fontId="152" fillId="0" borderId="64" applyNumberFormat="0" applyFill="0" applyAlignment="0" applyProtection="0"/>
    <xf numFmtId="0" fontId="192" fillId="0" borderId="65" applyNumberFormat="0" applyFill="0" applyProtection="0">
      <alignment horizontal="center"/>
    </xf>
    <xf numFmtId="0" fontId="192" fillId="0" borderId="0" applyNumberFormat="0" applyFill="0" applyBorder="0" applyProtection="0">
      <alignment horizontal="left"/>
    </xf>
    <xf numFmtId="0" fontId="193" fillId="0" borderId="0" applyNumberFormat="0" applyFill="0" applyBorder="0" applyProtection="0">
      <alignment horizontal="centerContinuous"/>
    </xf>
    <xf numFmtId="43" fontId="1" fillId="0" borderId="0" applyFont="0" applyFill="0" applyBorder="0" applyAlignment="0" applyProtection="0"/>
    <xf numFmtId="44" fontId="1" fillId="0" borderId="0" applyFont="0" applyFill="0" applyBorder="0" applyAlignment="0" applyProtection="0"/>
    <xf numFmtId="44" fontId="100" fillId="0" borderId="0" applyFont="0" applyFill="0" applyBorder="0" applyAlignment="0" applyProtection="0"/>
    <xf numFmtId="216" fontId="8" fillId="0" borderId="0" applyFont="0" applyFill="0" applyBorder="0" applyAlignment="0" applyProtection="0"/>
    <xf numFmtId="2" fontId="8" fillId="0" borderId="0" applyFont="0" applyFill="0" applyBorder="0" applyAlignment="0" applyProtection="0"/>
    <xf numFmtId="38" fontId="100" fillId="100" borderId="0" applyNumberFormat="0" applyBorder="0" applyAlignment="0" applyProtection="0"/>
    <xf numFmtId="10" fontId="100" fillId="93" borderId="60" applyNumberFormat="0" applyBorder="0" applyAlignment="0" applyProtection="0"/>
    <xf numFmtId="10" fontId="100" fillId="93" borderId="60" applyNumberFormat="0" applyBorder="0" applyAlignment="0" applyProtection="0"/>
    <xf numFmtId="217" fontId="8" fillId="0" borderId="0"/>
    <xf numFmtId="216" fontId="8" fillId="0" borderId="0"/>
    <xf numFmtId="171" fontId="8"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94" fillId="0" borderId="0"/>
    <xf numFmtId="0" fontId="8" fillId="0" borderId="0"/>
    <xf numFmtId="0" fontId="1" fillId="0" borderId="0"/>
    <xf numFmtId="0" fontId="100" fillId="0" borderId="0"/>
    <xf numFmtId="0" fontId="100" fillId="0" borderId="0"/>
    <xf numFmtId="9" fontId="4" fillId="0" borderId="0" applyFont="0" applyFill="0" applyBorder="0" applyAlignment="0" applyProtection="0"/>
    <xf numFmtId="37" fontId="100" fillId="109" borderId="0" applyNumberFormat="0" applyBorder="0" applyAlignment="0" applyProtection="0"/>
    <xf numFmtId="0" fontId="152" fillId="0" borderId="64"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alignment vertical="top"/>
    </xf>
    <xf numFmtId="43" fontId="42" fillId="0" borderId="0" applyFont="0" applyFill="0" applyBorder="0" applyAlignment="0" applyProtection="0">
      <alignment vertical="top"/>
    </xf>
    <xf numFmtId="43" fontId="8" fillId="0" borderId="0" applyFont="0" applyFill="0" applyBorder="0" applyAlignment="0" applyProtection="0"/>
    <xf numFmtId="44" fontId="46" fillId="0" borderId="0" applyFont="0" applyFill="0" applyBorder="0" applyAlignment="0" applyProtection="0"/>
    <xf numFmtId="44" fontId="4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2" fillId="0" borderId="0" applyFont="0" applyFill="0" applyBorder="0" applyAlignment="0" applyProtection="0">
      <alignment vertical="top"/>
    </xf>
    <xf numFmtId="44" fontId="1" fillId="0" borderId="0" applyFont="0" applyFill="0" applyBorder="0" applyAlignment="0" applyProtection="0"/>
    <xf numFmtId="0" fontId="1" fillId="0" borderId="0"/>
    <xf numFmtId="0" fontId="1" fillId="0" borderId="0"/>
    <xf numFmtId="0" fontId="1" fillId="0" borderId="0"/>
    <xf numFmtId="0" fontId="8"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46" fillId="0" borderId="0"/>
    <xf numFmtId="0" fontId="1" fillId="0" borderId="0"/>
    <xf numFmtId="0" fontId="1" fillId="0" borderId="0"/>
    <xf numFmtId="0" fontId="8" fillId="0" borderId="0"/>
    <xf numFmtId="0" fontId="46"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8" fillId="0" borderId="25" applyNumberFormat="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195"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58" fillId="0" borderId="0"/>
    <xf numFmtId="0" fontId="124"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88" fillId="0" borderId="0" applyNumberFormat="0" applyFill="0" applyBorder="0" applyAlignment="0" applyProtection="0"/>
    <xf numFmtId="0" fontId="182" fillId="7" borderId="0" applyNumberFormat="0" applyBorder="0" applyAlignment="0" applyProtection="0"/>
    <xf numFmtId="0" fontId="179" fillId="0" borderId="17" applyNumberFormat="0" applyFill="0" applyAlignment="0" applyProtection="0"/>
    <xf numFmtId="0" fontId="180" fillId="0" borderId="18" applyNumberFormat="0" applyFill="0" applyAlignment="0" applyProtection="0"/>
    <xf numFmtId="0" fontId="181" fillId="0" borderId="19" applyNumberFormat="0" applyFill="0" applyAlignment="0" applyProtection="0"/>
    <xf numFmtId="0" fontId="181" fillId="0" borderId="0" applyNumberFormat="0" applyFill="0" applyBorder="0" applyAlignment="0" applyProtection="0"/>
    <xf numFmtId="0" fontId="184" fillId="10" borderId="20" applyNumberFormat="0" applyAlignment="0" applyProtection="0"/>
    <xf numFmtId="0" fontId="186" fillId="0" borderId="22" applyNumberFormat="0" applyFill="0" applyAlignment="0" applyProtection="0"/>
    <xf numFmtId="0" fontId="183" fillId="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199" fontId="1" fillId="0" borderId="0"/>
    <xf numFmtId="0" fontId="1" fillId="0" borderId="0"/>
    <xf numFmtId="199" fontId="8" fillId="0" borderId="0"/>
    <xf numFmtId="19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3" borderId="24" applyNumberFormat="0" applyFont="0" applyAlignment="0" applyProtection="0"/>
    <xf numFmtId="0" fontId="185" fillId="11" borderId="21" applyNumberFormat="0" applyAlignment="0" applyProtection="0"/>
    <xf numFmtId="9" fontId="1" fillId="0" borderId="0" applyFont="0" applyFill="0" applyBorder="0" applyAlignment="0" applyProtection="0"/>
    <xf numFmtId="0" fontId="195" fillId="0" borderId="0" applyNumberFormat="0" applyFill="0" applyBorder="0" applyAlignment="0" applyProtection="0"/>
    <xf numFmtId="0" fontId="178" fillId="0" borderId="25" applyNumberFormat="0" applyFill="0" applyAlignment="0" applyProtection="0"/>
    <xf numFmtId="0" fontId="18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6" fontId="92" fillId="0" borderId="0">
      <protection locked="0"/>
    </xf>
    <xf numFmtId="218" fontId="4" fillId="0" borderId="0" applyFont="0" applyFill="0" applyBorder="0" applyAlignment="0" applyProtection="0"/>
    <xf numFmtId="219" fontId="4" fillId="0" borderId="0" applyFont="0" applyFill="0" applyBorder="0" applyAlignment="0" applyProtection="0"/>
    <xf numFmtId="189" fontId="8" fillId="0" borderId="0">
      <protection locked="0"/>
    </xf>
    <xf numFmtId="0" fontId="124" fillId="0" borderId="0" applyNumberFormat="0" applyFill="0" applyBorder="0" applyAlignment="0" applyProtection="0">
      <alignment vertical="top"/>
      <protection locked="0"/>
    </xf>
    <xf numFmtId="198" fontId="196" fillId="0" borderId="0"/>
    <xf numFmtId="0" fontId="8" fillId="0" borderId="0"/>
    <xf numFmtId="220" fontId="4" fillId="0" borderId="0" applyFont="0" applyFill="0" applyBorder="0" applyAlignment="0" applyProtection="0"/>
    <xf numFmtId="0" fontId="1"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199"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473">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7" fillId="0" borderId="0" xfId="0" applyNumberFormat="1" applyFont="1" applyFill="1" applyBorder="1" applyAlignment="1">
      <alignment vertical="center"/>
    </xf>
    <xf numFmtId="0" fontId="4" fillId="0" borderId="0" xfId="0" applyFont="1" applyAlignment="1">
      <alignment horizontal="left" vertical="center" wrapText="1" indent="1"/>
    </xf>
    <xf numFmtId="38" fontId="6" fillId="0" borderId="0" xfId="0" applyNumberFormat="1" applyFont="1" applyFill="1" applyBorder="1" applyAlignment="1">
      <alignment horizontal="left" vertical="center" indent="1"/>
    </xf>
    <xf numFmtId="0" fontId="4"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4" fillId="0" borderId="3" xfId="0" applyFont="1" applyBorder="1" applyAlignment="1">
      <alignment horizontal="left" vertical="center" wrapText="1" indent="1"/>
    </xf>
    <xf numFmtId="0" fontId="6" fillId="0" borderId="0" xfId="0" applyFont="1" applyBorder="1" applyAlignment="1">
      <alignment horizontal="left" vertical="center" indent="2"/>
    </xf>
    <xf numFmtId="0" fontId="6" fillId="0" borderId="0" xfId="0" applyFont="1" applyBorder="1" applyAlignment="1">
      <alignment horizontal="left" vertical="center" indent="1"/>
    </xf>
    <xf numFmtId="0" fontId="4"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6"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6" fillId="5" borderId="2"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4" fillId="0" borderId="0" xfId="0" applyFont="1" applyAlignment="1">
      <alignment horizontal="left" vertical="center" wrapText="1" indent="1"/>
    </xf>
    <xf numFmtId="0" fontId="6" fillId="0" borderId="3" xfId="0" applyFont="1" applyBorder="1" applyAlignment="1">
      <alignment horizontal="left" vertical="center" wrapText="1" indent="1"/>
    </xf>
    <xf numFmtId="0" fontId="6" fillId="0" borderId="7"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4" xfId="0" applyFont="1" applyBorder="1" applyAlignment="1">
      <alignment horizontal="left" vertical="center" wrapText="1" indent="1"/>
    </xf>
    <xf numFmtId="0" fontId="6" fillId="0" borderId="5"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5" fillId="3" borderId="12" xfId="0" applyNumberFormat="1" applyFont="1" applyFill="1" applyBorder="1" applyAlignment="1">
      <alignment horizontal="right"/>
    </xf>
    <xf numFmtId="38" fontId="15" fillId="3" borderId="5" xfId="0" applyNumberFormat="1" applyFont="1" applyFill="1" applyBorder="1" applyAlignment="1">
      <alignment horizontal="right"/>
    </xf>
    <xf numFmtId="0" fontId="11" fillId="3" borderId="5" xfId="0" applyFont="1" applyFill="1" applyBorder="1" applyAlignment="1">
      <alignment vertical="center"/>
    </xf>
    <xf numFmtId="0" fontId="11" fillId="3" borderId="14" xfId="0" applyFont="1" applyFill="1" applyBorder="1" applyAlignment="1">
      <alignment vertical="center"/>
    </xf>
    <xf numFmtId="0" fontId="11" fillId="3" borderId="3" xfId="0" applyFont="1" applyFill="1" applyBorder="1" applyAlignment="1">
      <alignment horizontal="center" vertical="center" wrapText="1"/>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2" xfId="0" applyNumberFormat="1" applyFont="1" applyFill="1" applyBorder="1" applyAlignment="1">
      <alignment horizontal="right"/>
    </xf>
    <xf numFmtId="38" fontId="12" fillId="3" borderId="5"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4" fillId="0" borderId="3" xfId="0" applyFont="1" applyBorder="1" applyAlignment="1">
      <alignment vertical="center"/>
    </xf>
    <xf numFmtId="0" fontId="4" fillId="0" borderId="7" xfId="0" applyFont="1" applyBorder="1" applyAlignment="1">
      <alignment vertical="center"/>
    </xf>
    <xf numFmtId="38" fontId="12" fillId="3" borderId="9" xfId="0" applyNumberFormat="1" applyFont="1" applyFill="1" applyBorder="1" applyAlignment="1">
      <alignment horizontal="right"/>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4"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7" fillId="0" borderId="0" xfId="0" applyNumberFormat="1" applyFont="1" applyFill="1" applyBorder="1" applyAlignment="1">
      <alignment horizontal="right"/>
    </xf>
    <xf numFmtId="0" fontId="4" fillId="0" borderId="5" xfId="0" applyFont="1" applyBorder="1" applyAlignment="1">
      <alignment horizontal="left" vertical="center" wrapText="1" indent="1"/>
    </xf>
    <xf numFmtId="0" fontId="6"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0" fontId="11" fillId="0" borderId="14" xfId="0" applyFont="1" applyBorder="1" applyAlignment="1">
      <alignment horizontal="left" vertical="center" wrapText="1" indent="1"/>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0" fontId="4"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4" fillId="3" borderId="3" xfId="0" applyFont="1" applyFill="1" applyBorder="1" applyAlignment="1">
      <alignment horizontal="left" vertical="center" wrapText="1" indent="1"/>
    </xf>
    <xf numFmtId="0" fontId="4"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4" fillId="3" borderId="13" xfId="0" applyFont="1" applyFill="1" applyBorder="1" applyAlignment="1">
      <alignment horizontal="left" vertical="center" wrapText="1" indent="1"/>
    </xf>
    <xf numFmtId="0" fontId="4"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6"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6"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6"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4"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12"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1" fillId="6" borderId="12" xfId="0" applyNumberFormat="1" applyFont="1" applyFill="1" applyBorder="1" applyAlignment="1">
      <alignment horizontal="left" vertical="center" wrapText="1" indent="1"/>
    </xf>
    <xf numFmtId="38" fontId="12" fillId="0" borderId="12" xfId="0" applyNumberFormat="1" applyFont="1" applyFill="1" applyBorder="1" applyAlignment="1">
      <alignment horizontal="right"/>
    </xf>
    <xf numFmtId="38" fontId="12" fillId="5" borderId="12" xfId="0" applyNumberFormat="1" applyFont="1" applyFill="1" applyBorder="1" applyAlignment="1">
      <alignment horizontal="right"/>
    </xf>
    <xf numFmtId="0" fontId="11" fillId="5" borderId="5" xfId="0" applyFont="1" applyFill="1" applyBorder="1" applyAlignment="1">
      <alignment vertical="center"/>
    </xf>
    <xf numFmtId="0" fontId="16" fillId="5" borderId="16" xfId="0" applyFont="1" applyFill="1" applyBorder="1" applyAlignment="1">
      <alignment vertical="center"/>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49" fontId="172" fillId="110" borderId="1" xfId="0" applyNumberFormat="1" applyFont="1" applyFill="1" applyBorder="1" applyAlignment="1">
      <alignment horizontal="center" vertical="center"/>
    </xf>
    <xf numFmtId="38" fontId="173" fillId="110" borderId="1" xfId="0" applyNumberFormat="1" applyFont="1" applyFill="1" applyBorder="1" applyAlignment="1">
      <alignment horizontal="right"/>
    </xf>
    <xf numFmtId="38" fontId="172" fillId="110" borderId="9" xfId="0" applyNumberFormat="1" applyFont="1" applyFill="1" applyBorder="1" applyAlignment="1">
      <alignment horizontal="right"/>
    </xf>
    <xf numFmtId="0" fontId="11" fillId="110" borderId="10" xfId="0" applyFont="1" applyFill="1" applyBorder="1" applyAlignment="1">
      <alignment horizontal="left" vertical="center" wrapText="1" indent="1"/>
    </xf>
    <xf numFmtId="0" fontId="11" fillId="110" borderId="1" xfId="0" applyFont="1" applyFill="1" applyBorder="1" applyAlignment="1">
      <alignment horizontal="left" vertical="center" wrapText="1" indent="1"/>
    </xf>
    <xf numFmtId="38" fontId="12" fillId="110" borderId="7" xfId="0" applyNumberFormat="1" applyFont="1" applyFill="1" applyBorder="1" applyAlignment="1">
      <alignment horizontal="right"/>
    </xf>
    <xf numFmtId="38" fontId="12" fillId="110" borderId="1" xfId="0" applyNumberFormat="1" applyFont="1" applyFill="1" applyBorder="1" applyAlignment="1">
      <alignment horizontal="right"/>
    </xf>
    <xf numFmtId="49" fontId="12" fillId="110" borderId="1" xfId="0" applyNumberFormat="1" applyFont="1" applyFill="1" applyBorder="1" applyAlignment="1">
      <alignment horizontal="center" vertical="center"/>
    </xf>
    <xf numFmtId="38" fontId="16" fillId="110" borderId="7" xfId="0" applyNumberFormat="1" applyFont="1" applyFill="1" applyBorder="1" applyAlignment="1">
      <alignment horizontal="right"/>
    </xf>
    <xf numFmtId="38" fontId="12" fillId="110" borderId="9" xfId="0" applyNumberFormat="1" applyFont="1" applyFill="1" applyBorder="1" applyAlignment="1">
      <alignment horizontal="right"/>
    </xf>
    <xf numFmtId="0" fontId="11" fillId="0" borderId="7" xfId="0" applyFont="1" applyFill="1" applyBorder="1" applyAlignment="1">
      <alignment horizontal="center" vertical="center" wrapText="1"/>
    </xf>
    <xf numFmtId="0" fontId="0" fillId="0" borderId="0" xfId="0"/>
    <xf numFmtId="0" fontId="0" fillId="0" borderId="0" xfId="0" applyAlignment="1">
      <alignment vertical="center"/>
    </xf>
    <xf numFmtId="3" fontId="0" fillId="0" borderId="0" xfId="0" applyNumberFormat="1" applyAlignment="1">
      <alignment vertical="center"/>
    </xf>
    <xf numFmtId="0" fontId="4" fillId="0" borderId="0" xfId="0" applyFont="1" applyAlignment="1">
      <alignment horizontal="left" vertical="center" wrapText="1" indent="1"/>
    </xf>
    <xf numFmtId="0" fontId="4"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4"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4" fillId="0" borderId="0" xfId="1" applyFont="1" applyFill="1" applyBorder="1" applyAlignment="1">
      <alignment horizontal="left" vertical="center" indent="2"/>
    </xf>
    <xf numFmtId="0" fontId="4" fillId="0" borderId="0" xfId="0" applyFont="1" applyAlignment="1">
      <alignment horizontal="center" vertical="center"/>
    </xf>
    <xf numFmtId="0" fontId="33" fillId="0" borderId="50" xfId="5" applyFont="1" applyBorder="1"/>
    <xf numFmtId="0" fontId="175" fillId="0" borderId="0" xfId="0" applyFont="1" applyBorder="1" applyAlignment="1">
      <alignment horizontal="center" wrapText="1"/>
    </xf>
    <xf numFmtId="0" fontId="13" fillId="0" borderId="0" xfId="0" applyFont="1" applyBorder="1" applyAlignment="1">
      <alignment horizontal="left" vertical="center" wrapText="1" indent="1"/>
    </xf>
    <xf numFmtId="0" fontId="175" fillId="0" borderId="0" xfId="0" applyFont="1" applyBorder="1" applyAlignment="1">
      <alignment horizontal="center" vertical="center" wrapText="1"/>
    </xf>
    <xf numFmtId="38" fontId="16" fillId="112" borderId="7" xfId="0" applyNumberFormat="1" applyFont="1" applyFill="1" applyBorder="1" applyAlignment="1">
      <alignment horizontal="right"/>
    </xf>
    <xf numFmtId="49" fontId="12" fillId="2" borderId="51" xfId="0" applyNumberFormat="1" applyFont="1" applyFill="1" applyBorder="1" applyAlignment="1">
      <alignment horizontal="center" vertical="center"/>
    </xf>
    <xf numFmtId="38" fontId="16" fillId="112" borderId="30" xfId="0" applyNumberFormat="1" applyFont="1" applyFill="1" applyBorder="1" applyAlignment="1">
      <alignment horizontal="right"/>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8" fontId="16" fillId="111" borderId="7" xfId="0" applyNumberFormat="1" applyFont="1" applyFill="1" applyBorder="1" applyAlignment="1">
      <alignment horizontal="right"/>
    </xf>
    <xf numFmtId="38" fontId="16" fillId="111" borderId="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6"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6" fillId="0" borderId="56" xfId="0"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0" fontId="12" fillId="111" borderId="3" xfId="0" applyFont="1" applyFill="1" applyBorder="1" applyAlignment="1">
      <alignment horizontal="left" vertical="center" wrapText="1" indent="1"/>
    </xf>
    <xf numFmtId="38" fontId="15" fillId="0" borderId="14"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4" fillId="0" borderId="58" xfId="0" applyFont="1" applyBorder="1" applyAlignment="1">
      <alignment horizontal="left" vertical="center" wrapText="1" indent="1"/>
    </xf>
    <xf numFmtId="0" fontId="11" fillId="0" borderId="59" xfId="0" applyFont="1" applyBorder="1" applyAlignment="1">
      <alignment horizontal="left" vertical="center" wrapText="1" indent="1"/>
    </xf>
    <xf numFmtId="0" fontId="11"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38" fontId="15" fillId="3" borderId="9" xfId="0" applyNumberFormat="1" applyFont="1" applyFill="1" applyBorder="1" applyAlignment="1">
      <alignment horizontal="right"/>
    </xf>
    <xf numFmtId="1" fontId="16" fillId="0" borderId="1" xfId="0" applyNumberFormat="1" applyFont="1" applyBorder="1" applyAlignment="1">
      <alignment vertical="center"/>
    </xf>
    <xf numFmtId="207" fontId="16" fillId="0" borderId="1" xfId="0" applyNumberFormat="1" applyFont="1" applyFill="1" applyBorder="1" applyAlignment="1">
      <alignment horizontal="right"/>
    </xf>
    <xf numFmtId="167" fontId="15" fillId="3" borderId="5" xfId="25573" applyNumberFormat="1" applyFont="1" applyFill="1" applyBorder="1" applyAlignment="1">
      <alignment horizontal="right"/>
    </xf>
    <xf numFmtId="38" fontId="16" fillId="6" borderId="59" xfId="0" applyNumberFormat="1" applyFont="1" applyFill="1" applyBorder="1" applyAlignment="1">
      <alignment horizontal="right"/>
    </xf>
    <xf numFmtId="0" fontId="11" fillId="3" borderId="57" xfId="0" applyFont="1" applyFill="1" applyBorder="1" applyAlignment="1">
      <alignment horizontal="center" vertical="center" wrapText="1"/>
    </xf>
    <xf numFmtId="167" fontId="16" fillId="0" borderId="7" xfId="25573" applyNumberFormat="1" applyFont="1" applyFill="1" applyBorder="1" applyAlignment="1">
      <alignment horizontal="right"/>
    </xf>
    <xf numFmtId="167" fontId="16" fillId="0" borderId="1" xfId="25573" applyNumberFormat="1" applyFont="1" applyFill="1" applyBorder="1" applyAlignment="1">
      <alignment horizontal="right"/>
    </xf>
    <xf numFmtId="167" fontId="16" fillId="0" borderId="1" xfId="25573" applyNumberFormat="1" applyFont="1" applyBorder="1" applyAlignment="1">
      <alignment vertical="center"/>
    </xf>
    <xf numFmtId="167" fontId="16" fillId="0" borderId="8" xfId="25573" applyNumberFormat="1" applyFont="1" applyFill="1" applyBorder="1" applyAlignment="1">
      <alignment horizontal="right"/>
    </xf>
    <xf numFmtId="167" fontId="16" fillId="0" borderId="8" xfId="25573" applyNumberFormat="1" applyFont="1" applyBorder="1" applyAlignment="1">
      <alignment vertical="center"/>
    </xf>
    <xf numFmtId="167" fontId="16" fillId="0" borderId="9" xfId="25573" applyNumberFormat="1" applyFont="1" applyFill="1" applyBorder="1" applyAlignment="1">
      <alignment horizontal="right"/>
    </xf>
    <xf numFmtId="167" fontId="16" fillId="0" borderId="9" xfId="25573" applyNumberFormat="1" applyFont="1" applyBorder="1" applyAlignment="1">
      <alignment vertical="center"/>
    </xf>
    <xf numFmtId="3" fontId="16" fillId="113" borderId="1" xfId="0" applyNumberFormat="1" applyFont="1" applyFill="1" applyBorder="1" applyAlignment="1">
      <alignment horizontal="right"/>
    </xf>
    <xf numFmtId="3" fontId="16" fillId="113" borderId="51" xfId="0" applyNumberFormat="1" applyFont="1" applyFill="1" applyBorder="1" applyAlignment="1">
      <alignment horizontal="right"/>
    </xf>
    <xf numFmtId="3" fontId="16" fillId="113" borderId="7" xfId="0" applyNumberFormat="1" applyFont="1" applyFill="1" applyBorder="1" applyAlignment="1">
      <alignment horizontal="right"/>
    </xf>
    <xf numFmtId="0" fontId="16" fillId="113" borderId="1" xfId="0" applyFont="1" applyFill="1" applyBorder="1" applyAlignment="1">
      <alignment vertical="center"/>
    </xf>
    <xf numFmtId="1" fontId="16" fillId="0" borderId="7" xfId="0" applyNumberFormat="1" applyFont="1" applyBorder="1" applyAlignment="1">
      <alignment vertical="center"/>
    </xf>
    <xf numFmtId="0" fontId="4" fillId="0" borderId="0" xfId="0" applyFont="1" applyAlignment="1">
      <alignment vertical="center"/>
    </xf>
    <xf numFmtId="49" fontId="189" fillId="0" borderId="60" xfId="25613" applyNumberFormat="1" applyFont="1" applyBorder="1" applyAlignment="1">
      <alignment horizontal="center" vertical="center"/>
    </xf>
    <xf numFmtId="0" fontId="4" fillId="0" borderId="60" xfId="25613" applyFont="1" applyBorder="1" applyAlignment="1">
      <alignment horizontal="left" vertical="center" wrapText="1" indent="1"/>
    </xf>
    <xf numFmtId="165" fontId="15" fillId="0" borderId="11" xfId="0" applyNumberFormat="1" applyFont="1" applyFill="1" applyBorder="1" applyAlignment="1">
      <alignment horizontal="right"/>
    </xf>
    <xf numFmtId="0" fontId="4" fillId="0" borderId="62" xfId="0" applyFont="1" applyFill="1" applyBorder="1" applyAlignment="1">
      <alignment horizontal="left" vertical="center" wrapText="1" indent="1"/>
    </xf>
    <xf numFmtId="0" fontId="4" fillId="0" borderId="63" xfId="0" applyFont="1" applyBorder="1" applyAlignment="1">
      <alignment horizontal="left" vertical="center" wrapText="1" indent="1"/>
    </xf>
    <xf numFmtId="9" fontId="11" fillId="5" borderId="16" xfId="0" applyNumberFormat="1" applyFont="1" applyFill="1" applyBorder="1" applyAlignment="1">
      <alignment horizontal="right"/>
    </xf>
    <xf numFmtId="221" fontId="16" fillId="6" borderId="52" xfId="0" applyNumberFormat="1" applyFont="1" applyFill="1" applyBorder="1" applyAlignment="1">
      <alignment horizontal="right"/>
    </xf>
    <xf numFmtId="221" fontId="16" fillId="6" borderId="53" xfId="0" applyNumberFormat="1" applyFont="1" applyFill="1" applyBorder="1" applyAlignment="1">
      <alignment horizontal="right"/>
    </xf>
    <xf numFmtId="49" fontId="197" fillId="112" borderId="1" xfId="0" applyNumberFormat="1" applyFont="1" applyFill="1" applyBorder="1" applyAlignment="1">
      <alignment horizontal="center" vertical="center"/>
    </xf>
    <xf numFmtId="38" fontId="198" fillId="112" borderId="7" xfId="0" applyNumberFormat="1" applyFont="1" applyFill="1" applyBorder="1" applyAlignment="1">
      <alignment horizontal="right"/>
    </xf>
    <xf numFmtId="38" fontId="197" fillId="112" borderId="7" xfId="0" applyNumberFormat="1" applyFont="1" applyFill="1" applyBorder="1" applyAlignment="1">
      <alignment horizontal="right"/>
    </xf>
    <xf numFmtId="38" fontId="197" fillId="112" borderId="9" xfId="0" applyNumberFormat="1" applyFont="1" applyFill="1" applyBorder="1" applyAlignment="1">
      <alignment horizontal="right"/>
    </xf>
    <xf numFmtId="49" fontId="12" fillId="2" borderId="60" xfId="0" applyNumberFormat="1" applyFont="1" applyFill="1" applyBorder="1" applyAlignment="1">
      <alignment horizontal="center" vertical="center"/>
    </xf>
    <xf numFmtId="49" fontId="12" fillId="2" borderId="62" xfId="0" applyNumberFormat="1" applyFont="1" applyFill="1" applyBorder="1" applyAlignment="1">
      <alignment horizontal="center" vertical="center"/>
    </xf>
    <xf numFmtId="49" fontId="12" fillId="5" borderId="69" xfId="0" applyNumberFormat="1" applyFont="1" applyFill="1" applyBorder="1" applyAlignment="1">
      <alignment horizontal="center" vertical="center"/>
    </xf>
    <xf numFmtId="49" fontId="12" fillId="2" borderId="68" xfId="0" applyNumberFormat="1" applyFont="1" applyFill="1" applyBorder="1" applyAlignment="1">
      <alignment horizontal="center" vertical="center"/>
    </xf>
    <xf numFmtId="38" fontId="11" fillId="6" borderId="60" xfId="0" applyNumberFormat="1" applyFont="1" applyFill="1" applyBorder="1" applyAlignment="1">
      <alignment horizontal="left" vertical="center" wrapText="1" indent="1"/>
    </xf>
    <xf numFmtId="38" fontId="11" fillId="6" borderId="68" xfId="0" applyNumberFormat="1" applyFont="1" applyFill="1" applyBorder="1" applyAlignment="1">
      <alignment horizontal="left" vertical="center" wrapText="1" indent="1"/>
    </xf>
    <xf numFmtId="38" fontId="16" fillId="0" borderId="68" xfId="0" applyNumberFormat="1" applyFont="1" applyFill="1" applyBorder="1" applyAlignment="1">
      <alignment horizontal="right"/>
    </xf>
    <xf numFmtId="38" fontId="16" fillId="0" borderId="60" xfId="0" applyNumberFormat="1" applyFont="1" applyFill="1" applyBorder="1" applyAlignment="1">
      <alignment horizontal="right"/>
    </xf>
    <xf numFmtId="38" fontId="16" fillId="0" borderId="62" xfId="0" applyNumberFormat="1" applyFont="1" applyFill="1" applyBorder="1" applyAlignment="1">
      <alignment horizontal="right"/>
    </xf>
    <xf numFmtId="0" fontId="16" fillId="0" borderId="68" xfId="0" applyFont="1" applyBorder="1" applyAlignment="1">
      <alignment vertical="center"/>
    </xf>
    <xf numFmtId="9" fontId="11" fillId="6" borderId="60" xfId="0" applyNumberFormat="1" applyFont="1" applyFill="1" applyBorder="1" applyAlignment="1">
      <alignment horizontal="right" vertical="center" wrapText="1"/>
    </xf>
    <xf numFmtId="9" fontId="11" fillId="6" borderId="60" xfId="0" applyNumberFormat="1" applyFont="1" applyFill="1" applyBorder="1" applyAlignment="1">
      <alignment horizontal="right"/>
    </xf>
    <xf numFmtId="9" fontId="11" fillId="6" borderId="62" xfId="0" applyNumberFormat="1" applyFont="1" applyFill="1" applyBorder="1" applyAlignment="1">
      <alignment horizontal="right"/>
    </xf>
    <xf numFmtId="9" fontId="11" fillId="6" borderId="68" xfId="0" applyNumberFormat="1" applyFont="1" applyFill="1" applyBorder="1" applyAlignment="1">
      <alignment horizontal="right"/>
    </xf>
    <xf numFmtId="0" fontId="11" fillId="5" borderId="66" xfId="0" applyFont="1" applyFill="1" applyBorder="1" applyAlignment="1">
      <alignment horizontal="left" vertical="center" wrapText="1" indent="1"/>
    </xf>
    <xf numFmtId="0" fontId="11" fillId="5" borderId="61" xfId="0" applyFont="1" applyFill="1" applyBorder="1" applyAlignment="1">
      <alignment horizontal="left" vertical="center" wrapText="1" indent="1"/>
    </xf>
    <xf numFmtId="38" fontId="12" fillId="5" borderId="61" xfId="0" applyNumberFormat="1" applyFont="1" applyFill="1" applyBorder="1" applyAlignment="1">
      <alignment horizontal="right"/>
    </xf>
    <xf numFmtId="38" fontId="12" fillId="5" borderId="67" xfId="0" applyNumberFormat="1" applyFont="1" applyFill="1" applyBorder="1" applyAlignment="1">
      <alignment horizontal="right"/>
    </xf>
    <xf numFmtId="38" fontId="12" fillId="5" borderId="69" xfId="0" applyNumberFormat="1" applyFont="1" applyFill="1" applyBorder="1" applyAlignment="1">
      <alignment horizontal="right"/>
    </xf>
    <xf numFmtId="38" fontId="11" fillId="111" borderId="60" xfId="0" applyNumberFormat="1" applyFont="1" applyFill="1" applyBorder="1" applyAlignment="1">
      <alignment horizontal="left" vertical="center" wrapText="1" indent="1"/>
    </xf>
    <xf numFmtId="0" fontId="11" fillId="5" borderId="62" xfId="0" applyFont="1" applyFill="1" applyBorder="1" applyAlignment="1">
      <alignment horizontal="left" vertical="center" wrapText="1" indent="1"/>
    </xf>
    <xf numFmtId="0" fontId="11" fillId="5" borderId="63" xfId="0" applyFont="1" applyFill="1" applyBorder="1" applyAlignment="1">
      <alignment horizontal="left" vertical="center" wrapText="1" indent="1"/>
    </xf>
    <xf numFmtId="38" fontId="12" fillId="5" borderId="63" xfId="0" applyNumberFormat="1" applyFont="1" applyFill="1" applyBorder="1" applyAlignment="1">
      <alignment horizontal="right"/>
    </xf>
    <xf numFmtId="38" fontId="12" fillId="5" borderId="68" xfId="0" applyNumberFormat="1" applyFont="1" applyFill="1" applyBorder="1" applyAlignment="1">
      <alignment horizontal="right"/>
    </xf>
    <xf numFmtId="0" fontId="12" fillId="5" borderId="63" xfId="0" applyFont="1" applyFill="1" applyBorder="1" applyAlignment="1">
      <alignment horizontal="left" vertical="center" wrapText="1" indent="1"/>
    </xf>
    <xf numFmtId="0" fontId="11" fillId="5" borderId="63" xfId="0" applyFont="1" applyFill="1" applyBorder="1" applyAlignment="1">
      <alignment vertical="center"/>
    </xf>
    <xf numFmtId="0" fontId="11" fillId="5" borderId="68" xfId="0" applyFont="1" applyFill="1" applyBorder="1" applyAlignment="1">
      <alignment vertical="center"/>
    </xf>
    <xf numFmtId="38" fontId="4" fillId="0" borderId="0" xfId="0" applyNumberFormat="1" applyFont="1" applyAlignment="1">
      <alignment horizontal="left" vertical="center" wrapText="1" indent="1"/>
    </xf>
    <xf numFmtId="222" fontId="0" fillId="0" borderId="0" xfId="25573" applyNumberFormat="1" applyFont="1" applyAlignment="1">
      <alignment vertical="center"/>
    </xf>
    <xf numFmtId="38" fontId="0" fillId="0" borderId="0" xfId="0" applyNumberFormat="1" applyAlignment="1">
      <alignment vertical="center"/>
    </xf>
    <xf numFmtId="167" fontId="16" fillId="6" borderId="1" xfId="25573" applyNumberFormat="1" applyFont="1" applyFill="1" applyBorder="1" applyAlignment="1">
      <alignment horizontal="right"/>
    </xf>
    <xf numFmtId="167" fontId="16" fillId="0" borderId="3" xfId="25573" applyNumberFormat="1" applyFont="1" applyFill="1" applyBorder="1" applyAlignment="1">
      <alignment horizontal="right"/>
    </xf>
    <xf numFmtId="167" fontId="16" fillId="6" borderId="10" xfId="25573" applyNumberFormat="1" applyFont="1" applyFill="1" applyBorder="1" applyAlignment="1">
      <alignment horizontal="right"/>
    </xf>
    <xf numFmtId="167" fontId="16" fillId="0" borderId="10" xfId="25573" applyNumberFormat="1" applyFont="1" applyFill="1" applyBorder="1" applyAlignment="1">
      <alignment horizontal="right"/>
    </xf>
    <xf numFmtId="167" fontId="16" fillId="0" borderId="12" xfId="25573" applyNumberFormat="1" applyFont="1" applyFill="1" applyBorder="1" applyAlignment="1">
      <alignment horizontal="right"/>
    </xf>
    <xf numFmtId="167" fontId="16" fillId="0" borderId="10" xfId="25573" applyNumberFormat="1" applyFont="1" applyBorder="1" applyAlignment="1">
      <alignment vertical="center"/>
    </xf>
    <xf numFmtId="167" fontId="16" fillId="6" borderId="57" xfId="25573" applyNumberFormat="1" applyFont="1" applyFill="1" applyBorder="1" applyAlignment="1">
      <alignment horizontal="right"/>
    </xf>
    <xf numFmtId="167" fontId="16" fillId="0" borderId="57" xfId="25573" applyNumberFormat="1" applyFont="1" applyFill="1" applyBorder="1" applyAlignment="1">
      <alignment horizontal="right"/>
    </xf>
    <xf numFmtId="167" fontId="16" fillId="0" borderId="57" xfId="25573" applyNumberFormat="1" applyFont="1" applyBorder="1" applyAlignment="1">
      <alignment vertical="center"/>
    </xf>
    <xf numFmtId="167" fontId="16" fillId="6" borderId="11" xfId="25573" applyNumberFormat="1" applyFont="1" applyFill="1" applyBorder="1" applyAlignment="1">
      <alignment horizontal="right"/>
    </xf>
    <xf numFmtId="167" fontId="16" fillId="0" borderId="11" xfId="25573" applyNumberFormat="1" applyFont="1" applyFill="1" applyBorder="1" applyAlignment="1">
      <alignment horizontal="right"/>
    </xf>
    <xf numFmtId="167" fontId="16" fillId="0" borderId="13" xfId="25573" applyNumberFormat="1" applyFont="1" applyFill="1" applyBorder="1" applyAlignment="1">
      <alignment horizontal="right"/>
    </xf>
    <xf numFmtId="167" fontId="16" fillId="0" borderId="11" xfId="25573" applyNumberFormat="1" applyFont="1" applyBorder="1" applyAlignment="1">
      <alignment vertical="center"/>
    </xf>
    <xf numFmtId="167" fontId="16" fillId="6" borderId="7" xfId="25573" applyNumberFormat="1" applyFont="1" applyFill="1" applyBorder="1" applyAlignment="1">
      <alignment horizontal="right"/>
    </xf>
    <xf numFmtId="167" fontId="17" fillId="6" borderId="7" xfId="25573" applyNumberFormat="1" applyFont="1" applyFill="1" applyBorder="1" applyAlignment="1">
      <alignment horizontal="right"/>
    </xf>
    <xf numFmtId="167" fontId="17" fillId="0" borderId="1" xfId="25573" applyNumberFormat="1" applyFont="1" applyFill="1" applyBorder="1" applyAlignment="1">
      <alignment horizontal="right"/>
    </xf>
    <xf numFmtId="167" fontId="16" fillId="6" borderId="9" xfId="25573" applyNumberFormat="1" applyFont="1" applyFill="1" applyBorder="1" applyAlignment="1">
      <alignment horizontal="right"/>
    </xf>
    <xf numFmtId="0" fontId="11" fillId="0" borderId="60" xfId="0" applyFont="1" applyFill="1" applyBorder="1" applyAlignment="1">
      <alignment horizontal="left" vertical="center" wrapText="1" indent="1"/>
    </xf>
    <xf numFmtId="165" fontId="15" fillId="6" borderId="1" xfId="0" applyNumberFormat="1" applyFont="1" applyFill="1" applyBorder="1" applyAlignment="1">
      <alignment horizontal="right"/>
    </xf>
    <xf numFmtId="165" fontId="15" fillId="6" borderId="10" xfId="0" applyNumberFormat="1" applyFont="1" applyFill="1" applyBorder="1" applyAlignment="1">
      <alignment horizontal="right"/>
    </xf>
    <xf numFmtId="165" fontId="16" fillId="6" borderId="10" xfId="0" applyNumberFormat="1" applyFont="1" applyFill="1" applyBorder="1" applyAlignment="1">
      <alignment horizontal="right"/>
    </xf>
    <xf numFmtId="165" fontId="12" fillId="0" borderId="57" xfId="0" applyNumberFormat="1" applyFont="1" applyFill="1" applyBorder="1" applyAlignment="1">
      <alignment horizontal="right"/>
    </xf>
    <xf numFmtId="165" fontId="12" fillId="0" borderId="59" xfId="0" applyNumberFormat="1" applyFont="1" applyFill="1" applyBorder="1" applyAlignment="1">
      <alignment horizontal="right"/>
    </xf>
    <xf numFmtId="165" fontId="16" fillId="0" borderId="10" xfId="0" applyNumberFormat="1" applyFont="1" applyFill="1" applyBorder="1" applyAlignment="1">
      <alignment horizontal="right"/>
    </xf>
    <xf numFmtId="165" fontId="15" fillId="0" borderId="10" xfId="0" applyNumberFormat="1" applyFont="1" applyFill="1" applyBorder="1" applyAlignment="1">
      <alignment horizontal="right"/>
    </xf>
    <xf numFmtId="165" fontId="15" fillId="6" borderId="11" xfId="0" applyNumberFormat="1" applyFont="1" applyFill="1" applyBorder="1" applyAlignment="1">
      <alignment horizontal="right"/>
    </xf>
    <xf numFmtId="165" fontId="11" fillId="0" borderId="11" xfId="0" applyNumberFormat="1" applyFont="1" applyBorder="1" applyAlignment="1">
      <alignment vertical="center"/>
    </xf>
    <xf numFmtId="165" fontId="15" fillId="3" borderId="11" xfId="0" applyNumberFormat="1" applyFont="1" applyFill="1" applyBorder="1" applyAlignment="1">
      <alignment horizontal="right"/>
    </xf>
    <xf numFmtId="165" fontId="11" fillId="3" borderId="11" xfId="0" applyNumberFormat="1" applyFont="1" applyFill="1" applyBorder="1" applyAlignment="1">
      <alignment vertical="center"/>
    </xf>
    <xf numFmtId="165" fontId="12" fillId="0" borderId="10" xfId="0" applyNumberFormat="1" applyFont="1" applyFill="1" applyBorder="1" applyAlignment="1">
      <alignment horizontal="right"/>
    </xf>
    <xf numFmtId="165" fontId="16" fillId="0" borderId="7" xfId="0" applyNumberFormat="1" applyFont="1" applyFill="1" applyBorder="1" applyAlignment="1">
      <alignment horizontal="right"/>
    </xf>
    <xf numFmtId="165" fontId="12" fillId="0" borderId="7" xfId="0" applyNumberFormat="1" applyFont="1" applyFill="1" applyBorder="1" applyAlignment="1">
      <alignment horizontal="right"/>
    </xf>
    <xf numFmtId="165" fontId="12" fillId="3" borderId="0" xfId="0" applyNumberFormat="1" applyFont="1" applyFill="1" applyBorder="1" applyAlignment="1">
      <alignment horizontal="right"/>
    </xf>
    <xf numFmtId="165" fontId="12" fillId="3" borderId="8" xfId="0" applyNumberFormat="1" applyFont="1" applyFill="1" applyBorder="1" applyAlignment="1">
      <alignment horizontal="right"/>
    </xf>
    <xf numFmtId="165" fontId="12" fillId="0" borderId="1" xfId="0" applyNumberFormat="1" applyFont="1" applyFill="1" applyBorder="1" applyAlignment="1">
      <alignment horizontal="right"/>
    </xf>
    <xf numFmtId="223" fontId="0" fillId="0" borderId="0" xfId="0" applyNumberFormat="1" applyAlignment="1">
      <alignment vertical="center"/>
    </xf>
    <xf numFmtId="165" fontId="12" fillId="6" borderId="1" xfId="0" applyNumberFormat="1" applyFont="1" applyFill="1" applyBorder="1" applyAlignment="1">
      <alignment horizontal="right"/>
    </xf>
    <xf numFmtId="165" fontId="17" fillId="6" borderId="1" xfId="0" applyNumberFormat="1" applyFont="1" applyFill="1" applyBorder="1" applyAlignment="1">
      <alignment horizontal="right"/>
    </xf>
    <xf numFmtId="223" fontId="0" fillId="0" borderId="1" xfId="0" applyNumberFormat="1" applyBorder="1" applyAlignment="1">
      <alignment vertical="center"/>
    </xf>
    <xf numFmtId="0" fontId="199" fillId="0" borderId="3" xfId="0" applyFont="1" applyFill="1" applyBorder="1" applyAlignment="1">
      <alignment horizontal="left" vertical="center" wrapText="1" indent="1"/>
    </xf>
    <xf numFmtId="0" fontId="177" fillId="0" borderId="0" xfId="0" applyFont="1" applyBorder="1" applyAlignment="1">
      <alignment horizontal="left" vertical="center" wrapText="1" indent="1"/>
    </xf>
    <xf numFmtId="0" fontId="177" fillId="0" borderId="8" xfId="0" applyFont="1" applyBorder="1" applyAlignment="1">
      <alignment horizontal="left" vertical="center" wrapText="1" indent="1"/>
    </xf>
    <xf numFmtId="0" fontId="200" fillId="0" borderId="0" xfId="0" applyFont="1" applyAlignment="1">
      <alignment vertical="center"/>
    </xf>
    <xf numFmtId="0" fontId="11" fillId="0" borderId="68" xfId="0" applyFont="1" applyFill="1" applyBorder="1" applyAlignment="1">
      <alignment horizontal="left" vertical="center" wrapText="1" indent="1"/>
    </xf>
    <xf numFmtId="0" fontId="11" fillId="6" borderId="60" xfId="0" applyFont="1" applyFill="1" applyBorder="1" applyAlignment="1">
      <alignment horizontal="left" vertical="center" wrapText="1" indent="1"/>
    </xf>
    <xf numFmtId="1" fontId="11" fillId="6" borderId="60" xfId="0" applyNumberFormat="1" applyFont="1" applyFill="1" applyBorder="1" applyAlignment="1">
      <alignment horizontal="left" vertical="center" wrapText="1" indent="1"/>
    </xf>
    <xf numFmtId="0" fontId="11" fillId="0" borderId="63" xfId="0" applyFont="1" applyFill="1" applyBorder="1" applyAlignment="1">
      <alignment horizontal="left" vertical="center" wrapText="1" indent="1"/>
    </xf>
    <xf numFmtId="1" fontId="16" fillId="0" borderId="57" xfId="0" applyNumberFormat="1" applyFont="1" applyBorder="1" applyAlignment="1">
      <alignment vertical="center"/>
    </xf>
    <xf numFmtId="0" fontId="11" fillId="0" borderId="63" xfId="0" applyFont="1" applyBorder="1" applyAlignment="1">
      <alignment horizontal="left" vertical="center" wrapText="1" indent="1"/>
    </xf>
    <xf numFmtId="0" fontId="18" fillId="0" borderId="11" xfId="1" applyFont="1" applyFill="1" applyBorder="1" applyAlignment="1">
      <alignment horizontal="left" vertical="center" wrapText="1" indent="1"/>
    </xf>
    <xf numFmtId="0" fontId="199" fillId="0" borderId="0" xfId="0" applyFont="1" applyAlignment="1">
      <alignment vertical="center"/>
    </xf>
    <xf numFmtId="38" fontId="16" fillId="0" borderId="51" xfId="0" applyNumberFormat="1" applyFont="1" applyFill="1" applyBorder="1" applyAlignment="1">
      <alignment horizontal="right"/>
    </xf>
    <xf numFmtId="0" fontId="12" fillId="0" borderId="5" xfId="0" applyFont="1" applyBorder="1" applyAlignment="1">
      <alignment horizontal="right" vertical="center"/>
    </xf>
    <xf numFmtId="0" fontId="6" fillId="114" borderId="5" xfId="0" applyFont="1" applyFill="1" applyBorder="1" applyAlignment="1">
      <alignment vertical="center"/>
    </xf>
    <xf numFmtId="0" fontId="4" fillId="0" borderId="4" xfId="0" applyFont="1" applyFill="1" applyBorder="1" applyAlignment="1">
      <alignment horizontal="left" vertical="center" wrapText="1" indent="1"/>
    </xf>
    <xf numFmtId="0" fontId="11" fillId="0" borderId="4" xfId="0"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207" fontId="16" fillId="0" borderId="7" xfId="0" applyNumberFormat="1" applyFont="1" applyFill="1" applyBorder="1" applyAlignment="1">
      <alignment horizontal="right"/>
    </xf>
    <xf numFmtId="0" fontId="16" fillId="0" borderId="1" xfId="0" applyFont="1" applyFill="1" applyBorder="1" applyAlignment="1">
      <alignment vertical="center"/>
    </xf>
    <xf numFmtId="1" fontId="16" fillId="0" borderId="1" xfId="0" applyNumberFormat="1" applyFont="1" applyFill="1" applyBorder="1" applyAlignment="1">
      <alignment vertical="center"/>
    </xf>
    <xf numFmtId="0" fontId="12" fillId="0" borderId="7" xfId="0" applyFont="1" applyFill="1" applyBorder="1" applyAlignment="1">
      <alignment horizontal="left" vertical="center" wrapText="1" indent="1"/>
    </xf>
    <xf numFmtId="207" fontId="12" fillId="0" borderId="7" xfId="0" applyNumberFormat="1" applyFont="1" applyFill="1" applyBorder="1" applyAlignment="1">
      <alignment horizontal="right"/>
    </xf>
    <xf numFmtId="207" fontId="12" fillId="0" borderId="1" xfId="0" applyNumberFormat="1" applyFont="1" applyFill="1" applyBorder="1" applyAlignment="1">
      <alignment horizontal="right"/>
    </xf>
    <xf numFmtId="0" fontId="4" fillId="0" borderId="7" xfId="0" applyFont="1" applyFill="1" applyBorder="1" applyAlignment="1">
      <alignment horizontal="left" vertical="center" wrapText="1" indent="1"/>
    </xf>
    <xf numFmtId="167" fontId="11" fillId="0" borderId="60" xfId="25573" applyNumberFormat="1" applyFont="1" applyFill="1" applyBorder="1" applyAlignment="1">
      <alignment horizontal="left" vertical="center" wrapText="1" indent="1"/>
    </xf>
    <xf numFmtId="0" fontId="12" fillId="0" borderId="63" xfId="0" applyFont="1" applyFill="1" applyBorder="1" applyAlignment="1">
      <alignment horizontal="left" vertical="center" wrapText="1" indent="1"/>
    </xf>
    <xf numFmtId="38" fontId="12" fillId="0" borderId="60"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38" fontId="12" fillId="0" borderId="57" xfId="0" applyNumberFormat="1" applyFont="1" applyFill="1" applyBorder="1" applyAlignment="1">
      <alignment horizontal="right"/>
    </xf>
    <xf numFmtId="165" fontId="15" fillId="0" borderId="14" xfId="0" applyNumberFormat="1" applyFont="1" applyFill="1" applyBorder="1" applyAlignment="1">
      <alignment horizontal="right"/>
    </xf>
    <xf numFmtId="167" fontId="16" fillId="0" borderId="1" xfId="25573" applyNumberFormat="1" applyFont="1" applyFill="1" applyBorder="1" applyAlignment="1">
      <alignment vertical="center"/>
    </xf>
    <xf numFmtId="167" fontId="11" fillId="0" borderId="3" xfId="25573" applyNumberFormat="1"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38" fontId="11" fillId="0" borderId="0" xfId="0" applyNumberFormat="1" applyFont="1" applyFill="1" applyBorder="1" applyAlignment="1">
      <alignment horizontal="right"/>
    </xf>
    <xf numFmtId="38" fontId="11" fillId="6" borderId="0" xfId="0" applyNumberFormat="1" applyFont="1" applyFill="1" applyBorder="1" applyAlignment="1">
      <alignment horizontal="center"/>
    </xf>
    <xf numFmtId="38" fontId="11" fillId="6" borderId="8" xfId="0" applyNumberFormat="1" applyFont="1" applyFill="1" applyBorder="1" applyAlignment="1">
      <alignment horizontal="center"/>
    </xf>
    <xf numFmtId="38" fontId="11" fillId="6" borderId="62" xfId="0" applyNumberFormat="1" applyFont="1" applyFill="1" applyBorder="1" applyAlignment="1">
      <alignment horizontal="center"/>
    </xf>
    <xf numFmtId="38" fontId="11" fillId="6" borderId="63" xfId="0" applyNumberFormat="1" applyFont="1" applyFill="1" applyBorder="1" applyAlignment="1">
      <alignment horizontal="center"/>
    </xf>
    <xf numFmtId="38" fontId="11" fillId="6" borderId="68"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2" fillId="0" borderId="5" xfId="0" applyFont="1" applyBorder="1" applyAlignment="1">
      <alignment horizontal="center" vertical="center"/>
    </xf>
    <xf numFmtId="0" fontId="11" fillId="0" borderId="5" xfId="0" applyFont="1" applyBorder="1" applyAlignment="1">
      <alignment horizontal="center" vertical="center"/>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66" xfId="0" applyNumberFormat="1" applyFont="1" applyFill="1" applyBorder="1" applyAlignment="1">
      <alignment horizontal="center"/>
    </xf>
    <xf numFmtId="38" fontId="11" fillId="6" borderId="61" xfId="0" applyNumberFormat="1" applyFont="1" applyFill="1" applyBorder="1" applyAlignment="1">
      <alignment horizontal="center"/>
    </xf>
    <xf numFmtId="38" fontId="11" fillId="6" borderId="67" xfId="0" applyNumberFormat="1" applyFont="1" applyFill="1" applyBorder="1" applyAlignment="1">
      <alignment horizontal="center"/>
    </xf>
    <xf numFmtId="38" fontId="11" fillId="6" borderId="12"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2" xfId="0" applyFont="1" applyFill="1" applyBorder="1" applyAlignment="1">
      <alignment horizontal="center" vertical="center" wrapText="1"/>
    </xf>
    <xf numFmtId="38" fontId="11" fillId="6" borderId="5" xfId="0" applyNumberFormat="1" applyFont="1" applyFill="1" applyBorder="1" applyAlignment="1">
      <alignment horizontal="center"/>
    </xf>
  </cellXfs>
  <cellStyles count="25855">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SignOnly)" xfId="25616"/>
    <cellStyle name="_%(SignSpaceOnly)" xfId="2561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omma" xfId="25618"/>
    <cellStyle name="_CROSS CHECKS" xfId="186"/>
    <cellStyle name="_CROSS CHECKS 2" xfId="187"/>
    <cellStyle name="_Currency" xfId="25619"/>
    <cellStyle name="_CurrencySpace" xfId="25620"/>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Euro" xfId="25621"/>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Heading" xfId="25622"/>
    <cellStyle name="_Highlight" xfId="25623"/>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Multiple" xfId="25624"/>
    <cellStyle name="_MultipleSpace" xfId="25625"/>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SubHeading" xfId="25626"/>
    <cellStyle name="_Table" xfId="25627"/>
    <cellStyle name="_Table 2" xfId="25655"/>
    <cellStyle name="_TableHead" xfId="25628"/>
    <cellStyle name="_TableRowHead" xfId="25629"/>
    <cellStyle name="_TableSuperHead" xfId="25630"/>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xfId="25590" builtinId="30" customBuiltin="1"/>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2 9" xfId="25787"/>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xfId="25594" builtinId="34" customBuiltin="1"/>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2 9" xfId="25788"/>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xfId="25598" builtinId="38" customBuiltin="1"/>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2 9" xfId="25789"/>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xfId="25602" builtinId="42" customBuiltin="1"/>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2 9" xfId="25790"/>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xfId="25606" builtinId="46" customBuiltin="1"/>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2 9" xfId="25791"/>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xfId="25610" builtinId="50" customBuiltin="1"/>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2 9" xfId="25792"/>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xfId="25591" builtinId="31" customBuiltin="1"/>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2 9" xfId="25793"/>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xfId="25595" builtinId="35" customBuiltin="1"/>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2 9" xfId="25794"/>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xfId="25599" builtinId="39" customBuiltin="1"/>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2 9" xfId="25795"/>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xfId="25603" builtinId="43" customBuiltin="1"/>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2 9" xfId="25796"/>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xfId="25607" builtinId="47" customBuiltin="1"/>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2 9" xfId="25797"/>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xfId="25611" builtinId="51" customBuiltin="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2 9" xfId="25798"/>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xfId="25592" builtinId="32" customBuiltin="1"/>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xfId="25596" builtinId="36" customBuiltin="1"/>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xfId="25600" builtinId="40" customBuiltin="1"/>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xfId="25604" builtinId="44" customBuiltin="1"/>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xfId="25608" builtinId="48" customBuiltin="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xfId="25612" builtinId="52" customBuiltin="1"/>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xfId="25589" builtinId="29" customBuiltin="1"/>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xfId="25593" builtinId="33" customBuiltin="1"/>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xfId="25597" builtinId="37" customBuiltin="1"/>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xfId="25601" builtinId="41" customBuiltin="1"/>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xfId="25605" builtinId="45" customBuiltin="1"/>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xfId="25609" builtinId="49" customBuiltin="1"/>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xfId="25579" builtinId="27" customBuiltin="1"/>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xfId="25583" builtinId="22" customBuiltin="1"/>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xfId="25585" builtinId="23" customBuiltin="1"/>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 9" xfId="25780"/>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 9" xfId="25852"/>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12" xfId="25656"/>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4 5" xfId="2565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19" xfId="25658"/>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11" xfId="2565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2 5" xfId="25836"/>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11" xfId="25835"/>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43" xfId="25614"/>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2 2" xfId="25661"/>
    <cellStyle name="Comma 4 2 3" xfId="8114"/>
    <cellStyle name="Comma 4 2 3 2" xfId="25662"/>
    <cellStyle name="Comma 4 2 4" xfId="8115"/>
    <cellStyle name="Comma 4 2 4 2" xfId="25761"/>
    <cellStyle name="Comma 4 2 5" xfId="8116"/>
    <cellStyle name="Comma 4 2 6" xfId="25660"/>
    <cellStyle name="Comma 4 20" xfId="25631"/>
    <cellStyle name="Comma 4 3" xfId="8117"/>
    <cellStyle name="Comma 4 3 2" xfId="8118"/>
    <cellStyle name="Comma 4 3 2 2" xfId="8119"/>
    <cellStyle name="Comma 4 3 2 3" xfId="25847"/>
    <cellStyle name="Comma 4 3 3" xfId="8120"/>
    <cellStyle name="Comma 4 3 4" xfId="8121"/>
    <cellStyle name="Comma 4 3 5" xfId="8122"/>
    <cellStyle name="Comma 4 3 6" xfId="25663"/>
    <cellStyle name="Comma 4 4" xfId="8123"/>
    <cellStyle name="Comma 4 4 2" xfId="8124"/>
    <cellStyle name="Comma 4 4 3" xfId="8125"/>
    <cellStyle name="Comma 4 4 4" xfId="25664"/>
    <cellStyle name="Comma 4 5" xfId="8126"/>
    <cellStyle name="Comma 4 5 2" xfId="8127"/>
    <cellStyle name="Comma 4 5 3" xfId="8128"/>
    <cellStyle name="Comma 4 5 4" xfId="25665"/>
    <cellStyle name="Comma 4 6" xfId="8129"/>
    <cellStyle name="Comma 4 6 2" xfId="8130"/>
    <cellStyle name="Comma 4 6 3" xfId="8131"/>
    <cellStyle name="Comma 4 6 4" xfId="25733"/>
    <cellStyle name="Comma 4 7" xfId="8132"/>
    <cellStyle name="Comma 4 7 2" xfId="25760"/>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2 3" xfId="25667"/>
    <cellStyle name="Comma 5 2 3" xfId="9099"/>
    <cellStyle name="Comma 5 2 4" xfId="9100"/>
    <cellStyle name="Comma 5 2 5" xfId="25666"/>
    <cellStyle name="Comma 5 3" xfId="9101"/>
    <cellStyle name="Comma 5 3 2" xfId="9102"/>
    <cellStyle name="Comma 5 3 2 2" xfId="9103"/>
    <cellStyle name="Comma 5 3 3" xfId="9104"/>
    <cellStyle name="Comma 5 3 4" xfId="9105"/>
    <cellStyle name="Comma 5 3 5" xfId="25668"/>
    <cellStyle name="Comma 5 4" xfId="9106"/>
    <cellStyle name="Comma 5 4 2" xfId="9107"/>
    <cellStyle name="Comma 5 4 2 2" xfId="9108"/>
    <cellStyle name="Comma 5 4 3" xfId="9109"/>
    <cellStyle name="Comma 5 4 4" xfId="2566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21" xfId="25671"/>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3 4" xfId="25672"/>
    <cellStyle name="Comma 7 4" xfId="9507"/>
    <cellStyle name="Comma 7 4 2" xfId="9508"/>
    <cellStyle name="Comma 7 4 2 2" xfId="9509"/>
    <cellStyle name="Comma 7 4 3" xfId="9510"/>
    <cellStyle name="Comma 7 4 4" xfId="25762"/>
    <cellStyle name="Comma 7 5" xfId="9511"/>
    <cellStyle name="Comma 7 5 2" xfId="9512"/>
    <cellStyle name="Comma 7 6" xfId="9513"/>
    <cellStyle name="Comma 7 7" xfId="9514"/>
    <cellStyle name="Comma 7 8" xfId="25670"/>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 9" xfId="25799"/>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 9" xfId="25851"/>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18" xfId="2567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4 3" xfId="25674"/>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18" xfId="25676"/>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20" xfId="25675"/>
    <cellStyle name="Currency 4 2 3" xfId="10353"/>
    <cellStyle name="Currency 4 2 3 2" xfId="10354"/>
    <cellStyle name="Currency 4 2 3 3" xfId="10355"/>
    <cellStyle name="Currency 4 2 3 4" xfId="25764"/>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2 2" xfId="25848"/>
    <cellStyle name="Currency 4 3 3" xfId="10364"/>
    <cellStyle name="Currency 4 3 4" xfId="25677"/>
    <cellStyle name="Currency 4 4" xfId="10365"/>
    <cellStyle name="Currency 4 4 2" xfId="10366"/>
    <cellStyle name="Currency 4 4 3" xfId="25734"/>
    <cellStyle name="Currency 4 5" xfId="10367"/>
    <cellStyle name="Currency 4 5 2" xfId="25763"/>
    <cellStyle name="Currency 4 6" xfId="10368"/>
    <cellStyle name="Currency 4 7" xfId="10369"/>
    <cellStyle name="Currency 4 8" xfId="25632"/>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3 4" xfId="25678"/>
    <cellStyle name="Currency 5 4" xfId="10409"/>
    <cellStyle name="Currency 5 4 2" xfId="10410"/>
    <cellStyle name="Currency 5 5" xfId="10411"/>
    <cellStyle name="Currency 5 6" xfId="10412"/>
    <cellStyle name="Currency 5 7" xfId="25633"/>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20" xfId="25800"/>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6 7" xfId="25679"/>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13" xfId="25634"/>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2 7" xfId="25837"/>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ng 7" xfId="25838"/>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 Short 7" xfId="25839"/>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xfId="25587" builtinId="53" customBuiltin="1"/>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2 7" xfId="25801"/>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 5" xfId="25840"/>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61" xfId="25635"/>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xfId="25578" builtinId="26" customBuiltin="1"/>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2 8" xfId="25802"/>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2 4" xfId="25636"/>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xfId="25574" builtinId="16" customBuiltin="1"/>
    <cellStyle name="Heading 1 10" xfId="11119"/>
    <cellStyle name="Heading 1 11" xfId="11120"/>
    <cellStyle name="Heading 1 12" xfId="11121"/>
    <cellStyle name="Heading 1 2" xfId="11122"/>
    <cellStyle name="Heading 1 2 10" xfId="25803"/>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xfId="25575" builtinId="17" customBuiltin="1"/>
    <cellStyle name="Heading 2 10" xfId="11174"/>
    <cellStyle name="Heading 2 11" xfId="11175"/>
    <cellStyle name="Heading 2 12" xfId="11176"/>
    <cellStyle name="Heading 2 2" xfId="11177"/>
    <cellStyle name="Heading 2 2 10" xfId="25804"/>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xfId="25576" builtinId="18" customBuiltin="1"/>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17" xfId="25805"/>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xfId="25577" builtinId="19" customBuiltin="1"/>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2 7" xfId="25806"/>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13" xfId="25841"/>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3 8" xfId="25779"/>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xfId="25581" builtinId="20" customBuiltin="1"/>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2 4" xfId="25638"/>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yellow] 8" xfId="25637"/>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 8" xfId="25807"/>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xfId="25584" builtinId="24" customBuiltin="1"/>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2 7" xfId="25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MyCurrency" xfId="25639"/>
    <cellStyle name="MyNumber" xfId="25640"/>
    <cellStyle name="MyNumber 2" xfId="25641"/>
    <cellStyle name="Neutral" xfId="25580" builtinId="28" customBuiltin="1"/>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2 8" xfId="25809"/>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2 8" xfId="25842"/>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12" xfId="25810"/>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23" xfId="25642"/>
    <cellStyle name="Normal 10 3" xfId="12101"/>
    <cellStyle name="Normal 10 3 10" xfId="20613"/>
    <cellStyle name="Normal 10 3 11" xfId="25765"/>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11" xfId="25811"/>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23" xfId="25643"/>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10" xfId="25680"/>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22" xfId="25644"/>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3 9" xfId="25812"/>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 9" xfId="25681"/>
    <cellStyle name="Normal 13 20" xfId="12629"/>
    <cellStyle name="Normal 13 20 2" xfId="21039"/>
    <cellStyle name="Normal 13 21" xfId="12630"/>
    <cellStyle name="Normal 13 21 2" xfId="21040"/>
    <cellStyle name="Normal 13 22" xfId="25645"/>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3 9" xfId="25813"/>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10" xfId="25682"/>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22" xfId="25646"/>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3 9" xfId="25683"/>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4 9" xfId="25814"/>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11" xfId="2564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2 7" xfId="25766"/>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2 7" xfId="25685"/>
    <cellStyle name="Normal 16 3" xfId="12959"/>
    <cellStyle name="Normal 16 3 2" xfId="21288"/>
    <cellStyle name="Normal 16 3 3" xfId="25686"/>
    <cellStyle name="Normal 16 4" xfId="12960"/>
    <cellStyle name="Normal 16 4 2" xfId="21289"/>
    <cellStyle name="Normal 16 4 3" xfId="25815"/>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 9" xfId="25684"/>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10" xfId="25687"/>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2 8" xfId="25688"/>
    <cellStyle name="Normal 17 3" xfId="13007"/>
    <cellStyle name="Normal 17 3 2" xfId="21304"/>
    <cellStyle name="Normal 17 3 3" xfId="25816"/>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10" xfId="25689"/>
    <cellStyle name="Normal 18 2" xfId="13057"/>
    <cellStyle name="Normal 18 2 2" xfId="21312"/>
    <cellStyle name="Normal 18 2 3" xfId="25690"/>
    <cellStyle name="Normal 18 3" xfId="13058"/>
    <cellStyle name="Normal 18 3 2" xfId="21313"/>
    <cellStyle name="Normal 18 3 3" xfId="25785"/>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11" xfId="25691"/>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2 9" xfId="25692"/>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3 8" xfId="2584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12" xfId="25648"/>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3 9" xfId="25693"/>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4 9" xfId="25694"/>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5 6" xfId="25695"/>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11" xfId="25696"/>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2 9" xfId="25817"/>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2 8" xfId="25818"/>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5 9" xfId="25697"/>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2 9" xfId="25699"/>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 9" xfId="25698"/>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12" xfId="25700"/>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 5" xfId="25729"/>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10" xfId="25741"/>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10" xfId="25742"/>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 4" xfId="25743"/>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 6" xfId="25744"/>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 8" xfId="25745"/>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 6" xfId="25649"/>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 6" xfId="257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11" xfId="25819"/>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 6" xfId="25747"/>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 9" xfId="25746"/>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 7" xfId="25748"/>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 9" xfId="25752"/>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 7" xfId="25753"/>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 7" xfId="25756"/>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 7" xfId="25757"/>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 8" xfId="25759"/>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 7" xfId="25845"/>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13" xfId="25701"/>
    <cellStyle name="Normal 4 2 2" xfId="14999"/>
    <cellStyle name="Normal 4 2 2 10" xfId="22301"/>
    <cellStyle name="Normal 4 2 2 11" xfId="25702"/>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2 7" xfId="25820"/>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2 8" xfId="25784"/>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3 7" xfId="25782"/>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3 8" xfId="2570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4 7" xfId="25768"/>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12" xfId="25704"/>
    <cellStyle name="Normal 4 3 2" xfId="15098"/>
    <cellStyle name="Normal 4 3 2 10" xfId="25821"/>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30" xfId="25650"/>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2 7" xfId="25843"/>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4 9" xfId="25705"/>
    <cellStyle name="Normal 4 5" xfId="15180"/>
    <cellStyle name="Normal 4 5 10" xfId="15181"/>
    <cellStyle name="Normal 4 5 10 2" xfId="22433"/>
    <cellStyle name="Normal 4 5 11" xfId="15182"/>
    <cellStyle name="Normal 4 5 11 2" xfId="22434"/>
    <cellStyle name="Normal 4 5 12" xfId="15183"/>
    <cellStyle name="Normal 4 5 13" xfId="25735"/>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10" xfId="2576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 7" xfId="25854"/>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13" xfId="25706"/>
    <cellStyle name="Normal 5 2 2" xfId="15658"/>
    <cellStyle name="Normal 5 2 2 10" xfId="22760"/>
    <cellStyle name="Normal 5 2 2 11" xfId="25707"/>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2 8" xfId="2577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2 7" xfId="25786"/>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3 8" xfId="2570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4 7" xfId="25846"/>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5 9" xfId="25770"/>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11" xfId="25709"/>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2 8" xfId="25710"/>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11" xfId="25711"/>
    <cellStyle name="Normal 5 4 2" xfId="15782"/>
    <cellStyle name="Normal 5 4 2 10" xfId="2577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2 6" xfId="25822"/>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5 9" xfId="25712"/>
    <cellStyle name="Normal 5 6" xfId="15839"/>
    <cellStyle name="Normal 5 6 10" xfId="15840"/>
    <cellStyle name="Normal 5 6 11" xfId="22883"/>
    <cellStyle name="Normal 5 6 12" xfId="25769"/>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12" xfId="25713"/>
    <cellStyle name="Normal 6 2 2" xfId="16154"/>
    <cellStyle name="Normal 6 2 2 10" xfId="25775"/>
    <cellStyle name="Normal 6 2 2 2" xfId="16155"/>
    <cellStyle name="Normal 6 2 2 2 2" xfId="16156"/>
    <cellStyle name="Normal 6 2 2 2 2 2" xfId="16157"/>
    <cellStyle name="Normal 6 2 2 2 2 2 2" xfId="23076"/>
    <cellStyle name="Normal 6 2 2 2 2 2 3" xfId="25850"/>
    <cellStyle name="Normal 6 2 2 2 2 3" xfId="16158"/>
    <cellStyle name="Normal 6 2 2 2 2 3 2" xfId="23077"/>
    <cellStyle name="Normal 6 2 2 2 2 4" xfId="16159"/>
    <cellStyle name="Normal 6 2 2 2 2 5" xfId="16160"/>
    <cellStyle name="Normal 6 2 2 2 2 6" xfId="23075"/>
    <cellStyle name="Normal 6 2 2 2 2 7" xfId="25823"/>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2 8" xfId="25783"/>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3 9" xfId="25774"/>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11" xfId="25714"/>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2 9" xfId="25776"/>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10" xfId="25824"/>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10" xfId="25773"/>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10" xfId="2561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18" xfId="25715"/>
    <cellStyle name="Normal 7 2 2" xfId="16471"/>
    <cellStyle name="Normal 7 2 2 10" xfId="16472"/>
    <cellStyle name="Normal 7 2 2 10 2" xfId="23329"/>
    <cellStyle name="Normal 7 2 2 11" xfId="25716"/>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3 8" xfId="25777"/>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27" xfId="25615"/>
    <cellStyle name="Normal 7 3" xfId="16563"/>
    <cellStyle name="Normal 7 3 10" xfId="16564"/>
    <cellStyle name="Normal 7 3 10 2" xfId="23394"/>
    <cellStyle name="Normal 7 3 11" xfId="25717"/>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2 8" xfId="2582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4 8" xfId="25718"/>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11" xfId="25719"/>
    <cellStyle name="Normal 8 2 2" xfId="16767"/>
    <cellStyle name="Normal 8 2 2 10" xfId="25826"/>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10" xfId="25720"/>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30" xfId="25651"/>
    <cellStyle name="Normal 8 4" xfId="16866"/>
    <cellStyle name="Normal 8 4 10" xfId="25778"/>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11" xfId="25721"/>
    <cellStyle name="Normal 9 2 2" xfId="17037"/>
    <cellStyle name="Normal 9 2 2 10" xfId="17038"/>
    <cellStyle name="Normal 9 2 2 10 2" xfId="23778"/>
    <cellStyle name="Normal 9 2 2 11" xfId="17039"/>
    <cellStyle name="Normal 9 2 2 11 2" xfId="23779"/>
    <cellStyle name="Normal 9 2 2 12" xfId="23777"/>
    <cellStyle name="Normal 9 2 2 13" xfId="25828"/>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23" xfId="25652"/>
    <cellStyle name="Normal 9 3" xfId="17093"/>
    <cellStyle name="Normal 9 3 10" xfId="25827"/>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17" xfId="25829"/>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xfId="25582" builtinId="21" customBuiltin="1"/>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2 9" xfId="25830"/>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0) 3" xfId="25844"/>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 9" xfId="25732"/>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 9" xfId="25739"/>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 9" xfId="25731"/>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19" xfId="25740"/>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19" xfId="25750"/>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19" xfId="25749"/>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19" xfId="25751"/>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19" xfId="25754"/>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19" xfId="25755"/>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19" xfId="25781"/>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3 6" xfId="25722"/>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4 5" xfId="25723"/>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19" xfId="25853"/>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2 6" xfId="25724"/>
    <cellStyle name="Percent 4 3" xfId="18460"/>
    <cellStyle name="Percent 4 3 2" xfId="24595"/>
    <cellStyle name="Percent 4 3 3" xfId="2572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4 6" xfId="25726"/>
    <cellStyle name="Percent 4 5" xfId="18469"/>
    <cellStyle name="Percent 4 5 2" xfId="24604"/>
    <cellStyle name="Percent 4 5 3" xfId="25831"/>
    <cellStyle name="Percent 4 6" xfId="18470"/>
    <cellStyle name="Percent 4 6 2" xfId="24605"/>
    <cellStyle name="Percent 4 7" xfId="18471"/>
    <cellStyle name="Percent 4 7 2" xfId="24606"/>
    <cellStyle name="Percent 4 8" xfId="18472"/>
    <cellStyle name="Percent 4 8 2" xfId="24607"/>
    <cellStyle name="Percent 4 9" xfId="25653"/>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10" xfId="25727"/>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12" xfId="2573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11" xfId="25737"/>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 9" xfId="25738"/>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11" xfId="25758"/>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2 9" xfId="25832"/>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xfId="25588" builtinId="25" customBuiltin="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 6" xfId="25833"/>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34" xfId="25728"/>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2 4" xfId="25654"/>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xfId="25586" builtinId="11" customBuiltin="1"/>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2 9" xfId="25834"/>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54399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cell r="AB98"/>
          <cell r="AC98"/>
          <cell r="AD98"/>
          <cell r="AE98"/>
          <cell r="AF98"/>
          <cell r="AG98"/>
          <cell r="AH98"/>
          <cell r="AI98"/>
          <cell r="AJ98"/>
          <cell r="AK98"/>
          <cell r="AL98"/>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cell r="BB98"/>
          <cell r="BC98"/>
          <cell r="BD98"/>
          <cell r="BE98"/>
          <cell r="BF98"/>
          <cell r="BG98"/>
          <cell r="BH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cell r="AB99"/>
          <cell r="AC99"/>
          <cell r="AD99"/>
          <cell r="AE99"/>
          <cell r="AF99"/>
          <cell r="AG99"/>
          <cell r="AH99"/>
          <cell r="AI99"/>
          <cell r="AJ99"/>
          <cell r="AK99"/>
          <cell r="AL99"/>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cell r="AZ99"/>
          <cell r="BA99"/>
          <cell r="BB99"/>
          <cell r="BC99"/>
          <cell r="BD99"/>
          <cell r="BE99"/>
          <cell r="BF99"/>
          <cell r="BG99"/>
          <cell r="BH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cell r="AB100"/>
          <cell r="AC100"/>
          <cell r="AD100"/>
          <cell r="AE100"/>
          <cell r="AF100"/>
          <cell r="AG100"/>
          <cell r="AH100"/>
          <cell r="AI100"/>
          <cell r="AJ100"/>
          <cell r="AK100"/>
          <cell r="AL100"/>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cell r="AZ100"/>
          <cell r="BA100"/>
          <cell r="BB100"/>
          <cell r="BC100"/>
          <cell r="BD100"/>
          <cell r="BE100"/>
          <cell r="BF100"/>
          <cell r="BG100"/>
          <cell r="BH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v>0</v>
          </cell>
          <cell r="AZ110">
            <v>0</v>
          </cell>
          <cell r="BA110">
            <v>0</v>
          </cell>
          <cell r="BB110">
            <v>187.5</v>
          </cell>
          <cell r="BC110">
            <v>375</v>
          </cell>
          <cell r="BD110">
            <v>562.5</v>
          </cell>
          <cell r="BE110">
            <v>500</v>
          </cell>
          <cell r="BF110">
            <v>500</v>
          </cell>
          <cell r="BG110">
            <v>500</v>
          </cell>
          <cell r="BH110">
            <v>500</v>
          </cell>
          <cell r="BK110">
            <v>500</v>
          </cell>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v>0</v>
          </cell>
          <cell r="AZ111">
            <v>0</v>
          </cell>
          <cell r="BA111">
            <v>0</v>
          </cell>
          <cell r="BB111">
            <v>187.5</v>
          </cell>
          <cell r="BC111">
            <v>375</v>
          </cell>
          <cell r="BD111">
            <v>562.5</v>
          </cell>
          <cell r="BE111">
            <v>500</v>
          </cell>
          <cell r="BF111">
            <v>500</v>
          </cell>
          <cell r="BG111">
            <v>500</v>
          </cell>
          <cell r="BH111">
            <v>500</v>
          </cell>
          <cell r="BK111">
            <v>500</v>
          </cell>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cell r="BE112"/>
          <cell r="BF112"/>
          <cell r="BG112">
            <v>225</v>
          </cell>
          <cell r="BH112">
            <v>450</v>
          </cell>
          <cell r="BK112">
            <v>900</v>
          </cell>
          <cell r="BL112">
            <v>900</v>
          </cell>
          <cell r="BM112">
            <v>900</v>
          </cell>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row>
        <row r="114">
          <cell r="T114" t="str">
            <v>BUDGET FORECAST</v>
          </cell>
          <cell r="W114">
            <v>153000</v>
          </cell>
          <cell r="X114">
            <v>40800</v>
          </cell>
          <cell r="AA114"/>
          <cell r="AB114"/>
          <cell r="AC114"/>
          <cell r="AD114"/>
          <cell r="AE114"/>
          <cell r="AF114"/>
          <cell r="AG114"/>
          <cell r="AH114"/>
          <cell r="AI114"/>
          <cell r="AJ114"/>
          <cell r="AK114"/>
          <cell r="AL114"/>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cell r="AC115"/>
          <cell r="AD115"/>
          <cell r="AE115"/>
          <cell r="AF115"/>
          <cell r="AG115"/>
          <cell r="AH115"/>
          <cell r="AI115"/>
          <cell r="AJ115"/>
          <cell r="AK115"/>
          <cell r="AL115"/>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cell r="BB115"/>
          <cell r="BC115"/>
          <cell r="BD115"/>
          <cell r="BE115"/>
          <cell r="BF115"/>
          <cell r="BG115"/>
          <cell r="BH115"/>
          <cell r="BI115"/>
          <cell r="BJ115"/>
          <cell r="BK115"/>
          <cell r="BL115"/>
          <cell r="BM115"/>
        </row>
        <row r="116">
          <cell r="V116" t="str">
            <v>PRE PROD</v>
          </cell>
          <cell r="W116">
            <v>30</v>
          </cell>
          <cell r="X116">
            <v>180000</v>
          </cell>
          <cell r="AA116">
            <v>180000</v>
          </cell>
          <cell r="AB116"/>
          <cell r="AC116"/>
          <cell r="AD116"/>
          <cell r="AE116"/>
          <cell r="AF116"/>
          <cell r="AG116"/>
          <cell r="AH116"/>
          <cell r="AI116"/>
          <cell r="AJ116"/>
          <cell r="AK116"/>
          <cell r="AL116"/>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row>
        <row r="117">
          <cell r="V117" t="str">
            <v>BACKGROUNDS</v>
          </cell>
          <cell r="W117">
            <v>12</v>
          </cell>
          <cell r="X117">
            <v>60000</v>
          </cell>
          <cell r="AA117">
            <v>59999.974293795312</v>
          </cell>
          <cell r="AB117"/>
          <cell r="AC117"/>
          <cell r="AD117"/>
          <cell r="AE117"/>
          <cell r="AF117"/>
          <cell r="AG117"/>
          <cell r="AH117"/>
          <cell r="AI117"/>
          <cell r="AJ117"/>
          <cell r="AK117"/>
          <cell r="AL117"/>
          <cell r="AM117"/>
          <cell r="AN117"/>
          <cell r="AO117"/>
          <cell r="AP117"/>
          <cell r="AQ117"/>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cell r="BJ117">
            <v>75000</v>
          </cell>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row>
        <row r="118">
          <cell r="V118" t="str">
            <v>PRODUCTION</v>
          </cell>
          <cell r="W118">
            <v>150</v>
          </cell>
          <cell r="X118">
            <v>950000</v>
          </cell>
          <cell r="AA118">
            <v>950000.03</v>
          </cell>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cell r="BJ118">
            <v>155714.29</v>
          </cell>
          <cell r="BK118">
            <v>130000</v>
          </cell>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row>
        <row r="119">
          <cell r="V119" t="str">
            <v>INK &amp; PAINT</v>
          </cell>
          <cell r="W119">
            <v>8</v>
          </cell>
          <cell r="X119">
            <v>32400</v>
          </cell>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cell r="BE119"/>
          <cell r="BF119">
            <v>1800</v>
          </cell>
          <cell r="BG119">
            <v>3600</v>
          </cell>
          <cell r="BH119">
            <v>5400</v>
          </cell>
          <cell r="BI119"/>
          <cell r="BJ119">
            <v>7200</v>
          </cell>
          <cell r="BK119">
            <v>7200</v>
          </cell>
          <cell r="BL119">
            <v>7200</v>
          </cell>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row>
        <row r="120">
          <cell r="V120" t="str">
            <v>INK &amp; PAINT</v>
          </cell>
          <cell r="W120">
            <v>8</v>
          </cell>
          <cell r="X120">
            <v>72000</v>
          </cell>
          <cell r="AA120">
            <v>72000</v>
          </cell>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cell r="BE120"/>
          <cell r="BF120"/>
          <cell r="BG120">
            <v>8000</v>
          </cell>
          <cell r="BH120">
            <v>10000</v>
          </cell>
          <cell r="BI120"/>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row>
        <row r="124">
          <cell r="S124" t="str">
            <v>COST TO DATE</v>
          </cell>
          <cell r="T124" t="str">
            <v>ACTUAL COST TO DATE</v>
          </cell>
          <cell r="V124" t="str">
            <v>DIRECT TO DATE</v>
          </cell>
          <cell r="W124" t="str">
            <v>BUDGET</v>
          </cell>
          <cell r="AC124" t="str">
            <v>ADJ</v>
          </cell>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row>
        <row r="137">
          <cell r="V137" t="str">
            <v>PROJECTED RTM</v>
          </cell>
          <cell r="X137">
            <v>35907</v>
          </cell>
          <cell r="Y137">
            <v>119</v>
          </cell>
          <cell r="Z137">
            <v>39.666666666666671</v>
          </cell>
          <cell r="AA137"/>
          <cell r="AB137"/>
          <cell r="AC137"/>
          <cell r="AD137"/>
          <cell r="AE137"/>
          <cell r="AF137"/>
          <cell r="AG137"/>
          <cell r="AH137"/>
          <cell r="AI137"/>
          <cell r="AJ137"/>
          <cell r="AK137"/>
          <cell r="AL137"/>
          <cell r="AM137"/>
          <cell r="AN137"/>
          <cell r="AO137"/>
          <cell r="AP137"/>
          <cell r="AQ137"/>
          <cell r="AR137"/>
          <cell r="AS137"/>
          <cell r="BA137"/>
          <cell r="BB137"/>
          <cell r="BC137"/>
          <cell r="BD137"/>
          <cell r="BE137"/>
          <cell r="BF137"/>
          <cell r="BG137"/>
          <cell r="BH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row>
        <row r="154">
          <cell r="S154" t="str">
            <v>COST TO DATE</v>
          </cell>
          <cell r="V154" t="str">
            <v>DIRECT TO DATE</v>
          </cell>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v>428.57142857142856</v>
          </cell>
          <cell r="AZ165">
            <v>428.57142857142856</v>
          </cell>
          <cell r="BA165">
            <v>428.57142857142856</v>
          </cell>
          <cell r="BB165">
            <v>428.57142857142856</v>
          </cell>
          <cell r="BC165">
            <v>428.57142857142856</v>
          </cell>
          <cell r="BD165"/>
          <cell r="BE165"/>
          <cell r="BF165"/>
          <cell r="BG165"/>
          <cell r="BH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row>
        <row r="166">
          <cell r="V166" t="str">
            <v>PROJECTED RTM</v>
          </cell>
          <cell r="Y166" t="e">
            <v>#REF!</v>
          </cell>
          <cell r="Z166" t="e">
            <v>#REF!</v>
          </cell>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BD166"/>
          <cell r="BE166"/>
          <cell r="BF166"/>
          <cell r="BG166"/>
          <cell r="BH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v>35730</v>
          </cell>
          <cell r="BA170">
            <v>35737</v>
          </cell>
          <cell r="BB170">
            <v>35744</v>
          </cell>
          <cell r="BC170">
            <v>35751</v>
          </cell>
          <cell r="BD170">
            <v>35758</v>
          </cell>
          <cell r="BE170">
            <v>35765</v>
          </cell>
          <cell r="BF170">
            <v>35772</v>
          </cell>
          <cell r="BG170">
            <v>35779</v>
          </cell>
          <cell r="BH170">
            <v>35786</v>
          </cell>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v>35730</v>
          </cell>
          <cell r="BA171">
            <v>35737</v>
          </cell>
          <cell r="BB171">
            <v>35744</v>
          </cell>
          <cell r="BC171">
            <v>35751</v>
          </cell>
          <cell r="BD171">
            <v>35758</v>
          </cell>
          <cell r="BE171">
            <v>35765</v>
          </cell>
          <cell r="BF171">
            <v>35772</v>
          </cell>
          <cell r="BG171">
            <v>35779</v>
          </cell>
          <cell r="BH171">
            <v>35786</v>
          </cell>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v>100</v>
          </cell>
          <cell r="BA172">
            <v>200</v>
          </cell>
          <cell r="BB172">
            <v>300</v>
          </cell>
          <cell r="BC172">
            <v>400</v>
          </cell>
          <cell r="BD172">
            <v>400</v>
          </cell>
          <cell r="BE172">
            <v>400</v>
          </cell>
          <cell r="BF172">
            <v>400</v>
          </cell>
          <cell r="BG172">
            <v>400</v>
          </cell>
          <cell r="BH172">
            <v>400</v>
          </cell>
          <cell r="BI172"/>
          <cell r="BJ172"/>
          <cell r="BK172"/>
          <cell r="BL172"/>
          <cell r="BM172"/>
          <cell r="BN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cell r="BE182"/>
          <cell r="BF182"/>
          <cell r="BG182"/>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cell r="BE183"/>
          <cell r="BF183"/>
          <cell r="BG183"/>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v>225</v>
          </cell>
          <cell r="BO184">
            <v>450</v>
          </cell>
          <cell r="BP184">
            <v>450</v>
          </cell>
          <cell r="BQ184">
            <v>675</v>
          </cell>
          <cell r="BR184">
            <v>450</v>
          </cell>
          <cell r="BS184">
            <v>675</v>
          </cell>
          <cell r="BT184">
            <v>900</v>
          </cell>
          <cell r="BU184">
            <v>900</v>
          </cell>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row>
        <row r="186">
          <cell r="T186" t="str">
            <v>BUDGET FORECAST</v>
          </cell>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v>35730</v>
          </cell>
          <cell r="BA186">
            <v>35737</v>
          </cell>
          <cell r="BB186">
            <v>35744</v>
          </cell>
          <cell r="BC186">
            <v>35751</v>
          </cell>
          <cell r="BD186">
            <v>35758</v>
          </cell>
          <cell r="BE186">
            <v>35765</v>
          </cell>
          <cell r="BF186">
            <v>35772</v>
          </cell>
          <cell r="BG186">
            <v>35779</v>
          </cell>
          <cell r="BH186">
            <v>35786</v>
          </cell>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row>
        <row r="187">
          <cell r="T187" t="str">
            <v>BUDGET FORECAST</v>
          </cell>
          <cell r="V187" t="str">
            <v>PRE PROD</v>
          </cell>
          <cell r="W187">
            <v>30</v>
          </cell>
          <cell r="X187">
            <v>90000</v>
          </cell>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v>3000</v>
          </cell>
          <cell r="BA187">
            <v>6000</v>
          </cell>
          <cell r="BB187">
            <v>9000</v>
          </cell>
          <cell r="BC187">
            <v>12000</v>
          </cell>
          <cell r="BD187">
            <v>12000</v>
          </cell>
          <cell r="BE187">
            <v>12000</v>
          </cell>
          <cell r="BF187">
            <v>12000</v>
          </cell>
          <cell r="BG187">
            <v>12000</v>
          </cell>
          <cell r="BH187">
            <v>12000</v>
          </cell>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row>
        <row r="188">
          <cell r="V188" t="str">
            <v>PRE PROD</v>
          </cell>
          <cell r="W188">
            <v>30</v>
          </cell>
          <cell r="X188">
            <v>97000</v>
          </cell>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v>3000</v>
          </cell>
          <cell r="BA188">
            <v>6000</v>
          </cell>
          <cell r="BB188">
            <v>9000</v>
          </cell>
          <cell r="BC188">
            <v>12000</v>
          </cell>
          <cell r="BD188">
            <v>12000</v>
          </cell>
          <cell r="BE188">
            <v>12000</v>
          </cell>
          <cell r="BF188">
            <v>13000</v>
          </cell>
          <cell r="BG188">
            <v>18000</v>
          </cell>
          <cell r="BH188">
            <v>12000</v>
          </cell>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row>
        <row r="189">
          <cell r="V189" t="str">
            <v>PRODUCTION</v>
          </cell>
          <cell r="W189">
            <v>150</v>
          </cell>
          <cell r="X189">
            <v>438750</v>
          </cell>
          <cell r="AA189">
            <v>0</v>
          </cell>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cell r="BE189"/>
          <cell r="BF189"/>
          <cell r="BG189"/>
          <cell r="BH189">
            <v>0</v>
          </cell>
          <cell r="BI189">
            <v>0</v>
          </cell>
          <cell r="BJ189">
            <v>0</v>
          </cell>
          <cell r="BK189">
            <v>0</v>
          </cell>
          <cell r="BL189">
            <v>56250</v>
          </cell>
          <cell r="BM189">
            <v>63750</v>
          </cell>
          <cell r="BN189">
            <v>63750</v>
          </cell>
          <cell r="BO189">
            <v>63750</v>
          </cell>
          <cell r="BP189">
            <v>63750</v>
          </cell>
          <cell r="BQ189">
            <v>63750</v>
          </cell>
          <cell r="BR189">
            <v>63750</v>
          </cell>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row>
        <row r="190">
          <cell r="V190" t="str">
            <v>PRODUCTION</v>
          </cell>
          <cell r="W190">
            <v>150</v>
          </cell>
          <cell r="X190">
            <v>531400</v>
          </cell>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cell r="BE190"/>
          <cell r="BF190"/>
          <cell r="BG190"/>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row>
        <row r="191">
          <cell r="V191" t="str">
            <v>INK &amp; PAINT</v>
          </cell>
          <cell r="W191">
            <v>8</v>
          </cell>
          <cell r="X191">
            <v>34200</v>
          </cell>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v>1800</v>
          </cell>
          <cell r="BO191">
            <v>3600</v>
          </cell>
          <cell r="BP191">
            <v>5400</v>
          </cell>
          <cell r="BQ191">
            <v>3600</v>
          </cell>
          <cell r="BR191">
            <v>5400</v>
          </cell>
          <cell r="BS191">
            <v>7200</v>
          </cell>
          <cell r="BT191">
            <v>7200</v>
          </cell>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row>
        <row r="192">
          <cell r="V192" t="str">
            <v>INK &amp; PAINT</v>
          </cell>
          <cell r="W192">
            <v>8</v>
          </cell>
          <cell r="X192">
            <v>39600</v>
          </cell>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v>1800</v>
          </cell>
          <cell r="BO192">
            <v>3600</v>
          </cell>
          <cell r="BP192">
            <v>5400</v>
          </cell>
          <cell r="BQ192">
            <v>7200</v>
          </cell>
          <cell r="BR192">
            <v>7200</v>
          </cell>
          <cell r="BS192">
            <v>7200</v>
          </cell>
          <cell r="BT192">
            <v>7200</v>
          </cell>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J196"/>
          <cell r="BK196"/>
          <cell r="BT196">
            <v>35870</v>
          </cell>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row>
        <row r="197">
          <cell r="S197" t="str">
            <v>COST TO DATE</v>
          </cell>
          <cell r="T197" t="str">
            <v>ACTUAL COST TO DATE</v>
          </cell>
          <cell r="V197" t="str">
            <v>DIRECT TO DATE</v>
          </cell>
          <cell r="W197" t="str">
            <v>BUDGET</v>
          </cell>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J197"/>
          <cell r="BK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v>35898</v>
          </cell>
          <cell r="BY211">
            <v>35905</v>
          </cell>
          <cell r="BZ211">
            <v>35912</v>
          </cell>
          <cell r="CA211">
            <v>35919</v>
          </cell>
          <cell r="CB211">
            <v>35926</v>
          </cell>
          <cell r="CC211">
            <v>35933</v>
          </cell>
          <cell r="CD211">
            <v>35940</v>
          </cell>
          <cell r="CE211">
            <v>35947</v>
          </cell>
          <cell r="CF211">
            <v>35954</v>
          </cell>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v>35898</v>
          </cell>
          <cell r="BY212">
            <v>35905</v>
          </cell>
          <cell r="BZ212">
            <v>35912</v>
          </cell>
          <cell r="CA212">
            <v>35919</v>
          </cell>
          <cell r="CB212">
            <v>35926</v>
          </cell>
          <cell r="CC212">
            <v>35933</v>
          </cell>
          <cell r="CD212">
            <v>35940</v>
          </cell>
          <cell r="CE212">
            <v>35947</v>
          </cell>
          <cell r="CF212">
            <v>35954</v>
          </cell>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v>125</v>
          </cell>
          <cell r="BY213">
            <v>250</v>
          </cell>
          <cell r="BZ213">
            <v>375</v>
          </cell>
          <cell r="CA213">
            <v>500</v>
          </cell>
          <cell r="CB213">
            <v>500</v>
          </cell>
          <cell r="CC213">
            <v>500</v>
          </cell>
          <cell r="CD213">
            <v>500</v>
          </cell>
          <cell r="CE213">
            <v>500</v>
          </cell>
          <cell r="CF213">
            <v>500</v>
          </cell>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v>0</v>
          </cell>
          <cell r="CC214">
            <v>0</v>
          </cell>
          <cell r="CD214">
            <v>0</v>
          </cell>
          <cell r="CE214">
            <v>125</v>
          </cell>
          <cell r="CF214">
            <v>250</v>
          </cell>
          <cell r="CG214">
            <v>375</v>
          </cell>
          <cell r="CH214">
            <v>500</v>
          </cell>
          <cell r="CI214">
            <v>500</v>
          </cell>
          <cell r="CJ214">
            <v>500</v>
          </cell>
          <cell r="CK214">
            <v>500</v>
          </cell>
          <cell r="CL214">
            <v>500</v>
          </cell>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v>125</v>
          </cell>
          <cell r="CH215">
            <v>250</v>
          </cell>
          <cell r="CI215">
            <v>375</v>
          </cell>
          <cell r="CJ215">
            <v>500</v>
          </cell>
          <cell r="CK215">
            <v>500</v>
          </cell>
          <cell r="CL215">
            <v>500</v>
          </cell>
          <cell r="CM215">
            <v>500</v>
          </cell>
          <cell r="CN215">
            <v>500</v>
          </cell>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row>
        <row r="217">
          <cell r="T217" t="str">
            <v>BUDGET FORECAST</v>
          </cell>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v>35898</v>
          </cell>
          <cell r="BY217">
            <v>35905</v>
          </cell>
          <cell r="BZ217">
            <v>35912</v>
          </cell>
          <cell r="CA217">
            <v>35919</v>
          </cell>
          <cell r="CB217">
            <v>35926</v>
          </cell>
          <cell r="CC217">
            <v>35933</v>
          </cell>
          <cell r="CD217">
            <v>35940</v>
          </cell>
          <cell r="CE217">
            <v>35947</v>
          </cell>
          <cell r="CF217">
            <v>35954</v>
          </cell>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row>
        <row r="218">
          <cell r="T218" t="str">
            <v>BUDGET FORECAST</v>
          </cell>
          <cell r="V218" t="str">
            <v>PRE PROD</v>
          </cell>
          <cell r="W218">
            <v>30</v>
          </cell>
          <cell r="X218">
            <v>112500</v>
          </cell>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v>35898</v>
          </cell>
          <cell r="BY218">
            <v>35905</v>
          </cell>
          <cell r="BZ218">
            <v>35912</v>
          </cell>
          <cell r="CA218">
            <v>35919</v>
          </cell>
          <cell r="CB218">
            <v>35926</v>
          </cell>
          <cell r="CC218">
            <v>35933</v>
          </cell>
          <cell r="CD218">
            <v>35940</v>
          </cell>
          <cell r="CE218">
            <v>35947</v>
          </cell>
          <cell r="CF218">
            <v>35954</v>
          </cell>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row>
        <row r="219">
          <cell r="V219" t="str">
            <v>PRE PROD</v>
          </cell>
          <cell r="W219">
            <v>30</v>
          </cell>
          <cell r="X219">
            <v>112500</v>
          </cell>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v>3750</v>
          </cell>
          <cell r="BY219">
            <v>7500</v>
          </cell>
          <cell r="BZ219">
            <v>11250</v>
          </cell>
          <cell r="CA219">
            <v>15000</v>
          </cell>
          <cell r="CB219">
            <v>15000</v>
          </cell>
          <cell r="CC219">
            <v>15000</v>
          </cell>
          <cell r="CD219">
            <v>15000</v>
          </cell>
          <cell r="CE219">
            <v>15000</v>
          </cell>
          <cell r="CF219">
            <v>15000</v>
          </cell>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row>
        <row r="220">
          <cell r="V220" t="str">
            <v>PRODUCTION</v>
          </cell>
          <cell r="W220">
            <v>150</v>
          </cell>
          <cell r="X220">
            <v>487500</v>
          </cell>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row>
        <row r="221">
          <cell r="V221" t="str">
            <v>PRODUCTION</v>
          </cell>
          <cell r="W221">
            <v>150</v>
          </cell>
          <cell r="X221">
            <v>487500</v>
          </cell>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v>0</v>
          </cell>
          <cell r="CC221">
            <v>0</v>
          </cell>
          <cell r="CD221">
            <v>0</v>
          </cell>
          <cell r="CE221">
            <v>18750</v>
          </cell>
          <cell r="CF221">
            <v>37500</v>
          </cell>
          <cell r="CG221">
            <v>56250</v>
          </cell>
          <cell r="CH221">
            <v>75000</v>
          </cell>
          <cell r="CI221">
            <v>75000</v>
          </cell>
          <cell r="CJ221">
            <v>75000</v>
          </cell>
          <cell r="CK221">
            <v>75000</v>
          </cell>
          <cell r="CL221">
            <v>75000</v>
          </cell>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row>
        <row r="222">
          <cell r="V222" t="str">
            <v>INK &amp; PAINT</v>
          </cell>
          <cell r="W222">
            <v>8</v>
          </cell>
          <cell r="X222">
            <v>26000</v>
          </cell>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v>35961</v>
          </cell>
          <cell r="CH222">
            <v>35968</v>
          </cell>
          <cell r="CI222">
            <v>35975</v>
          </cell>
          <cell r="CJ222">
            <v>35982</v>
          </cell>
          <cell r="CK222">
            <v>35989</v>
          </cell>
          <cell r="CL222">
            <v>35996</v>
          </cell>
          <cell r="CM222">
            <v>36003</v>
          </cell>
          <cell r="CN222">
            <v>36010</v>
          </cell>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row>
        <row r="223">
          <cell r="V223" t="str">
            <v>INK &amp; PAINT</v>
          </cell>
          <cell r="W223">
            <v>8</v>
          </cell>
          <cell r="X223">
            <v>26000</v>
          </cell>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v>1000</v>
          </cell>
          <cell r="CH223">
            <v>2000</v>
          </cell>
          <cell r="CI223">
            <v>3000</v>
          </cell>
          <cell r="CJ223">
            <v>4000</v>
          </cell>
          <cell r="CK223">
            <v>4000</v>
          </cell>
          <cell r="CL223">
            <v>4000</v>
          </cell>
          <cell r="CM223">
            <v>4000</v>
          </cell>
          <cell r="CN223">
            <v>4000</v>
          </cell>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row>
        <row r="229">
          <cell r="V229" t="str">
            <v>PROJECTED STREET</v>
          </cell>
          <cell r="X229">
            <v>36122.220141999998</v>
          </cell>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row>
        <row r="238">
          <cell r="T238" t="str">
            <v>BUDGET FORECAST</v>
          </cell>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row>
        <row r="239">
          <cell r="T239" t="str">
            <v>BUDGET FORECAST</v>
          </cell>
          <cell r="V239" t="str">
            <v>PRE PROD</v>
          </cell>
          <cell r="W239">
            <v>30</v>
          </cell>
          <cell r="X239">
            <v>217500</v>
          </cell>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row>
        <row r="240">
          <cell r="V240" t="str">
            <v>PRE PROD</v>
          </cell>
          <cell r="W240">
            <v>30</v>
          </cell>
          <cell r="X240">
            <v>217500</v>
          </cell>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row>
        <row r="241">
          <cell r="V241" t="str">
            <v>PRODUCTION</v>
          </cell>
          <cell r="W241">
            <v>150</v>
          </cell>
          <cell r="X241">
            <v>1087500</v>
          </cell>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row>
        <row r="242">
          <cell r="V242" t="str">
            <v>PRODUCTION</v>
          </cell>
          <cell r="W242">
            <v>150</v>
          </cell>
          <cell r="X242">
            <v>1087500</v>
          </cell>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row>
        <row r="243">
          <cell r="V243" t="str">
            <v>INK &amp; PAINT</v>
          </cell>
          <cell r="W243">
            <v>8</v>
          </cell>
          <cell r="X243">
            <v>58000</v>
          </cell>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row>
        <row r="244">
          <cell r="V244" t="str">
            <v>INK &amp; PAINT</v>
          </cell>
          <cell r="W244">
            <v>8</v>
          </cell>
          <cell r="X244">
            <v>58000</v>
          </cell>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row>
        <row r="250">
          <cell r="V250" t="str">
            <v>PROJECTED STREET</v>
          </cell>
          <cell r="X250">
            <v>36184</v>
          </cell>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v>125</v>
          </cell>
          <cell r="CS257">
            <v>250</v>
          </cell>
          <cell r="CT257">
            <v>375</v>
          </cell>
          <cell r="CU257">
            <v>500</v>
          </cell>
          <cell r="CV257">
            <v>500</v>
          </cell>
          <cell r="CW257">
            <v>500</v>
          </cell>
          <cell r="CX257">
            <v>500</v>
          </cell>
          <cell r="CY257">
            <v>500</v>
          </cell>
          <cell r="CZ257">
            <v>500</v>
          </cell>
          <cell r="DA257">
            <v>500</v>
          </cell>
          <cell r="DB257">
            <v>500</v>
          </cell>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row>
        <row r="259">
          <cell r="T259" t="str">
            <v>BUDGET FORECAST</v>
          </cell>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row>
        <row r="260">
          <cell r="T260" t="str">
            <v>BUDGET FORECAST</v>
          </cell>
          <cell r="V260" t="str">
            <v>PRE PROD</v>
          </cell>
          <cell r="W260">
            <v>30</v>
          </cell>
          <cell r="X260">
            <v>157500</v>
          </cell>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row>
        <row r="261">
          <cell r="V261" t="str">
            <v>PRE PROD</v>
          </cell>
          <cell r="W261">
            <v>30</v>
          </cell>
          <cell r="X261">
            <v>157500</v>
          </cell>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row>
        <row r="262">
          <cell r="V262" t="str">
            <v>PRODUCTION</v>
          </cell>
          <cell r="W262">
            <v>150</v>
          </cell>
          <cell r="X262">
            <v>712500</v>
          </cell>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row>
        <row r="263">
          <cell r="V263" t="str">
            <v>PRODUCTION</v>
          </cell>
          <cell r="W263">
            <v>150</v>
          </cell>
          <cell r="X263">
            <v>712500</v>
          </cell>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row>
        <row r="264">
          <cell r="V264" t="str">
            <v>INK &amp; PAINT</v>
          </cell>
          <cell r="W264">
            <v>8</v>
          </cell>
          <cell r="X264">
            <v>38000</v>
          </cell>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row>
        <row r="265">
          <cell r="V265" t="str">
            <v>INK &amp; PAINT</v>
          </cell>
          <cell r="W265">
            <v>8</v>
          </cell>
          <cell r="X265">
            <v>38000</v>
          </cell>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v>1000</v>
          </cell>
          <cell r="CS265">
            <v>2000</v>
          </cell>
          <cell r="CT265">
            <v>3000</v>
          </cell>
          <cell r="CU265">
            <v>4000</v>
          </cell>
          <cell r="CV265">
            <v>4000</v>
          </cell>
          <cell r="CW265">
            <v>4000</v>
          </cell>
          <cell r="CX265">
            <v>4000</v>
          </cell>
          <cell r="CY265">
            <v>4000</v>
          </cell>
          <cell r="CZ265">
            <v>4000</v>
          </cell>
          <cell r="DA265">
            <v>4000</v>
          </cell>
          <cell r="DB265">
            <v>4000</v>
          </cell>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cell r="U10"/>
          <cell r="V10"/>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cell r="U11"/>
          <cell r="V11"/>
        </row>
        <row r="12">
          <cell r="N12" t="str">
            <v>Engineering</v>
          </cell>
          <cell r="O12">
            <v>36230</v>
          </cell>
          <cell r="P12">
            <v>36344</v>
          </cell>
          <cell r="Q12">
            <v>250</v>
          </cell>
          <cell r="R12">
            <v>16</v>
          </cell>
          <cell r="S12">
            <v>114</v>
          </cell>
          <cell r="T12"/>
          <cell r="U12"/>
          <cell r="V12"/>
        </row>
        <row r="13">
          <cell r="C13" t="str">
            <v>ENGINEERING</v>
          </cell>
          <cell r="F13" t="str">
            <v>TESTING</v>
          </cell>
          <cell r="N13" t="str">
            <v>Testing</v>
          </cell>
          <cell r="O13">
            <v>36277</v>
          </cell>
          <cell r="P13">
            <v>36359.5</v>
          </cell>
          <cell r="Q13">
            <v>400</v>
          </cell>
          <cell r="R13">
            <v>11</v>
          </cell>
          <cell r="S13">
            <v>82.5</v>
          </cell>
          <cell r="T13"/>
          <cell r="U13"/>
          <cell r="V13"/>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cell r="U14"/>
          <cell r="V14"/>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cell r="U20"/>
          <cell r="V20"/>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cell r="U21"/>
          <cell r="V21"/>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cell r="U22"/>
          <cell r="V22"/>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cell r="U23"/>
          <cell r="V23"/>
        </row>
        <row r="24">
          <cell r="N24" t="str">
            <v>Engineering</v>
          </cell>
          <cell r="O24">
            <v>36261</v>
          </cell>
          <cell r="P24">
            <v>36375</v>
          </cell>
          <cell r="Q24">
            <v>250</v>
          </cell>
          <cell r="R24">
            <v>17</v>
          </cell>
          <cell r="S24">
            <v>114</v>
          </cell>
          <cell r="T24"/>
          <cell r="U24"/>
          <cell r="V24"/>
        </row>
        <row r="25">
          <cell r="C25" t="str">
            <v>ENGINEERING</v>
          </cell>
          <cell r="F25" t="str">
            <v>TESTING</v>
          </cell>
          <cell r="N25" t="str">
            <v>Testing</v>
          </cell>
          <cell r="O25">
            <v>36308</v>
          </cell>
          <cell r="P25">
            <v>36390.5</v>
          </cell>
          <cell r="Q25">
            <v>400</v>
          </cell>
          <cell r="R25">
            <v>12</v>
          </cell>
          <cell r="S25">
            <v>82.5</v>
          </cell>
          <cell r="T25"/>
          <cell r="U25"/>
          <cell r="V25"/>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cell r="U26"/>
          <cell r="V26"/>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cell r="U32"/>
          <cell r="V32"/>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cell r="U33"/>
          <cell r="V33"/>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cell r="U34"/>
          <cell r="V34"/>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cell r="U35"/>
          <cell r="V35"/>
        </row>
        <row r="36">
          <cell r="N36" t="str">
            <v>Engineering</v>
          </cell>
          <cell r="O36">
            <v>36306</v>
          </cell>
          <cell r="P36">
            <v>36420</v>
          </cell>
          <cell r="Q36">
            <v>250</v>
          </cell>
          <cell r="R36">
            <v>16</v>
          </cell>
          <cell r="S36">
            <v>114</v>
          </cell>
          <cell r="T36"/>
          <cell r="U36"/>
          <cell r="V36"/>
        </row>
        <row r="37">
          <cell r="C37" t="str">
            <v>ENGINEERING</v>
          </cell>
          <cell r="F37" t="str">
            <v>TESTING</v>
          </cell>
          <cell r="N37" t="str">
            <v>Testing</v>
          </cell>
          <cell r="O37">
            <v>36353</v>
          </cell>
          <cell r="P37">
            <v>36435.5</v>
          </cell>
          <cell r="Q37">
            <v>400</v>
          </cell>
          <cell r="R37">
            <v>12</v>
          </cell>
          <cell r="S37">
            <v>82.5</v>
          </cell>
          <cell r="T37"/>
          <cell r="U37"/>
          <cell r="V37"/>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cell r="U38"/>
          <cell r="V38"/>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cell r="U44"/>
          <cell r="V44"/>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cell r="U45"/>
          <cell r="V45"/>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cell r="U46"/>
          <cell r="V46"/>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cell r="U47"/>
          <cell r="V47"/>
        </row>
        <row r="48">
          <cell r="N48" t="str">
            <v>Engineering</v>
          </cell>
          <cell r="O48">
            <v>36370</v>
          </cell>
          <cell r="P48">
            <v>36484</v>
          </cell>
          <cell r="Q48">
            <v>250</v>
          </cell>
          <cell r="R48">
            <v>16</v>
          </cell>
          <cell r="S48">
            <v>114</v>
          </cell>
          <cell r="T48"/>
          <cell r="U48"/>
          <cell r="V48"/>
        </row>
        <row r="49">
          <cell r="C49" t="str">
            <v>ENGINEERING</v>
          </cell>
          <cell r="F49" t="str">
            <v>TESTING</v>
          </cell>
          <cell r="N49" t="str">
            <v>Testing</v>
          </cell>
          <cell r="O49">
            <v>36417</v>
          </cell>
          <cell r="P49">
            <v>36499.5</v>
          </cell>
          <cell r="Q49">
            <v>400</v>
          </cell>
          <cell r="R49">
            <v>11</v>
          </cell>
          <cell r="S49">
            <v>82.5</v>
          </cell>
          <cell r="T49"/>
          <cell r="U49"/>
          <cell r="V49"/>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cell r="U50"/>
          <cell r="V50"/>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cell r="U56"/>
          <cell r="V56"/>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cell r="U57"/>
          <cell r="V57"/>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cell r="U58"/>
          <cell r="V58"/>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cell r="U59"/>
          <cell r="V59"/>
        </row>
        <row r="60">
          <cell r="N60" t="str">
            <v>Engineering</v>
          </cell>
          <cell r="O60">
            <v>36401</v>
          </cell>
          <cell r="P60">
            <v>36515</v>
          </cell>
          <cell r="Q60">
            <v>250</v>
          </cell>
          <cell r="R60">
            <v>17</v>
          </cell>
          <cell r="S60">
            <v>114</v>
          </cell>
          <cell r="T60"/>
          <cell r="U60"/>
          <cell r="V60"/>
        </row>
        <row r="61">
          <cell r="C61" t="str">
            <v>ENGINEERING</v>
          </cell>
          <cell r="F61" t="str">
            <v>TESTING</v>
          </cell>
          <cell r="N61" t="str">
            <v>Testing</v>
          </cell>
          <cell r="O61">
            <v>36448</v>
          </cell>
          <cell r="P61">
            <v>36530.5</v>
          </cell>
          <cell r="Q61">
            <v>400</v>
          </cell>
          <cell r="R61">
            <v>12</v>
          </cell>
          <cell r="S61">
            <v>82.5</v>
          </cell>
          <cell r="T61"/>
          <cell r="U61"/>
          <cell r="V61"/>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cell r="U62"/>
          <cell r="V62"/>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cell r="U68"/>
          <cell r="V68"/>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cell r="U69"/>
          <cell r="V69"/>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cell r="U70"/>
          <cell r="V70"/>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cell r="U71"/>
          <cell r="V71"/>
        </row>
        <row r="72">
          <cell r="N72" t="str">
            <v>Engineering</v>
          </cell>
          <cell r="O72">
            <v>36446</v>
          </cell>
          <cell r="P72">
            <v>36560</v>
          </cell>
          <cell r="Q72">
            <v>250</v>
          </cell>
          <cell r="R72">
            <v>16</v>
          </cell>
          <cell r="S72">
            <v>114</v>
          </cell>
          <cell r="T72"/>
          <cell r="U72"/>
          <cell r="V72"/>
        </row>
        <row r="73">
          <cell r="C73" t="str">
            <v>ENGINEERING</v>
          </cell>
          <cell r="F73" t="str">
            <v>TESTING</v>
          </cell>
          <cell r="N73" t="str">
            <v>Testing</v>
          </cell>
          <cell r="O73">
            <v>36493</v>
          </cell>
          <cell r="P73">
            <v>36575.5</v>
          </cell>
          <cell r="Q73">
            <v>400</v>
          </cell>
          <cell r="R73">
            <v>12</v>
          </cell>
          <cell r="S73">
            <v>82.5</v>
          </cell>
          <cell r="T73"/>
          <cell r="U73"/>
          <cell r="V73"/>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cell r="U74"/>
          <cell r="V74"/>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cell r="U80"/>
          <cell r="V80"/>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cell r="U81"/>
          <cell r="V81"/>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cell r="U82"/>
          <cell r="V82"/>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cell r="U83"/>
          <cell r="V83"/>
        </row>
        <row r="84">
          <cell r="N84" t="str">
            <v>Engineering</v>
          </cell>
          <cell r="O84">
            <v>36490</v>
          </cell>
          <cell r="P84">
            <v>36604</v>
          </cell>
          <cell r="Q84">
            <v>250</v>
          </cell>
          <cell r="R84">
            <v>16</v>
          </cell>
          <cell r="S84">
            <v>114</v>
          </cell>
          <cell r="T84"/>
          <cell r="U84"/>
          <cell r="V84"/>
        </row>
        <row r="85">
          <cell r="C85" t="str">
            <v>ENGINEERING</v>
          </cell>
          <cell r="F85" t="str">
            <v>TESTING</v>
          </cell>
          <cell r="N85" t="str">
            <v>Testing</v>
          </cell>
          <cell r="O85">
            <v>36537</v>
          </cell>
          <cell r="P85">
            <v>36619.5</v>
          </cell>
          <cell r="Q85">
            <v>400</v>
          </cell>
          <cell r="R85">
            <v>12</v>
          </cell>
          <cell r="S85">
            <v>82.5</v>
          </cell>
          <cell r="T85"/>
          <cell r="U85"/>
          <cell r="V85"/>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cell r="U86"/>
          <cell r="V86"/>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cell r="U92"/>
          <cell r="V92"/>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cell r="U93"/>
          <cell r="V93"/>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cell r="U94"/>
          <cell r="V94"/>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cell r="U95"/>
          <cell r="V95"/>
        </row>
        <row r="96">
          <cell r="N96" t="str">
            <v>Engineering</v>
          </cell>
          <cell r="O96">
            <v>36531</v>
          </cell>
          <cell r="P96">
            <v>36645</v>
          </cell>
          <cell r="Q96">
            <v>250</v>
          </cell>
          <cell r="R96">
            <v>16</v>
          </cell>
          <cell r="S96">
            <v>114</v>
          </cell>
          <cell r="T96"/>
          <cell r="U96"/>
          <cell r="V96"/>
        </row>
        <row r="97">
          <cell r="C97" t="str">
            <v>ENGINEERING</v>
          </cell>
          <cell r="F97" t="str">
            <v>TESTING</v>
          </cell>
          <cell r="N97" t="str">
            <v>Testing</v>
          </cell>
          <cell r="O97">
            <v>36578</v>
          </cell>
          <cell r="P97">
            <v>36660.5</v>
          </cell>
          <cell r="Q97">
            <v>400</v>
          </cell>
          <cell r="R97">
            <v>10</v>
          </cell>
          <cell r="S97">
            <v>82.5</v>
          </cell>
          <cell r="T97"/>
          <cell r="U97"/>
          <cell r="V97"/>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cell r="U98"/>
          <cell r="V98"/>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cell r="U104"/>
          <cell r="V104"/>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cell r="U105"/>
          <cell r="V105"/>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cell r="U106"/>
          <cell r="V106"/>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cell r="U107"/>
          <cell r="V107"/>
        </row>
        <row r="108">
          <cell r="N108" t="str">
            <v>Engineering</v>
          </cell>
          <cell r="O108">
            <v>36566</v>
          </cell>
          <cell r="P108">
            <v>36680</v>
          </cell>
          <cell r="Q108">
            <v>250</v>
          </cell>
          <cell r="R108">
            <v>12</v>
          </cell>
          <cell r="S108">
            <v>114</v>
          </cell>
          <cell r="T108"/>
          <cell r="U108"/>
          <cell r="V108"/>
        </row>
        <row r="109">
          <cell r="C109" t="str">
            <v>ENGINEERING</v>
          </cell>
          <cell r="F109" t="str">
            <v>TESTING</v>
          </cell>
          <cell r="N109" t="str">
            <v>Testing</v>
          </cell>
          <cell r="O109">
            <v>36613</v>
          </cell>
          <cell r="P109">
            <v>36695.5</v>
          </cell>
          <cell r="Q109">
            <v>400</v>
          </cell>
          <cell r="R109">
            <v>5</v>
          </cell>
          <cell r="S109">
            <v>82.5</v>
          </cell>
          <cell r="T109"/>
          <cell r="U109"/>
          <cell r="V109"/>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cell r="U110"/>
          <cell r="V110"/>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cell r="U116"/>
          <cell r="V116"/>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cell r="U117"/>
          <cell r="V117"/>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cell r="U118"/>
          <cell r="V118"/>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cell r="U119"/>
          <cell r="V119"/>
        </row>
        <row r="120">
          <cell r="N120" t="str">
            <v>Engineering</v>
          </cell>
          <cell r="O120">
            <v>36600</v>
          </cell>
          <cell r="P120">
            <v>36714</v>
          </cell>
          <cell r="Q120">
            <v>250</v>
          </cell>
          <cell r="R120">
            <v>7</v>
          </cell>
          <cell r="S120">
            <v>114</v>
          </cell>
          <cell r="T120"/>
          <cell r="U120"/>
          <cell r="V120"/>
        </row>
        <row r="121">
          <cell r="C121" t="str">
            <v>ENGINEERING</v>
          </cell>
          <cell r="F121" t="str">
            <v>TESTING</v>
          </cell>
          <cell r="N121" t="str">
            <v>Testing</v>
          </cell>
          <cell r="O121">
            <v>36647</v>
          </cell>
          <cell r="P121">
            <v>36729.5</v>
          </cell>
          <cell r="Q121">
            <v>400</v>
          </cell>
          <cell r="R121">
            <v>1</v>
          </cell>
          <cell r="S121">
            <v>82.5</v>
          </cell>
          <cell r="T121"/>
          <cell r="U121"/>
          <cell r="V121"/>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cell r="U122"/>
          <cell r="V122"/>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cell r="U130"/>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cell r="U131"/>
          <cell r="V131"/>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cell r="U138"/>
          <cell r="V138"/>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cell r="U139"/>
          <cell r="V139"/>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cell r="U140"/>
          <cell r="V140"/>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cell r="U148"/>
          <cell r="V148"/>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cell r="U149"/>
          <cell r="V149"/>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cell r="U150"/>
          <cell r="V150"/>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cell r="U158"/>
          <cell r="V158"/>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cell r="U159"/>
          <cell r="V159"/>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cell r="U160"/>
          <cell r="V160"/>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baldwin@anaheim.net"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
  <sheetViews>
    <sheetView workbookViewId="0">
      <selection activeCell="A14" sqref="A14"/>
    </sheetView>
  </sheetViews>
  <sheetFormatPr defaultRowHeight="15"/>
  <cols>
    <col min="1" max="1" width="98" style="253" customWidth="1"/>
    <col min="2" max="2" width="14.59765625" style="253" customWidth="1"/>
    <col min="3" max="4" width="9" style="253"/>
    <col min="5" max="5" width="11.59765625" style="253" customWidth="1"/>
    <col min="6" max="6" width="9" style="253"/>
    <col min="7" max="7" width="14.09765625" style="253" bestFit="1" customWidth="1"/>
    <col min="8" max="8" width="15.3984375" style="253" bestFit="1" customWidth="1"/>
    <col min="9" max="256" width="9" style="253"/>
    <col min="257" max="257" width="93.69921875" style="253" bestFit="1" customWidth="1"/>
    <col min="258" max="512" width="9" style="253"/>
    <col min="513" max="513" width="93.69921875" style="253" bestFit="1" customWidth="1"/>
    <col min="514" max="768" width="9" style="253"/>
    <col min="769" max="769" width="93.69921875" style="253" bestFit="1" customWidth="1"/>
    <col min="770" max="1024" width="9" style="253"/>
    <col min="1025" max="1025" width="93.69921875" style="253" bestFit="1" customWidth="1"/>
    <col min="1026" max="1280" width="9" style="253"/>
    <col min="1281" max="1281" width="93.69921875" style="253" bestFit="1" customWidth="1"/>
    <col min="1282" max="1536" width="9" style="253"/>
    <col min="1537" max="1537" width="93.69921875" style="253" bestFit="1" customWidth="1"/>
    <col min="1538" max="1792" width="9" style="253"/>
    <col min="1793" max="1793" width="93.69921875" style="253" bestFit="1" customWidth="1"/>
    <col min="1794" max="2048" width="9" style="253"/>
    <col min="2049" max="2049" width="93.69921875" style="253" bestFit="1" customWidth="1"/>
    <col min="2050" max="2304" width="9" style="253"/>
    <col min="2305" max="2305" width="93.69921875" style="253" bestFit="1" customWidth="1"/>
    <col min="2306" max="2560" width="9" style="253"/>
    <col min="2561" max="2561" width="93.69921875" style="253" bestFit="1" customWidth="1"/>
    <col min="2562" max="2816" width="9" style="253"/>
    <col min="2817" max="2817" width="93.69921875" style="253" bestFit="1" customWidth="1"/>
    <col min="2818" max="3072" width="9" style="253"/>
    <col min="3073" max="3073" width="93.69921875" style="253" bestFit="1" customWidth="1"/>
    <col min="3074" max="3328" width="9" style="253"/>
    <col min="3329" max="3329" width="93.69921875" style="253" bestFit="1" customWidth="1"/>
    <col min="3330" max="3584" width="9" style="253"/>
    <col min="3585" max="3585" width="93.69921875" style="253" bestFit="1" customWidth="1"/>
    <col min="3586" max="3840" width="9" style="253"/>
    <col min="3841" max="3841" width="93.69921875" style="253" bestFit="1" customWidth="1"/>
    <col min="3842" max="4096" width="9" style="253"/>
    <col min="4097" max="4097" width="93.69921875" style="253" bestFit="1" customWidth="1"/>
    <col min="4098" max="4352" width="9" style="253"/>
    <col min="4353" max="4353" width="93.69921875" style="253" bestFit="1" customWidth="1"/>
    <col min="4354" max="4608" width="9" style="253"/>
    <col min="4609" max="4609" width="93.69921875" style="253" bestFit="1" customWidth="1"/>
    <col min="4610" max="4864" width="9" style="253"/>
    <col min="4865" max="4865" width="93.69921875" style="253" bestFit="1" customWidth="1"/>
    <col min="4866" max="5120" width="9" style="253"/>
    <col min="5121" max="5121" width="93.69921875" style="253" bestFit="1" customWidth="1"/>
    <col min="5122" max="5376" width="9" style="253"/>
    <col min="5377" max="5377" width="93.69921875" style="253" bestFit="1" customWidth="1"/>
    <col min="5378" max="5632" width="9" style="253"/>
    <col min="5633" max="5633" width="93.69921875" style="253" bestFit="1" customWidth="1"/>
    <col min="5634" max="5888" width="9" style="253"/>
    <col min="5889" max="5889" width="93.69921875" style="253" bestFit="1" customWidth="1"/>
    <col min="5890" max="6144" width="9" style="253"/>
    <col min="6145" max="6145" width="93.69921875" style="253" bestFit="1" customWidth="1"/>
    <col min="6146" max="6400" width="9" style="253"/>
    <col min="6401" max="6401" width="93.69921875" style="253" bestFit="1" customWidth="1"/>
    <col min="6402" max="6656" width="9" style="253"/>
    <col min="6657" max="6657" width="93.69921875" style="253" bestFit="1" customWidth="1"/>
    <col min="6658" max="6912" width="9" style="253"/>
    <col min="6913" max="6913" width="93.69921875" style="253" bestFit="1" customWidth="1"/>
    <col min="6914" max="7168" width="9" style="253"/>
    <col min="7169" max="7169" width="93.69921875" style="253" bestFit="1" customWidth="1"/>
    <col min="7170" max="7424" width="9" style="253"/>
    <col min="7425" max="7425" width="93.69921875" style="253" bestFit="1" customWidth="1"/>
    <col min="7426" max="7680" width="9" style="253"/>
    <col min="7681" max="7681" width="93.69921875" style="253" bestFit="1" customWidth="1"/>
    <col min="7682" max="7936" width="9" style="253"/>
    <col min="7937" max="7937" width="93.69921875" style="253" bestFit="1" customWidth="1"/>
    <col min="7938" max="8192" width="9" style="253"/>
    <col min="8193" max="8193" width="93.69921875" style="253" bestFit="1" customWidth="1"/>
    <col min="8194" max="8448" width="9" style="253"/>
    <col min="8449" max="8449" width="93.69921875" style="253" bestFit="1" customWidth="1"/>
    <col min="8450" max="8704" width="9" style="253"/>
    <col min="8705" max="8705" width="93.69921875" style="253" bestFit="1" customWidth="1"/>
    <col min="8706" max="8960" width="9" style="253"/>
    <col min="8961" max="8961" width="93.69921875" style="253" bestFit="1" customWidth="1"/>
    <col min="8962" max="9216" width="9" style="253"/>
    <col min="9217" max="9217" width="93.69921875" style="253" bestFit="1" customWidth="1"/>
    <col min="9218" max="9472" width="9" style="253"/>
    <col min="9473" max="9473" width="93.69921875" style="253" bestFit="1" customWidth="1"/>
    <col min="9474" max="9728" width="9" style="253"/>
    <col min="9729" max="9729" width="93.69921875" style="253" bestFit="1" customWidth="1"/>
    <col min="9730" max="9984" width="9" style="253"/>
    <col min="9985" max="9985" width="93.69921875" style="253" bestFit="1" customWidth="1"/>
    <col min="9986" max="10240" width="9" style="253"/>
    <col min="10241" max="10241" width="93.69921875" style="253" bestFit="1" customWidth="1"/>
    <col min="10242" max="10496" width="9" style="253"/>
    <col min="10497" max="10497" width="93.69921875" style="253" bestFit="1" customWidth="1"/>
    <col min="10498" max="10752" width="9" style="253"/>
    <col min="10753" max="10753" width="93.69921875" style="253" bestFit="1" customWidth="1"/>
    <col min="10754" max="11008" width="9" style="253"/>
    <col min="11009" max="11009" width="93.69921875" style="253" bestFit="1" customWidth="1"/>
    <col min="11010" max="11264" width="9" style="253"/>
    <col min="11265" max="11265" width="93.69921875" style="253" bestFit="1" customWidth="1"/>
    <col min="11266" max="11520" width="9" style="253"/>
    <col min="11521" max="11521" width="93.69921875" style="253" bestFit="1" customWidth="1"/>
    <col min="11522" max="11776" width="9" style="253"/>
    <col min="11777" max="11777" width="93.69921875" style="253" bestFit="1" customWidth="1"/>
    <col min="11778" max="12032" width="9" style="253"/>
    <col min="12033" max="12033" width="93.69921875" style="253" bestFit="1" customWidth="1"/>
    <col min="12034" max="12288" width="9" style="253"/>
    <col min="12289" max="12289" width="93.69921875" style="253" bestFit="1" customWidth="1"/>
    <col min="12290" max="12544" width="9" style="253"/>
    <col min="12545" max="12545" width="93.69921875" style="253" bestFit="1" customWidth="1"/>
    <col min="12546" max="12800" width="9" style="253"/>
    <col min="12801" max="12801" width="93.69921875" style="253" bestFit="1" customWidth="1"/>
    <col min="12802" max="13056" width="9" style="253"/>
    <col min="13057" max="13057" width="93.69921875" style="253" bestFit="1" customWidth="1"/>
    <col min="13058" max="13312" width="9" style="253"/>
    <col min="13313" max="13313" width="93.69921875" style="253" bestFit="1" customWidth="1"/>
    <col min="13314" max="13568" width="9" style="253"/>
    <col min="13569" max="13569" width="93.69921875" style="253" bestFit="1" customWidth="1"/>
    <col min="13570" max="13824" width="9" style="253"/>
    <col min="13825" max="13825" width="93.69921875" style="253" bestFit="1" customWidth="1"/>
    <col min="13826" max="14080" width="9" style="253"/>
    <col min="14081" max="14081" width="93.69921875" style="253" bestFit="1" customWidth="1"/>
    <col min="14082" max="14336" width="9" style="253"/>
    <col min="14337" max="14337" width="93.69921875" style="253" bestFit="1" customWidth="1"/>
    <col min="14338" max="14592" width="9" style="253"/>
    <col min="14593" max="14593" width="93.69921875" style="253" bestFit="1" customWidth="1"/>
    <col min="14594" max="14848" width="9" style="253"/>
    <col min="14849" max="14849" width="93.69921875" style="253" bestFit="1" customWidth="1"/>
    <col min="14850" max="15104" width="9" style="253"/>
    <col min="15105" max="15105" width="93.69921875" style="253" bestFit="1" customWidth="1"/>
    <col min="15106" max="15360" width="9" style="253"/>
    <col min="15361" max="15361" width="93.69921875" style="253" bestFit="1" customWidth="1"/>
    <col min="15362" max="15616" width="9" style="253"/>
    <col min="15617" max="15617" width="93.69921875" style="253" bestFit="1" customWidth="1"/>
    <col min="15618" max="15872" width="9" style="253"/>
    <col min="15873" max="15873" width="93.69921875" style="253" bestFit="1" customWidth="1"/>
    <col min="15874" max="16128" width="9" style="253"/>
    <col min="16129" max="16129" width="93.69921875" style="253" bestFit="1" customWidth="1"/>
    <col min="16130" max="16384" width="9" style="253"/>
  </cols>
  <sheetData>
    <row r="1" spans="1:1" ht="87" customHeight="1">
      <c r="A1" s="252" t="s">
        <v>329</v>
      </c>
    </row>
    <row r="2" spans="1:1" ht="29.25" customHeight="1">
      <c r="A2" s="254"/>
    </row>
    <row r="3" spans="1:1" ht="10.5" customHeight="1"/>
    <row r="4" spans="1:1" ht="11.25" customHeight="1"/>
    <row r="8" spans="1:1">
      <c r="A8" s="255"/>
    </row>
    <row r="11" spans="1:1" ht="30.75" customHeight="1"/>
    <row r="12" spans="1:1" ht="19.5" customHeight="1">
      <c r="A12" s="285" t="s">
        <v>160</v>
      </c>
    </row>
    <row r="13" spans="1:1" ht="58.5" customHeight="1">
      <c r="A13" s="256" t="s">
        <v>257</v>
      </c>
    </row>
    <row r="14" spans="1:1" ht="45.6">
      <c r="A14" s="257" t="s">
        <v>186</v>
      </c>
    </row>
    <row r="15" spans="1:1" ht="51" customHeight="1">
      <c r="A15" s="256" t="s">
        <v>258</v>
      </c>
    </row>
    <row r="16" spans="1:1" ht="65.25" customHeight="1">
      <c r="A16" s="257" t="s">
        <v>266</v>
      </c>
    </row>
    <row r="17" spans="1:1" ht="45" customHeight="1">
      <c r="A17" s="257" t="s">
        <v>259</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5"/>
  <sheetViews>
    <sheetView workbookViewId="0">
      <selection activeCell="F26" sqref="F26"/>
    </sheetView>
  </sheetViews>
  <sheetFormatPr defaultColWidth="9" defaultRowHeight="13.8"/>
  <cols>
    <col min="1" max="1" width="36.59765625" style="131" customWidth="1"/>
    <col min="2" max="6" width="23.59765625" style="131" customWidth="1"/>
    <col min="7" max="16384" width="9" style="131"/>
  </cols>
  <sheetData>
    <row r="1" spans="1:6" ht="15.6">
      <c r="A1" s="130" t="s">
        <v>22</v>
      </c>
    </row>
    <row r="2" spans="1:6" ht="15.6">
      <c r="A2" s="130" t="s">
        <v>23</v>
      </c>
      <c r="B2" s="132"/>
    </row>
    <row r="3" spans="1:6" ht="15.6">
      <c r="A3" s="133" t="s">
        <v>260</v>
      </c>
      <c r="B3" s="132"/>
    </row>
    <row r="4" spans="1:6" ht="15.6">
      <c r="A4" s="134" t="s">
        <v>161</v>
      </c>
      <c r="B4" s="132"/>
    </row>
    <row r="5" spans="1:6">
      <c r="A5" s="283" t="s">
        <v>190</v>
      </c>
      <c r="B5" s="132"/>
    </row>
    <row r="6" spans="1:6">
      <c r="A6" s="135"/>
      <c r="B6" s="132"/>
    </row>
    <row r="7" spans="1:6">
      <c r="A7" s="132" t="s">
        <v>162</v>
      </c>
      <c r="B7" s="136" t="s">
        <v>396</v>
      </c>
    </row>
    <row r="8" spans="1:6">
      <c r="A8" s="132" t="s">
        <v>13</v>
      </c>
      <c r="B8" s="427" t="s">
        <v>337</v>
      </c>
    </row>
    <row r="9" spans="1:6">
      <c r="A9" s="147" t="s">
        <v>183</v>
      </c>
      <c r="B9" s="136" t="s">
        <v>397</v>
      </c>
    </row>
    <row r="10" spans="1:6">
      <c r="A10" s="132"/>
      <c r="B10" s="135"/>
    </row>
    <row r="11" spans="1:6">
      <c r="A11" s="137"/>
      <c r="B11" s="137"/>
    </row>
    <row r="12" spans="1:6" s="140" customFormat="1" ht="27.6">
      <c r="A12" s="132" t="s">
        <v>262</v>
      </c>
      <c r="B12" s="138" t="s">
        <v>182</v>
      </c>
      <c r="C12" s="139" t="s">
        <v>49</v>
      </c>
      <c r="D12" s="139" t="s">
        <v>50</v>
      </c>
      <c r="E12" s="139" t="s">
        <v>51</v>
      </c>
      <c r="F12" s="140" t="s">
        <v>12</v>
      </c>
    </row>
    <row r="13" spans="1:6">
      <c r="A13" s="135" t="s">
        <v>5</v>
      </c>
      <c r="B13" s="136" t="s">
        <v>330</v>
      </c>
      <c r="C13" s="136" t="s">
        <v>330</v>
      </c>
      <c r="D13" s="136" t="s">
        <v>330</v>
      </c>
      <c r="E13" s="136" t="s">
        <v>330</v>
      </c>
      <c r="F13" s="136" t="s">
        <v>408</v>
      </c>
    </row>
    <row r="14" spans="1:6">
      <c r="A14" s="135" t="s">
        <v>4</v>
      </c>
      <c r="B14" s="136" t="s">
        <v>331</v>
      </c>
      <c r="C14" s="136" t="s">
        <v>331</v>
      </c>
      <c r="D14" s="136" t="s">
        <v>331</v>
      </c>
      <c r="E14" s="136" t="s">
        <v>331</v>
      </c>
      <c r="F14" s="136"/>
    </row>
    <row r="15" spans="1:6">
      <c r="A15" s="135" t="s">
        <v>19</v>
      </c>
      <c r="B15" s="141" t="s">
        <v>332</v>
      </c>
      <c r="C15" s="141" t="s">
        <v>332</v>
      </c>
      <c r="D15" s="141" t="s">
        <v>332</v>
      </c>
      <c r="E15" s="141" t="s">
        <v>332</v>
      </c>
      <c r="F15" s="141"/>
    </row>
    <row r="16" spans="1:6">
      <c r="A16" s="135" t="s">
        <v>6</v>
      </c>
      <c r="B16" s="136" t="s">
        <v>333</v>
      </c>
      <c r="C16" s="136" t="s">
        <v>333</v>
      </c>
      <c r="D16" s="136" t="s">
        <v>359</v>
      </c>
      <c r="E16" s="136" t="s">
        <v>333</v>
      </c>
      <c r="F16" s="136"/>
    </row>
    <row r="17" spans="1:6">
      <c r="A17" s="135" t="s">
        <v>7</v>
      </c>
      <c r="B17" s="136" t="s">
        <v>334</v>
      </c>
      <c r="C17" s="136" t="s">
        <v>334</v>
      </c>
      <c r="D17" s="136" t="s">
        <v>360</v>
      </c>
      <c r="E17" s="136" t="s">
        <v>334</v>
      </c>
      <c r="F17" s="136"/>
    </row>
    <row r="18" spans="1:6">
      <c r="A18" s="135" t="s">
        <v>8</v>
      </c>
      <c r="B18" s="136" t="s">
        <v>336</v>
      </c>
      <c r="C18" s="136" t="s">
        <v>336</v>
      </c>
      <c r="D18" s="136" t="s">
        <v>361</v>
      </c>
      <c r="E18" s="136" t="s">
        <v>336</v>
      </c>
      <c r="F18" s="136"/>
    </row>
    <row r="19" spans="1:6">
      <c r="A19" s="135" t="s">
        <v>9</v>
      </c>
      <c r="B19" s="136" t="s">
        <v>335</v>
      </c>
      <c r="C19" s="136" t="s">
        <v>335</v>
      </c>
      <c r="D19" s="136" t="s">
        <v>335</v>
      </c>
      <c r="E19" s="136" t="s">
        <v>335</v>
      </c>
      <c r="F19" s="136"/>
    </row>
    <row r="20" spans="1:6">
      <c r="A20" s="135" t="s">
        <v>10</v>
      </c>
      <c r="B20" s="136" t="s">
        <v>16</v>
      </c>
      <c r="C20" s="136" t="s">
        <v>16</v>
      </c>
      <c r="D20" s="136" t="s">
        <v>16</v>
      </c>
      <c r="E20" s="136" t="s">
        <v>16</v>
      </c>
      <c r="F20" s="136"/>
    </row>
    <row r="21" spans="1:6">
      <c r="A21" s="135" t="s">
        <v>11</v>
      </c>
      <c r="B21" s="136">
        <v>92805</v>
      </c>
      <c r="C21" s="136">
        <v>92805</v>
      </c>
      <c r="D21" s="136">
        <v>92806</v>
      </c>
      <c r="E21" s="136">
        <v>92805</v>
      </c>
      <c r="F21" s="136"/>
    </row>
    <row r="22" spans="1:6">
      <c r="A22" s="135" t="s">
        <v>14</v>
      </c>
      <c r="B22" s="142">
        <v>43194</v>
      </c>
      <c r="C22" s="142">
        <v>43195</v>
      </c>
      <c r="D22" s="142">
        <v>43196</v>
      </c>
      <c r="E22" s="142">
        <v>43197</v>
      </c>
      <c r="F22" s="142"/>
    </row>
    <row r="23" spans="1:6">
      <c r="A23" s="135" t="s">
        <v>184</v>
      </c>
      <c r="B23" s="142"/>
      <c r="C23" s="142"/>
      <c r="D23" s="142"/>
      <c r="E23" s="142"/>
      <c r="F23" s="142"/>
    </row>
    <row r="24" spans="1:6">
      <c r="A24" s="135"/>
      <c r="B24" s="143"/>
      <c r="C24" s="143"/>
      <c r="D24" s="143"/>
      <c r="E24" s="143"/>
      <c r="F24" s="143"/>
    </row>
    <row r="25" spans="1:6" ht="27.6">
      <c r="A25" s="132" t="s">
        <v>261</v>
      </c>
      <c r="B25" s="135"/>
      <c r="C25" s="135"/>
      <c r="D25" s="135"/>
      <c r="E25" s="135"/>
      <c r="F25" s="135"/>
    </row>
    <row r="26" spans="1:6">
      <c r="A26" s="135" t="s">
        <v>5</v>
      </c>
      <c r="B26" s="136" t="s">
        <v>337</v>
      </c>
      <c r="C26" s="136" t="s">
        <v>337</v>
      </c>
      <c r="D26" s="136" t="s">
        <v>337</v>
      </c>
      <c r="E26" s="136" t="s">
        <v>337</v>
      </c>
      <c r="F26" s="136" t="s">
        <v>408</v>
      </c>
    </row>
    <row r="27" spans="1:6" ht="27.6">
      <c r="A27" s="135" t="s">
        <v>4</v>
      </c>
      <c r="B27" s="136" t="s">
        <v>395</v>
      </c>
      <c r="C27" s="136" t="s">
        <v>395</v>
      </c>
      <c r="D27" s="136" t="s">
        <v>395</v>
      </c>
      <c r="E27" s="136" t="s">
        <v>395</v>
      </c>
      <c r="F27" s="136"/>
    </row>
    <row r="28" spans="1:6">
      <c r="A28" s="135" t="s">
        <v>19</v>
      </c>
      <c r="B28" s="141" t="s">
        <v>338</v>
      </c>
      <c r="C28" s="141" t="s">
        <v>338</v>
      </c>
      <c r="D28" s="141" t="s">
        <v>338</v>
      </c>
      <c r="E28" s="141" t="s">
        <v>338</v>
      </c>
      <c r="F28" s="141"/>
    </row>
    <row r="29" spans="1:6">
      <c r="A29" s="135" t="s">
        <v>6</v>
      </c>
      <c r="B29" s="136" t="s">
        <v>339</v>
      </c>
      <c r="C29" s="136" t="s">
        <v>339</v>
      </c>
      <c r="D29" s="136" t="s">
        <v>339</v>
      </c>
      <c r="E29" s="136" t="s">
        <v>339</v>
      </c>
      <c r="F29" s="136"/>
    </row>
    <row r="30" spans="1:6">
      <c r="A30" s="135" t="s">
        <v>7</v>
      </c>
      <c r="B30" s="136" t="s">
        <v>334</v>
      </c>
      <c r="C30" s="136" t="s">
        <v>334</v>
      </c>
      <c r="D30" s="136" t="s">
        <v>334</v>
      </c>
      <c r="E30" s="136" t="s">
        <v>334</v>
      </c>
      <c r="F30" s="136"/>
    </row>
    <row r="31" spans="1:6">
      <c r="A31" s="135" t="s">
        <v>8</v>
      </c>
      <c r="B31" s="136" t="s">
        <v>336</v>
      </c>
      <c r="C31" s="136" t="s">
        <v>336</v>
      </c>
      <c r="D31" s="136" t="s">
        <v>336</v>
      </c>
      <c r="E31" s="136" t="s">
        <v>336</v>
      </c>
      <c r="F31" s="136"/>
    </row>
    <row r="32" spans="1:6">
      <c r="A32" s="135" t="s">
        <v>9</v>
      </c>
      <c r="B32" s="136" t="s">
        <v>335</v>
      </c>
      <c r="C32" s="136" t="s">
        <v>335</v>
      </c>
      <c r="D32" s="136" t="s">
        <v>335</v>
      </c>
      <c r="E32" s="136" t="s">
        <v>335</v>
      </c>
      <c r="F32" s="136"/>
    </row>
    <row r="33" spans="1:6">
      <c r="A33" s="135" t="s">
        <v>10</v>
      </c>
      <c r="B33" s="136" t="s">
        <v>16</v>
      </c>
      <c r="C33" s="136" t="s">
        <v>16</v>
      </c>
      <c r="D33" s="136" t="s">
        <v>16</v>
      </c>
      <c r="E33" s="136" t="s">
        <v>16</v>
      </c>
      <c r="F33" s="136"/>
    </row>
    <row r="34" spans="1:6">
      <c r="A34" s="135" t="s">
        <v>11</v>
      </c>
      <c r="B34" s="136">
        <v>92805</v>
      </c>
      <c r="C34" s="136">
        <v>92805</v>
      </c>
      <c r="D34" s="136">
        <v>92805</v>
      </c>
      <c r="E34" s="136">
        <v>92805</v>
      </c>
      <c r="F34" s="136"/>
    </row>
    <row r="35" spans="1:6">
      <c r="A35" s="135"/>
      <c r="B35" s="135"/>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hyperlinks>
    <hyperlink ref="B15" r:id="rId5"/>
  </hyperlinks>
  <pageMargins left="0.25" right="0.25" top="0.75" bottom="0.75" header="0.3" footer="0.3"/>
  <pageSetup scale="81" pageOrder="overThenDown" orientation="landscape"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137"/>
  <sheetViews>
    <sheetView tabSelected="1" zoomScale="70" zoomScaleNormal="70" workbookViewId="0">
      <selection activeCell="U8" sqref="U8"/>
    </sheetView>
  </sheetViews>
  <sheetFormatPr defaultColWidth="9" defaultRowHeight="15.6"/>
  <cols>
    <col min="1" max="1" width="9" style="1"/>
    <col min="2" max="2" width="64.69921875" style="10" customWidth="1"/>
    <col min="3" max="3" width="16.8984375" style="17" customWidth="1"/>
    <col min="4" max="4" width="15.09765625" style="17" customWidth="1"/>
    <col min="5" max="6" width="9.69921875" style="129" customWidth="1"/>
    <col min="7" max="14" width="9.69921875" style="5" customWidth="1"/>
    <col min="15" max="15" width="9.19921875" style="5" customWidth="1"/>
    <col min="16" max="18" width="9.19921875" style="1" customWidth="1"/>
    <col min="19" max="131" width="7.09765625" style="1" customWidth="1"/>
    <col min="132" max="16384" width="9" style="1"/>
  </cols>
  <sheetData>
    <row r="1" spans="1:18" s="2" customFormat="1">
      <c r="B1" s="18" t="s">
        <v>22</v>
      </c>
      <c r="C1" s="18"/>
      <c r="D1" s="12"/>
      <c r="E1" s="12"/>
      <c r="F1" s="12"/>
      <c r="G1" s="4"/>
      <c r="H1" s="4"/>
      <c r="I1" s="4"/>
      <c r="J1" s="4"/>
      <c r="K1" s="4"/>
      <c r="L1" s="4"/>
      <c r="M1" s="4"/>
      <c r="N1" s="4"/>
    </row>
    <row r="2" spans="1:18" s="2" customFormat="1">
      <c r="B2" s="18" t="s">
        <v>23</v>
      </c>
      <c r="C2" s="18"/>
      <c r="D2" s="12"/>
      <c r="E2" s="12"/>
      <c r="F2" s="12"/>
      <c r="G2" s="4"/>
      <c r="H2" s="4"/>
      <c r="I2" s="4"/>
      <c r="J2" s="4"/>
      <c r="K2" s="4"/>
      <c r="L2" s="4"/>
      <c r="M2" s="4"/>
      <c r="N2" s="4"/>
    </row>
    <row r="3" spans="1:18" s="3" customFormat="1">
      <c r="B3" s="133" t="s">
        <v>260</v>
      </c>
      <c r="C3" s="19"/>
      <c r="D3" s="16"/>
      <c r="E3" s="16"/>
      <c r="F3" s="16"/>
    </row>
    <row r="4" spans="1:18" s="3" customFormat="1">
      <c r="B4" s="23" t="s">
        <v>189</v>
      </c>
      <c r="C4" s="19"/>
      <c r="D4" s="15"/>
      <c r="E4" s="15"/>
      <c r="F4" s="15"/>
    </row>
    <row r="5" spans="1:18" s="3" customFormat="1">
      <c r="B5" s="283" t="s">
        <v>191</v>
      </c>
      <c r="C5" s="19"/>
      <c r="D5" s="15"/>
      <c r="E5" s="15"/>
      <c r="F5" s="15"/>
    </row>
    <row r="6" spans="1:18" s="3" customFormat="1">
      <c r="B6" s="148"/>
      <c r="C6" s="148"/>
      <c r="D6" s="15"/>
      <c r="E6" s="15"/>
      <c r="F6" s="15"/>
    </row>
    <row r="7" spans="1:18" s="3" customFormat="1" ht="15.75" customHeight="1">
      <c r="B7" s="24" t="s">
        <v>403</v>
      </c>
      <c r="C7" s="12"/>
      <c r="D7" s="12"/>
      <c r="E7" s="12"/>
      <c r="F7" s="12"/>
      <c r="G7" s="11"/>
      <c r="I7" s="8"/>
      <c r="J7" s="6"/>
      <c r="K7" s="6"/>
      <c r="L7" s="6"/>
      <c r="M7" s="6"/>
      <c r="N7" s="6"/>
      <c r="O7" s="6"/>
    </row>
    <row r="8" spans="1:18" s="3" customFormat="1">
      <c r="B8" s="18"/>
      <c r="C8" s="13"/>
      <c r="D8" s="18"/>
      <c r="E8" s="18"/>
      <c r="F8" s="18"/>
      <c r="G8" s="52"/>
      <c r="H8" s="53" t="s">
        <v>3</v>
      </c>
      <c r="I8" s="239"/>
      <c r="J8" s="240"/>
      <c r="K8" s="54"/>
      <c r="L8" s="54"/>
      <c r="M8" s="60"/>
      <c r="N8" s="60"/>
      <c r="O8" s="55"/>
      <c r="P8" s="56"/>
      <c r="Q8" s="56"/>
      <c r="R8" s="56"/>
    </row>
    <row r="9" spans="1:18" s="3" customFormat="1">
      <c r="B9" s="13"/>
      <c r="C9" s="13"/>
      <c r="D9" s="18"/>
      <c r="E9" s="18"/>
      <c r="F9" s="128" t="s">
        <v>47</v>
      </c>
      <c r="H9" s="59" t="s">
        <v>26</v>
      </c>
      <c r="I9" s="58"/>
      <c r="K9" s="60"/>
      <c r="L9" s="60"/>
      <c r="M9" s="60"/>
      <c r="N9" s="60"/>
      <c r="O9" s="55"/>
      <c r="P9" s="56"/>
      <c r="Q9" s="56"/>
      <c r="R9" s="56"/>
    </row>
    <row r="10" spans="1:18" s="7" customFormat="1" ht="18">
      <c r="B10" s="286" t="s">
        <v>48</v>
      </c>
      <c r="C10" s="20"/>
      <c r="D10" s="20"/>
      <c r="E10" s="61">
        <v>2017</v>
      </c>
      <c r="F10" s="61">
        <v>2018</v>
      </c>
      <c r="G10" s="61">
        <v>2019</v>
      </c>
      <c r="H10" s="61" t="s">
        <v>2</v>
      </c>
      <c r="I10" s="61" t="s">
        <v>17</v>
      </c>
      <c r="J10" s="61" t="s">
        <v>18</v>
      </c>
      <c r="K10" s="61" t="s">
        <v>20</v>
      </c>
      <c r="L10" s="61" t="s">
        <v>21</v>
      </c>
      <c r="M10" s="61" t="s">
        <v>24</v>
      </c>
      <c r="N10" s="61" t="s">
        <v>25</v>
      </c>
      <c r="O10" s="61" t="s">
        <v>27</v>
      </c>
      <c r="P10" s="61" t="s">
        <v>28</v>
      </c>
      <c r="Q10" s="61" t="s">
        <v>29</v>
      </c>
      <c r="R10" s="61" t="s">
        <v>30</v>
      </c>
    </row>
    <row r="11" spans="1:18">
      <c r="A11" s="19">
        <v>1</v>
      </c>
      <c r="B11" s="18" t="s">
        <v>101</v>
      </c>
      <c r="C11" s="18"/>
      <c r="D11" s="62"/>
      <c r="E11" s="175">
        <v>562</v>
      </c>
      <c r="F11" s="175">
        <v>553.51167813806364</v>
      </c>
      <c r="G11" s="111">
        <v>553.05772802705474</v>
      </c>
      <c r="H11" s="112">
        <v>552.58890913980008</v>
      </c>
      <c r="I11" s="112">
        <v>551.95180584665604</v>
      </c>
      <c r="J11" s="112">
        <v>551.23447796843186</v>
      </c>
      <c r="K11" s="112">
        <v>550.56749751248913</v>
      </c>
      <c r="L11" s="112">
        <v>549.95759616364012</v>
      </c>
      <c r="M11" s="112">
        <v>549.39520526159743</v>
      </c>
      <c r="N11" s="112">
        <v>549.35539201270365</v>
      </c>
      <c r="O11" s="318">
        <v>549.34415070598868</v>
      </c>
      <c r="P11" s="318">
        <v>549.35305289709925</v>
      </c>
      <c r="Q11" s="318">
        <v>549.37494130425932</v>
      </c>
      <c r="R11" s="318">
        <v>549.40435304087407</v>
      </c>
    </row>
    <row r="12" spans="1:18">
      <c r="A12" s="19">
        <v>2</v>
      </c>
      <c r="B12" s="18" t="s">
        <v>31</v>
      </c>
      <c r="C12" s="18"/>
      <c r="D12" s="62"/>
      <c r="E12" s="175">
        <v>5</v>
      </c>
      <c r="F12" s="175">
        <v>5</v>
      </c>
      <c r="G12" s="111">
        <v>5</v>
      </c>
      <c r="H12" s="112">
        <v>4</v>
      </c>
      <c r="I12" s="112">
        <v>4.5</v>
      </c>
      <c r="J12" s="112">
        <v>5</v>
      </c>
      <c r="K12" s="112">
        <v>5</v>
      </c>
      <c r="L12" s="112">
        <v>5</v>
      </c>
      <c r="M12" s="112">
        <v>5</v>
      </c>
      <c r="N12" s="112">
        <v>5</v>
      </c>
      <c r="O12" s="318">
        <v>5</v>
      </c>
      <c r="P12" s="318">
        <v>5</v>
      </c>
      <c r="Q12" s="318">
        <v>5</v>
      </c>
      <c r="R12" s="318">
        <v>5</v>
      </c>
    </row>
    <row r="13" spans="1:18" s="420" customFormat="1">
      <c r="A13" s="19" t="s">
        <v>105</v>
      </c>
      <c r="B13" s="274" t="s">
        <v>32</v>
      </c>
      <c r="C13" s="418"/>
      <c r="D13" s="419"/>
      <c r="E13" s="175">
        <v>2</v>
      </c>
      <c r="F13" s="175">
        <v>1</v>
      </c>
      <c r="G13" s="111">
        <v>2</v>
      </c>
      <c r="H13" s="112">
        <v>1</v>
      </c>
      <c r="I13" s="112">
        <v>1</v>
      </c>
      <c r="J13" s="112">
        <v>2</v>
      </c>
      <c r="K13" s="112">
        <v>1</v>
      </c>
      <c r="L13" s="112">
        <v>2</v>
      </c>
      <c r="M13" s="112">
        <v>2</v>
      </c>
      <c r="N13" s="112">
        <v>1</v>
      </c>
      <c r="O13" s="318">
        <v>2</v>
      </c>
      <c r="P13" s="318">
        <v>1</v>
      </c>
      <c r="Q13" s="318">
        <v>2</v>
      </c>
      <c r="R13" s="318">
        <v>1</v>
      </c>
    </row>
    <row r="14" spans="1:18">
      <c r="A14" s="19">
        <v>3</v>
      </c>
      <c r="B14" s="18" t="s">
        <v>263</v>
      </c>
      <c r="C14" s="18"/>
      <c r="D14" s="62"/>
      <c r="E14" s="175"/>
      <c r="F14" s="175"/>
      <c r="G14" s="111"/>
      <c r="H14" s="112"/>
      <c r="I14" s="112"/>
      <c r="J14" s="112"/>
      <c r="K14" s="112"/>
      <c r="L14" s="112"/>
      <c r="M14" s="112"/>
      <c r="N14" s="112"/>
      <c r="O14" s="113"/>
      <c r="P14" s="113"/>
      <c r="Q14" s="113"/>
      <c r="R14" s="113"/>
    </row>
    <row r="15" spans="1:18">
      <c r="A15" s="19">
        <v>4</v>
      </c>
      <c r="B15" s="18" t="s">
        <v>265</v>
      </c>
      <c r="C15" s="18"/>
      <c r="D15" s="62"/>
      <c r="E15" s="175"/>
      <c r="F15" s="175"/>
      <c r="G15" s="111"/>
      <c r="H15" s="112"/>
      <c r="I15" s="112"/>
      <c r="J15" s="112"/>
      <c r="K15" s="112"/>
      <c r="L15" s="112"/>
      <c r="M15" s="112"/>
      <c r="N15" s="112"/>
      <c r="O15" s="113"/>
      <c r="P15" s="113"/>
      <c r="Q15" s="113"/>
      <c r="R15" s="113"/>
    </row>
    <row r="16" spans="1:18">
      <c r="A16" s="19">
        <v>5</v>
      </c>
      <c r="B16" s="18" t="s">
        <v>37</v>
      </c>
      <c r="C16" s="18"/>
      <c r="D16" s="62"/>
      <c r="E16" s="175"/>
      <c r="F16" s="175"/>
      <c r="G16" s="111"/>
      <c r="H16" s="112"/>
      <c r="I16" s="112"/>
      <c r="J16" s="112"/>
      <c r="K16" s="112"/>
      <c r="L16" s="112"/>
      <c r="M16" s="112"/>
      <c r="N16" s="112"/>
      <c r="O16" s="113"/>
      <c r="P16" s="113"/>
      <c r="Q16" s="113"/>
      <c r="R16" s="113"/>
    </row>
    <row r="17" spans="1:18">
      <c r="A17" s="19">
        <v>6</v>
      </c>
      <c r="B17" s="18" t="s">
        <v>38</v>
      </c>
      <c r="C17" s="18"/>
      <c r="D17" s="62"/>
      <c r="E17" s="175"/>
      <c r="F17" s="175"/>
      <c r="G17" s="111"/>
      <c r="H17" s="112"/>
      <c r="I17" s="112"/>
      <c r="J17" s="112"/>
      <c r="K17" s="112"/>
      <c r="L17" s="112"/>
      <c r="M17" s="112"/>
      <c r="N17" s="112"/>
      <c r="O17" s="113"/>
      <c r="P17" s="113"/>
      <c r="Q17" s="113"/>
      <c r="R17" s="113"/>
    </row>
    <row r="18" spans="1:18">
      <c r="A18" s="19">
        <v>7</v>
      </c>
      <c r="B18" s="24" t="s">
        <v>166</v>
      </c>
      <c r="C18" s="21"/>
      <c r="D18" s="65"/>
      <c r="E18" s="66">
        <f>E11-E16-E17</f>
        <v>562</v>
      </c>
      <c r="F18" s="66">
        <f>F11-F16-F17</f>
        <v>553.51167813806364</v>
      </c>
      <c r="G18" s="66">
        <f>G11-G16-G17</f>
        <v>553.05772802705474</v>
      </c>
      <c r="H18" s="66">
        <f>H11-H16-H17</f>
        <v>552.58890913980008</v>
      </c>
      <c r="I18" s="66">
        <f t="shared" ref="I18:N18" si="0">I11-I16-I17</f>
        <v>551.95180584665604</v>
      </c>
      <c r="J18" s="66">
        <f t="shared" si="0"/>
        <v>551.23447796843186</v>
      </c>
      <c r="K18" s="66">
        <f t="shared" si="0"/>
        <v>550.56749751248913</v>
      </c>
      <c r="L18" s="66">
        <f t="shared" si="0"/>
        <v>549.95759616364012</v>
      </c>
      <c r="M18" s="66">
        <f t="shared" si="0"/>
        <v>549.39520526159743</v>
      </c>
      <c r="N18" s="66">
        <f t="shared" si="0"/>
        <v>549.35539201270365</v>
      </c>
      <c r="O18" s="66">
        <f t="shared" ref="O18" si="1">O11-O16-O17</f>
        <v>549.34415070598868</v>
      </c>
      <c r="P18" s="66">
        <f t="shared" ref="P18" si="2">P11-P16-P17</f>
        <v>549.35305289709925</v>
      </c>
      <c r="Q18" s="66">
        <f t="shared" ref="Q18" si="3">Q11-Q16-Q17</f>
        <v>549.37494130425932</v>
      </c>
      <c r="R18" s="66">
        <f t="shared" ref="R18" si="4">R11-R16-R17</f>
        <v>549.40435304087407</v>
      </c>
    </row>
    <row r="19" spans="1:18">
      <c r="A19" s="19">
        <v>8</v>
      </c>
      <c r="B19" s="18" t="s">
        <v>33</v>
      </c>
      <c r="C19" s="18"/>
      <c r="D19" s="62"/>
      <c r="E19" s="175"/>
      <c r="F19" s="175"/>
      <c r="G19" s="111">
        <f>G18*0.15</f>
        <v>82.958659204058208</v>
      </c>
      <c r="H19" s="111">
        <f t="shared" ref="H19:Q19" si="5">H18*0.15</f>
        <v>82.888336370970009</v>
      </c>
      <c r="I19" s="111">
        <f t="shared" si="5"/>
        <v>82.792770876998404</v>
      </c>
      <c r="J19" s="111">
        <f t="shared" si="5"/>
        <v>82.685171695264771</v>
      </c>
      <c r="K19" s="111">
        <f t="shared" si="5"/>
        <v>82.585124626873366</v>
      </c>
      <c r="L19" s="111">
        <f t="shared" si="5"/>
        <v>82.493639424546018</v>
      </c>
      <c r="M19" s="111">
        <f t="shared" si="5"/>
        <v>82.409280789239617</v>
      </c>
      <c r="N19" s="111">
        <f t="shared" si="5"/>
        <v>82.403308801905538</v>
      </c>
      <c r="O19" s="111">
        <f t="shared" si="5"/>
        <v>82.401622605898297</v>
      </c>
      <c r="P19" s="111">
        <f t="shared" si="5"/>
        <v>82.402957934564881</v>
      </c>
      <c r="Q19" s="111">
        <f t="shared" si="5"/>
        <v>82.406241195638898</v>
      </c>
      <c r="R19" s="111">
        <f>R18*0.15</f>
        <v>82.410652956131102</v>
      </c>
    </row>
    <row r="20" spans="1:18">
      <c r="A20" s="19">
        <v>9</v>
      </c>
      <c r="B20" s="18" t="s">
        <v>0</v>
      </c>
      <c r="C20" s="18"/>
      <c r="D20" s="62"/>
      <c r="E20" s="176"/>
      <c r="F20" s="176"/>
      <c r="G20" s="114">
        <v>0</v>
      </c>
      <c r="H20" s="115">
        <v>0</v>
      </c>
      <c r="I20" s="115">
        <v>0</v>
      </c>
      <c r="J20" s="115">
        <v>0</v>
      </c>
      <c r="K20" s="115">
        <v>0</v>
      </c>
      <c r="L20" s="115">
        <v>0</v>
      </c>
      <c r="M20" s="115">
        <v>0</v>
      </c>
      <c r="N20" s="115">
        <v>0</v>
      </c>
      <c r="O20" s="113">
        <v>0</v>
      </c>
      <c r="P20" s="113">
        <v>0</v>
      </c>
      <c r="Q20" s="113">
        <v>0</v>
      </c>
      <c r="R20" s="113">
        <v>0</v>
      </c>
    </row>
    <row r="21" spans="1:18">
      <c r="A21" s="19">
        <v>10</v>
      </c>
      <c r="B21" s="24" t="s">
        <v>167</v>
      </c>
      <c r="C21" s="22"/>
      <c r="D21" s="65"/>
      <c r="E21" s="67">
        <f>E18+E19+E20</f>
        <v>562</v>
      </c>
      <c r="F21" s="67">
        <f>F18+F19+F20</f>
        <v>553.51167813806364</v>
      </c>
      <c r="G21" s="67">
        <f>G18+G19+G20</f>
        <v>636.01638723111296</v>
      </c>
      <c r="H21" s="67">
        <f t="shared" ref="H21:R21" si="6">H18+H19+H20</f>
        <v>635.4772455107701</v>
      </c>
      <c r="I21" s="67">
        <f t="shared" si="6"/>
        <v>634.7445767236544</v>
      </c>
      <c r="J21" s="67">
        <f t="shared" si="6"/>
        <v>633.91964966369665</v>
      </c>
      <c r="K21" s="67">
        <f t="shared" si="6"/>
        <v>633.15262213936251</v>
      </c>
      <c r="L21" s="67">
        <f t="shared" si="6"/>
        <v>632.45123558818614</v>
      </c>
      <c r="M21" s="67">
        <f t="shared" si="6"/>
        <v>631.804486050837</v>
      </c>
      <c r="N21" s="67">
        <f t="shared" si="6"/>
        <v>631.75870081460914</v>
      </c>
      <c r="O21" s="67">
        <f t="shared" si="6"/>
        <v>631.74577331188698</v>
      </c>
      <c r="P21" s="67">
        <f t="shared" si="6"/>
        <v>631.75601083166407</v>
      </c>
      <c r="Q21" s="67">
        <f t="shared" si="6"/>
        <v>631.78118249989825</v>
      </c>
      <c r="R21" s="67">
        <f t="shared" si="6"/>
        <v>631.81500599700519</v>
      </c>
    </row>
    <row r="22" spans="1:18">
      <c r="A22" s="25"/>
      <c r="B22" s="26"/>
      <c r="C22" s="28"/>
      <c r="D22" s="68"/>
      <c r="E22" s="68"/>
      <c r="F22" s="68"/>
      <c r="G22" s="69"/>
      <c r="H22" s="69"/>
      <c r="I22" s="69"/>
      <c r="J22" s="69"/>
      <c r="K22" s="69"/>
      <c r="L22" s="69"/>
      <c r="M22" s="69"/>
      <c r="N22" s="69"/>
      <c r="O22" s="70"/>
      <c r="P22" s="70"/>
      <c r="Q22" s="70"/>
      <c r="R22" s="71"/>
    </row>
    <row r="23" spans="1:18" ht="15.75" customHeight="1">
      <c r="B23" s="286" t="s">
        <v>102</v>
      </c>
      <c r="C23" s="27"/>
      <c r="D23" s="72"/>
      <c r="E23" s="72"/>
      <c r="F23" s="72"/>
      <c r="G23" s="73"/>
      <c r="H23" s="73"/>
      <c r="I23" s="73"/>
      <c r="J23" s="73"/>
      <c r="K23" s="73"/>
      <c r="L23" s="73"/>
      <c r="M23" s="73"/>
      <c r="N23" s="73"/>
      <c r="O23" s="73"/>
      <c r="P23" s="73"/>
      <c r="Q23" s="73"/>
      <c r="R23" s="73"/>
    </row>
    <row r="24" spans="1:18">
      <c r="A24" s="89"/>
      <c r="B24" s="24" t="s">
        <v>270</v>
      </c>
      <c r="C24" s="29"/>
      <c r="D24" s="74"/>
      <c r="E24" s="74"/>
      <c r="F24" s="74"/>
      <c r="G24" s="75"/>
      <c r="H24" s="75"/>
      <c r="I24" s="75"/>
      <c r="J24" s="75"/>
      <c r="K24" s="75"/>
      <c r="L24" s="75"/>
      <c r="M24" s="75"/>
      <c r="N24" s="75"/>
      <c r="O24" s="76"/>
      <c r="P24" s="76"/>
      <c r="Q24" s="76"/>
      <c r="R24" s="76"/>
    </row>
    <row r="25" spans="1:18">
      <c r="A25" s="89"/>
      <c r="B25" s="31" t="s">
        <v>43</v>
      </c>
      <c r="C25" s="12"/>
      <c r="D25" s="77" t="s">
        <v>34</v>
      </c>
      <c r="E25" s="61">
        <v>2017</v>
      </c>
      <c r="F25" s="61">
        <v>2018</v>
      </c>
      <c r="G25" s="61">
        <v>2019</v>
      </c>
      <c r="H25" s="61" t="s">
        <v>2</v>
      </c>
      <c r="I25" s="61" t="s">
        <v>17</v>
      </c>
      <c r="J25" s="61" t="s">
        <v>18</v>
      </c>
      <c r="K25" s="61" t="s">
        <v>20</v>
      </c>
      <c r="L25" s="61" t="s">
        <v>21</v>
      </c>
      <c r="M25" s="61" t="s">
        <v>24</v>
      </c>
      <c r="N25" s="61" t="s">
        <v>25</v>
      </c>
      <c r="O25" s="61" t="s">
        <v>27</v>
      </c>
      <c r="P25" s="61" t="s">
        <v>28</v>
      </c>
      <c r="Q25" s="61" t="s">
        <v>29</v>
      </c>
      <c r="R25" s="61" t="s">
        <v>30</v>
      </c>
    </row>
    <row r="26" spans="1:18">
      <c r="A26" s="144" t="s">
        <v>52</v>
      </c>
      <c r="B26" s="14" t="s">
        <v>340</v>
      </c>
      <c r="C26" s="35"/>
      <c r="D26" s="78"/>
      <c r="E26" s="177">
        <v>43</v>
      </c>
      <c r="F26" s="177">
        <v>43</v>
      </c>
      <c r="G26" s="112">
        <v>43</v>
      </c>
      <c r="H26" s="112">
        <v>43</v>
      </c>
      <c r="I26" s="112">
        <v>43</v>
      </c>
      <c r="J26" s="112">
        <v>43</v>
      </c>
      <c r="K26" s="112">
        <v>43</v>
      </c>
      <c r="L26" s="112">
        <v>43</v>
      </c>
      <c r="M26" s="112">
        <v>0</v>
      </c>
      <c r="N26" s="112">
        <v>0</v>
      </c>
      <c r="O26" s="113">
        <v>0</v>
      </c>
      <c r="P26" s="113">
        <v>0</v>
      </c>
      <c r="Q26" s="113">
        <v>0</v>
      </c>
      <c r="R26" s="113">
        <v>0</v>
      </c>
    </row>
    <row r="27" spans="1:18" s="270" customFormat="1">
      <c r="A27" s="280" t="s">
        <v>53</v>
      </c>
      <c r="B27" s="14"/>
      <c r="C27" s="35"/>
      <c r="D27" s="78"/>
      <c r="E27" s="177"/>
      <c r="F27" s="177"/>
      <c r="G27" s="112"/>
      <c r="H27" s="112"/>
      <c r="I27" s="112"/>
      <c r="J27" s="112"/>
      <c r="K27" s="112"/>
      <c r="L27" s="112"/>
      <c r="M27" s="112"/>
      <c r="N27" s="112"/>
      <c r="O27" s="113"/>
      <c r="P27" s="113"/>
      <c r="Q27" s="113"/>
      <c r="R27" s="113"/>
    </row>
    <row r="28" spans="1:18" s="270" customFormat="1">
      <c r="A28" s="280" t="s">
        <v>54</v>
      </c>
      <c r="B28" s="14"/>
      <c r="C28" s="35"/>
      <c r="D28" s="78"/>
      <c r="E28" s="177"/>
      <c r="F28" s="177"/>
      <c r="G28" s="112"/>
      <c r="H28" s="112"/>
      <c r="I28" s="112"/>
      <c r="J28" s="112"/>
      <c r="K28" s="112"/>
      <c r="L28" s="112"/>
      <c r="M28" s="112"/>
      <c r="N28" s="112"/>
      <c r="O28" s="113"/>
      <c r="P28" s="113"/>
      <c r="Q28" s="113"/>
      <c r="R28" s="113"/>
    </row>
    <row r="29" spans="1:18" s="270" customFormat="1">
      <c r="A29" s="280" t="s">
        <v>55</v>
      </c>
      <c r="B29" s="14"/>
      <c r="C29" s="35"/>
      <c r="D29" s="78"/>
      <c r="E29" s="177"/>
      <c r="F29" s="177"/>
      <c r="G29" s="112"/>
      <c r="H29" s="112"/>
      <c r="I29" s="112"/>
      <c r="J29" s="112"/>
      <c r="K29" s="112"/>
      <c r="L29" s="112"/>
      <c r="M29" s="112"/>
      <c r="N29" s="112"/>
      <c r="O29" s="113"/>
      <c r="P29" s="113"/>
      <c r="Q29" s="113"/>
      <c r="R29" s="113"/>
    </row>
    <row r="30" spans="1:18">
      <c r="A30" s="280" t="s">
        <v>56</v>
      </c>
      <c r="B30" s="33"/>
      <c r="C30" s="34"/>
      <c r="D30" s="78"/>
      <c r="E30" s="177"/>
      <c r="F30" s="177"/>
      <c r="G30" s="112"/>
      <c r="H30" s="112"/>
      <c r="I30" s="112"/>
      <c r="J30" s="112"/>
      <c r="K30" s="112"/>
      <c r="L30" s="112"/>
      <c r="M30" s="112"/>
      <c r="N30" s="112"/>
      <c r="O30" s="113"/>
      <c r="P30" s="113"/>
      <c r="Q30" s="113"/>
      <c r="R30" s="113"/>
    </row>
    <row r="31" spans="1:18">
      <c r="A31" s="280" t="s">
        <v>57</v>
      </c>
      <c r="B31" s="14"/>
      <c r="C31" s="35"/>
      <c r="D31" s="78"/>
      <c r="E31" s="177"/>
      <c r="F31" s="177"/>
      <c r="G31" s="112"/>
      <c r="H31" s="112"/>
      <c r="I31" s="112"/>
      <c r="J31" s="112"/>
      <c r="K31" s="112"/>
      <c r="L31" s="112"/>
      <c r="M31" s="112"/>
      <c r="N31" s="112"/>
      <c r="O31" s="113"/>
      <c r="P31" s="113"/>
      <c r="Q31" s="113"/>
      <c r="R31" s="113"/>
    </row>
    <row r="32" spans="1:18">
      <c r="A32" s="280" t="s">
        <v>58</v>
      </c>
      <c r="B32" s="36"/>
      <c r="C32" s="38"/>
      <c r="D32" s="78"/>
      <c r="E32" s="183"/>
      <c r="F32" s="183"/>
      <c r="G32" s="116"/>
      <c r="H32" s="116"/>
      <c r="I32" s="116"/>
      <c r="J32" s="116"/>
      <c r="K32" s="116"/>
      <c r="L32" s="116"/>
      <c r="M32" s="116"/>
      <c r="N32" s="116"/>
      <c r="O32" s="117"/>
      <c r="P32" s="117"/>
      <c r="Q32" s="117"/>
      <c r="R32" s="117"/>
    </row>
    <row r="33" spans="1:18">
      <c r="A33" s="144"/>
      <c r="B33" s="40"/>
      <c r="C33" s="12"/>
      <c r="D33" s="18"/>
      <c r="E33" s="92"/>
      <c r="F33" s="93"/>
      <c r="G33" s="93"/>
      <c r="H33" s="93"/>
      <c r="I33" s="93"/>
      <c r="J33" s="93"/>
      <c r="K33" s="93"/>
      <c r="L33" s="93"/>
      <c r="M33" s="93"/>
      <c r="N33" s="93"/>
      <c r="O33" s="94"/>
      <c r="P33" s="94"/>
      <c r="Q33" s="94"/>
      <c r="R33" s="95"/>
    </row>
    <row r="34" spans="1:18">
      <c r="A34" s="144"/>
      <c r="B34" s="24" t="s">
        <v>271</v>
      </c>
      <c r="C34" s="30"/>
      <c r="D34" s="24"/>
      <c r="E34" s="105"/>
      <c r="F34" s="106"/>
      <c r="G34" s="106"/>
      <c r="H34" s="106"/>
      <c r="I34" s="106"/>
      <c r="J34" s="106"/>
      <c r="K34" s="106"/>
      <c r="L34" s="106"/>
      <c r="M34" s="106"/>
      <c r="N34" s="106"/>
      <c r="O34" s="98"/>
      <c r="P34" s="98"/>
      <c r="Q34" s="98"/>
      <c r="R34" s="99"/>
    </row>
    <row r="35" spans="1:18">
      <c r="A35" s="144"/>
      <c r="B35" s="31" t="s">
        <v>36</v>
      </c>
      <c r="C35" s="12"/>
      <c r="D35" s="322" t="s">
        <v>34</v>
      </c>
      <c r="E35" s="108"/>
      <c r="F35" s="108"/>
      <c r="G35" s="108"/>
      <c r="H35" s="108"/>
      <c r="I35" s="108"/>
      <c r="J35" s="108"/>
      <c r="K35" s="108"/>
      <c r="L35" s="108"/>
      <c r="M35" s="108"/>
      <c r="N35" s="108"/>
      <c r="O35" s="102"/>
      <c r="P35" s="102"/>
      <c r="Q35" s="102"/>
      <c r="R35" s="103"/>
    </row>
    <row r="36" spans="1:18">
      <c r="A36" s="280" t="s">
        <v>59</v>
      </c>
      <c r="B36" s="14" t="s">
        <v>342</v>
      </c>
      <c r="C36" s="312"/>
      <c r="D36" s="311"/>
      <c r="E36" s="177">
        <v>195</v>
      </c>
      <c r="F36" s="177">
        <v>195</v>
      </c>
      <c r="G36" s="315">
        <v>195</v>
      </c>
      <c r="H36" s="315">
        <v>195</v>
      </c>
      <c r="I36" s="315">
        <v>195</v>
      </c>
      <c r="J36" s="315">
        <v>195</v>
      </c>
      <c r="K36" s="315">
        <v>195</v>
      </c>
      <c r="L36" s="315">
        <v>195</v>
      </c>
      <c r="M36" s="315">
        <v>195</v>
      </c>
      <c r="N36" s="315">
        <v>195</v>
      </c>
      <c r="O36" s="316">
        <v>195</v>
      </c>
      <c r="P36" s="316">
        <v>195</v>
      </c>
      <c r="Q36" s="316">
        <v>195</v>
      </c>
      <c r="R36" s="316">
        <v>195</v>
      </c>
    </row>
    <row r="37" spans="1:18">
      <c r="A37" s="280" t="s">
        <v>60</v>
      </c>
      <c r="B37" s="14" t="s">
        <v>345</v>
      </c>
      <c r="C37" s="312"/>
      <c r="D37" s="311"/>
      <c r="E37" s="177">
        <v>40</v>
      </c>
      <c r="F37" s="177">
        <v>40</v>
      </c>
      <c r="G37" s="315">
        <v>40</v>
      </c>
      <c r="H37" s="315">
        <v>40</v>
      </c>
      <c r="I37" s="315">
        <v>40</v>
      </c>
      <c r="J37" s="315">
        <v>40</v>
      </c>
      <c r="K37" s="315">
        <v>40</v>
      </c>
      <c r="L37" s="315">
        <v>40</v>
      </c>
      <c r="M37" s="315">
        <v>40</v>
      </c>
      <c r="N37" s="315">
        <v>40</v>
      </c>
      <c r="O37" s="315">
        <v>40</v>
      </c>
      <c r="P37" s="315">
        <v>40</v>
      </c>
      <c r="Q37" s="315">
        <v>40</v>
      </c>
      <c r="R37" s="315">
        <v>40</v>
      </c>
    </row>
    <row r="38" spans="1:18">
      <c r="A38" s="280" t="s">
        <v>196</v>
      </c>
      <c r="B38" s="14" t="s">
        <v>343</v>
      </c>
      <c r="C38" s="312"/>
      <c r="D38" s="311"/>
      <c r="E38" s="177">
        <f>236/2</f>
        <v>118</v>
      </c>
      <c r="F38" s="177">
        <f>236/2</f>
        <v>118</v>
      </c>
      <c r="G38" s="296">
        <f t="shared" ref="G38:O39" si="7">236/2</f>
        <v>118</v>
      </c>
      <c r="H38" s="296">
        <f t="shared" si="7"/>
        <v>118</v>
      </c>
      <c r="I38" s="296">
        <f t="shared" si="7"/>
        <v>118</v>
      </c>
      <c r="J38" s="296">
        <f t="shared" si="7"/>
        <v>118</v>
      </c>
      <c r="K38" s="296">
        <f t="shared" si="7"/>
        <v>118</v>
      </c>
      <c r="L38" s="296">
        <f t="shared" si="7"/>
        <v>118</v>
      </c>
      <c r="M38" s="296">
        <f t="shared" si="7"/>
        <v>118</v>
      </c>
      <c r="N38" s="296">
        <f t="shared" si="7"/>
        <v>118</v>
      </c>
      <c r="O38" s="296">
        <f t="shared" si="7"/>
        <v>118</v>
      </c>
      <c r="P38" s="316">
        <v>0</v>
      </c>
      <c r="Q38" s="316">
        <v>0</v>
      </c>
      <c r="R38" s="316">
        <v>0</v>
      </c>
    </row>
    <row r="39" spans="1:18">
      <c r="A39" s="280" t="s">
        <v>197</v>
      </c>
      <c r="B39" s="14" t="s">
        <v>344</v>
      </c>
      <c r="C39" s="312"/>
      <c r="D39" s="311"/>
      <c r="E39" s="177">
        <f>236/2</f>
        <v>118</v>
      </c>
      <c r="F39" s="177">
        <f>236/2</f>
        <v>118</v>
      </c>
      <c r="G39" s="296">
        <f t="shared" si="7"/>
        <v>118</v>
      </c>
      <c r="H39" s="296">
        <f t="shared" si="7"/>
        <v>118</v>
      </c>
      <c r="I39" s="296">
        <f t="shared" si="7"/>
        <v>118</v>
      </c>
      <c r="J39" s="296">
        <f t="shared" si="7"/>
        <v>118</v>
      </c>
      <c r="K39" s="296">
        <f t="shared" si="7"/>
        <v>118</v>
      </c>
      <c r="L39" s="296">
        <f t="shared" si="7"/>
        <v>118</v>
      </c>
      <c r="M39" s="296">
        <f t="shared" si="7"/>
        <v>118</v>
      </c>
      <c r="N39" s="296">
        <f t="shared" si="7"/>
        <v>118</v>
      </c>
      <c r="O39" s="296">
        <f t="shared" si="7"/>
        <v>118</v>
      </c>
      <c r="P39" s="316">
        <v>0</v>
      </c>
      <c r="Q39" s="316">
        <v>0</v>
      </c>
      <c r="R39" s="316">
        <v>0</v>
      </c>
    </row>
    <row r="40" spans="1:18">
      <c r="A40" s="280" t="s">
        <v>198</v>
      </c>
      <c r="B40" s="14" t="s">
        <v>341</v>
      </c>
      <c r="C40" s="312"/>
      <c r="D40" s="311"/>
      <c r="E40" s="177">
        <v>109</v>
      </c>
      <c r="F40" s="177">
        <v>109</v>
      </c>
      <c r="G40" s="315">
        <v>109</v>
      </c>
      <c r="H40" s="315">
        <v>109</v>
      </c>
      <c r="I40" s="315">
        <v>106.71155821917809</v>
      </c>
      <c r="J40" s="315">
        <v>105.94874429223744</v>
      </c>
      <c r="K40" s="315">
        <v>105.94874429223744</v>
      </c>
      <c r="L40" s="315">
        <v>105.94874429223744</v>
      </c>
      <c r="M40" s="315">
        <v>105.94874429223744</v>
      </c>
      <c r="N40" s="315">
        <v>105.94874429223744</v>
      </c>
      <c r="O40" s="296">
        <v>105.94874429223744</v>
      </c>
      <c r="P40" s="425">
        <v>105.94874429223744</v>
      </c>
      <c r="Q40" s="425">
        <v>105.94874429223744</v>
      </c>
      <c r="R40" s="425">
        <v>105.94874429223744</v>
      </c>
    </row>
    <row r="41" spans="1:18" s="270" customFormat="1">
      <c r="A41" s="280" t="s">
        <v>199</v>
      </c>
      <c r="B41" s="14" t="s">
        <v>358</v>
      </c>
      <c r="C41" s="312"/>
      <c r="D41" s="311"/>
      <c r="E41" s="177">
        <v>50</v>
      </c>
      <c r="F41" s="177">
        <v>0</v>
      </c>
      <c r="G41" s="315">
        <v>0</v>
      </c>
      <c r="H41" s="315">
        <v>0</v>
      </c>
      <c r="I41" s="315">
        <v>0</v>
      </c>
      <c r="J41" s="315">
        <v>0</v>
      </c>
      <c r="K41" s="315">
        <v>0</v>
      </c>
      <c r="L41" s="315">
        <v>0</v>
      </c>
      <c r="M41" s="315">
        <v>0</v>
      </c>
      <c r="N41" s="315">
        <v>0</v>
      </c>
      <c r="O41" s="316">
        <v>0</v>
      </c>
      <c r="P41" s="316">
        <v>0</v>
      </c>
      <c r="Q41" s="316">
        <v>0</v>
      </c>
      <c r="R41" s="316">
        <v>0</v>
      </c>
    </row>
    <row r="42" spans="1:18" s="270" customFormat="1">
      <c r="A42" s="280" t="s">
        <v>200</v>
      </c>
      <c r="B42" s="14"/>
      <c r="C42" s="312"/>
      <c r="D42" s="311"/>
      <c r="E42" s="321"/>
      <c r="F42" s="309"/>
      <c r="G42" s="315"/>
      <c r="H42" s="315"/>
      <c r="I42" s="315"/>
      <c r="J42" s="315"/>
      <c r="K42" s="315"/>
      <c r="L42" s="315"/>
      <c r="M42" s="315"/>
      <c r="N42" s="315"/>
      <c r="O42" s="316"/>
      <c r="P42" s="316"/>
      <c r="Q42" s="316"/>
      <c r="R42" s="316"/>
    </row>
    <row r="43" spans="1:18">
      <c r="A43" s="144"/>
      <c r="B43" s="189"/>
      <c r="C43" s="190"/>
      <c r="D43" s="191"/>
      <c r="E43" s="191"/>
      <c r="F43" s="191"/>
      <c r="G43" s="192"/>
      <c r="H43" s="192"/>
      <c r="I43" s="192"/>
      <c r="J43" s="192"/>
      <c r="K43" s="192"/>
      <c r="L43" s="192"/>
      <c r="M43" s="192"/>
      <c r="N43" s="192"/>
      <c r="O43" s="193"/>
      <c r="P43" s="193"/>
      <c r="Q43" s="193"/>
      <c r="R43" s="194"/>
    </row>
    <row r="44" spans="1:18" ht="31.2">
      <c r="A44" s="144">
        <v>11</v>
      </c>
      <c r="B44" s="49" t="s">
        <v>168</v>
      </c>
      <c r="C44" s="162"/>
      <c r="D44" s="81"/>
      <c r="E44" s="67">
        <f t="shared" ref="E44:R44" si="8">SUM(E26:E32,E36:E40)</f>
        <v>623</v>
      </c>
      <c r="F44" s="67">
        <f t="shared" si="8"/>
        <v>623</v>
      </c>
      <c r="G44" s="79">
        <f t="shared" si="8"/>
        <v>623</v>
      </c>
      <c r="H44" s="79">
        <f t="shared" si="8"/>
        <v>623</v>
      </c>
      <c r="I44" s="79">
        <f t="shared" si="8"/>
        <v>620.71155821917807</v>
      </c>
      <c r="J44" s="79">
        <f t="shared" si="8"/>
        <v>619.94874429223739</v>
      </c>
      <c r="K44" s="79">
        <f t="shared" si="8"/>
        <v>619.94874429223739</v>
      </c>
      <c r="L44" s="79">
        <f t="shared" si="8"/>
        <v>619.94874429223739</v>
      </c>
      <c r="M44" s="79">
        <f t="shared" si="8"/>
        <v>576.94874429223739</v>
      </c>
      <c r="N44" s="79">
        <f t="shared" si="8"/>
        <v>576.94874429223739</v>
      </c>
      <c r="O44" s="79">
        <f t="shared" si="8"/>
        <v>576.94874429223739</v>
      </c>
      <c r="P44" s="79">
        <f t="shared" si="8"/>
        <v>340.94874429223745</v>
      </c>
      <c r="Q44" s="79">
        <f t="shared" si="8"/>
        <v>340.94874429223745</v>
      </c>
      <c r="R44" s="79">
        <f t="shared" si="8"/>
        <v>340.94874429223745</v>
      </c>
    </row>
    <row r="45" spans="1:18">
      <c r="A45" s="89"/>
      <c r="B45" s="30"/>
      <c r="C45" s="30"/>
      <c r="D45" s="24"/>
      <c r="E45" s="92"/>
      <c r="F45" s="93"/>
      <c r="G45" s="93"/>
      <c r="H45" s="93"/>
      <c r="I45" s="93"/>
      <c r="J45" s="93"/>
      <c r="K45" s="93"/>
      <c r="L45" s="93"/>
      <c r="M45" s="93"/>
      <c r="N45" s="93"/>
      <c r="O45" s="94"/>
      <c r="P45" s="94"/>
      <c r="Q45" s="94"/>
      <c r="R45" s="95"/>
    </row>
    <row r="46" spans="1:18">
      <c r="A46" s="89"/>
      <c r="B46" s="24" t="s">
        <v>276</v>
      </c>
      <c r="C46" s="30"/>
      <c r="D46" s="18"/>
      <c r="E46" s="96"/>
      <c r="F46" s="97"/>
      <c r="G46" s="97"/>
      <c r="H46" s="97"/>
      <c r="I46" s="97"/>
      <c r="J46" s="97"/>
      <c r="K46" s="97"/>
      <c r="L46" s="97"/>
      <c r="M46" s="97"/>
      <c r="N46" s="97"/>
      <c r="O46" s="98"/>
      <c r="P46" s="98"/>
      <c r="Q46" s="98"/>
      <c r="R46" s="99"/>
    </row>
    <row r="47" spans="1:18">
      <c r="A47" s="89"/>
      <c r="B47" s="18" t="s">
        <v>35</v>
      </c>
      <c r="C47" s="12"/>
      <c r="D47" s="104" t="s">
        <v>34</v>
      </c>
      <c r="E47" s="100"/>
      <c r="F47" s="101"/>
      <c r="G47" s="101"/>
      <c r="H47" s="101"/>
      <c r="I47" s="101"/>
      <c r="J47" s="101"/>
      <c r="K47" s="101"/>
      <c r="L47" s="101"/>
      <c r="M47" s="101"/>
      <c r="N47" s="101"/>
      <c r="O47" s="102"/>
      <c r="P47" s="102"/>
      <c r="Q47" s="102"/>
      <c r="R47" s="103"/>
    </row>
    <row r="48" spans="1:18">
      <c r="A48" s="144" t="s">
        <v>142</v>
      </c>
      <c r="B48" s="41" t="s">
        <v>387</v>
      </c>
      <c r="C48" s="35"/>
      <c r="D48" s="78"/>
      <c r="E48" s="178">
        <v>0</v>
      </c>
      <c r="F48" s="178">
        <v>0</v>
      </c>
      <c r="G48" s="118">
        <v>0</v>
      </c>
      <c r="H48" s="118">
        <v>0</v>
      </c>
      <c r="I48" s="118">
        <v>0</v>
      </c>
      <c r="J48" s="118">
        <v>0</v>
      </c>
      <c r="K48" s="118">
        <v>0</v>
      </c>
      <c r="L48" s="118">
        <v>0</v>
      </c>
      <c r="M48" s="118">
        <v>0</v>
      </c>
      <c r="N48" s="120">
        <v>0</v>
      </c>
      <c r="O48" s="119">
        <v>0</v>
      </c>
      <c r="P48" s="119">
        <v>0</v>
      </c>
      <c r="Q48" s="119">
        <v>0</v>
      </c>
      <c r="R48" s="119">
        <v>0</v>
      </c>
    </row>
    <row r="49" spans="1:18">
      <c r="A49" s="144" t="s">
        <v>143</v>
      </c>
      <c r="B49" s="14"/>
      <c r="C49" s="35"/>
      <c r="D49" s="78"/>
      <c r="E49" s="250"/>
      <c r="F49" s="250"/>
      <c r="G49" s="112"/>
      <c r="H49" s="112"/>
      <c r="I49" s="112"/>
      <c r="J49" s="112"/>
      <c r="K49" s="112"/>
      <c r="L49" s="112"/>
      <c r="M49" s="112"/>
      <c r="N49" s="121"/>
      <c r="O49" s="113"/>
      <c r="P49" s="113"/>
      <c r="Q49" s="113"/>
      <c r="R49" s="113"/>
    </row>
    <row r="50" spans="1:18">
      <c r="A50" s="144" t="s">
        <v>144</v>
      </c>
      <c r="B50" s="14"/>
      <c r="C50" s="35"/>
      <c r="D50" s="78"/>
      <c r="E50" s="250"/>
      <c r="F50" s="250"/>
      <c r="G50" s="112"/>
      <c r="H50" s="112"/>
      <c r="I50" s="112"/>
      <c r="J50" s="112"/>
      <c r="K50" s="112"/>
      <c r="L50" s="112"/>
      <c r="M50" s="112"/>
      <c r="N50" s="121"/>
      <c r="O50" s="113"/>
      <c r="P50" s="113"/>
      <c r="Q50" s="113"/>
      <c r="R50" s="113"/>
    </row>
    <row r="51" spans="1:18">
      <c r="A51" s="144" t="s">
        <v>145</v>
      </c>
      <c r="B51" s="14"/>
      <c r="C51" s="35"/>
      <c r="D51" s="78"/>
      <c r="E51" s="250"/>
      <c r="F51" s="250"/>
      <c r="G51" s="112"/>
      <c r="H51" s="112"/>
      <c r="I51" s="112"/>
      <c r="J51" s="112"/>
      <c r="K51" s="112"/>
      <c r="L51" s="112"/>
      <c r="M51" s="112"/>
      <c r="N51" s="121"/>
      <c r="O51" s="113"/>
      <c r="P51" s="113"/>
      <c r="Q51" s="113"/>
      <c r="R51" s="113"/>
    </row>
    <row r="52" spans="1:18">
      <c r="A52" s="144" t="s">
        <v>146</v>
      </c>
      <c r="B52" s="14"/>
      <c r="C52" s="35"/>
      <c r="D52" s="78"/>
      <c r="E52" s="250"/>
      <c r="F52" s="250"/>
      <c r="G52" s="112"/>
      <c r="H52" s="112"/>
      <c r="I52" s="112"/>
      <c r="J52" s="112"/>
      <c r="K52" s="112"/>
      <c r="L52" s="112"/>
      <c r="M52" s="112"/>
      <c r="N52" s="121"/>
      <c r="O52" s="113"/>
      <c r="P52" s="113"/>
      <c r="Q52" s="113"/>
      <c r="R52" s="113"/>
    </row>
    <row r="53" spans="1:18">
      <c r="A53" s="144" t="s">
        <v>147</v>
      </c>
      <c r="B53" s="14"/>
      <c r="C53" s="35"/>
      <c r="D53" s="78"/>
      <c r="E53" s="250"/>
      <c r="F53" s="250"/>
      <c r="G53" s="112"/>
      <c r="H53" s="112"/>
      <c r="I53" s="112"/>
      <c r="J53" s="112"/>
      <c r="K53" s="112"/>
      <c r="L53" s="112"/>
      <c r="M53" s="112"/>
      <c r="N53" s="121"/>
      <c r="O53" s="113"/>
      <c r="P53" s="113"/>
      <c r="Q53" s="113"/>
      <c r="R53" s="113"/>
    </row>
    <row r="54" spans="1:18">
      <c r="A54" s="144" t="s">
        <v>148</v>
      </c>
      <c r="B54" s="14"/>
      <c r="C54" s="35"/>
      <c r="D54" s="78"/>
      <c r="E54" s="250"/>
      <c r="F54" s="250"/>
      <c r="G54" s="112"/>
      <c r="H54" s="112"/>
      <c r="I54" s="112"/>
      <c r="J54" s="112"/>
      <c r="K54" s="112"/>
      <c r="L54" s="112"/>
      <c r="M54" s="112"/>
      <c r="N54" s="121"/>
      <c r="O54" s="113"/>
      <c r="P54" s="113"/>
      <c r="Q54" s="113"/>
      <c r="R54" s="113"/>
    </row>
    <row r="55" spans="1:18">
      <c r="A55" s="144" t="s">
        <v>149</v>
      </c>
      <c r="B55" s="14"/>
      <c r="C55" s="35"/>
      <c r="D55" s="78"/>
      <c r="E55" s="251"/>
      <c r="F55" s="251"/>
      <c r="G55" s="315"/>
      <c r="H55" s="315"/>
      <c r="I55" s="315"/>
      <c r="J55" s="315"/>
      <c r="K55" s="315"/>
      <c r="L55" s="315"/>
      <c r="M55" s="315"/>
      <c r="N55" s="315"/>
      <c r="O55" s="316"/>
      <c r="P55" s="316"/>
      <c r="Q55" s="316"/>
      <c r="R55" s="316"/>
    </row>
    <row r="56" spans="1:18" s="270" customFormat="1">
      <c r="A56" s="280" t="s">
        <v>150</v>
      </c>
      <c r="B56" s="14"/>
      <c r="C56" s="35"/>
      <c r="D56" s="311"/>
      <c r="E56" s="310"/>
      <c r="F56" s="310"/>
      <c r="G56" s="315"/>
      <c r="H56" s="315"/>
      <c r="I56" s="315"/>
      <c r="J56" s="315"/>
      <c r="K56" s="315"/>
      <c r="L56" s="315"/>
      <c r="M56" s="315"/>
      <c r="N56" s="315"/>
      <c r="O56" s="316"/>
      <c r="P56" s="316"/>
      <c r="Q56" s="316"/>
      <c r="R56" s="316"/>
    </row>
    <row r="57" spans="1:18" s="270" customFormat="1">
      <c r="A57" s="280" t="s">
        <v>163</v>
      </c>
      <c r="B57" s="14"/>
      <c r="C57" s="35"/>
      <c r="D57" s="311"/>
      <c r="E57" s="310"/>
      <c r="F57" s="310"/>
      <c r="G57" s="315"/>
      <c r="H57" s="315"/>
      <c r="I57" s="315"/>
      <c r="J57" s="315"/>
      <c r="K57" s="315"/>
      <c r="L57" s="315"/>
      <c r="M57" s="315"/>
      <c r="N57" s="315"/>
      <c r="O57" s="316"/>
      <c r="P57" s="316"/>
      <c r="Q57" s="316"/>
      <c r="R57" s="316"/>
    </row>
    <row r="58" spans="1:18" s="270" customFormat="1">
      <c r="A58" s="280" t="s">
        <v>164</v>
      </c>
      <c r="B58" s="14"/>
      <c r="C58" s="35"/>
      <c r="D58" s="311"/>
      <c r="E58" s="310"/>
      <c r="F58" s="310"/>
      <c r="G58" s="315"/>
      <c r="H58" s="315"/>
      <c r="I58" s="315"/>
      <c r="J58" s="315"/>
      <c r="K58" s="315"/>
      <c r="L58" s="315"/>
      <c r="M58" s="315"/>
      <c r="N58" s="315"/>
      <c r="O58" s="316"/>
      <c r="P58" s="316"/>
      <c r="Q58" s="316"/>
      <c r="R58" s="316"/>
    </row>
    <row r="59" spans="1:18" s="270" customFormat="1">
      <c r="A59" s="280" t="s">
        <v>165</v>
      </c>
      <c r="B59" s="14"/>
      <c r="C59" s="35"/>
      <c r="D59" s="311"/>
      <c r="E59" s="310"/>
      <c r="F59" s="310"/>
      <c r="G59" s="315"/>
      <c r="H59" s="315"/>
      <c r="I59" s="315"/>
      <c r="J59" s="315"/>
      <c r="K59" s="315"/>
      <c r="L59" s="315"/>
      <c r="M59" s="315"/>
      <c r="N59" s="315"/>
      <c r="O59" s="316"/>
      <c r="P59" s="316"/>
      <c r="Q59" s="316"/>
      <c r="R59" s="316"/>
    </row>
    <row r="60" spans="1:18" s="270" customFormat="1">
      <c r="A60" s="280" t="s">
        <v>201</v>
      </c>
      <c r="B60" s="14"/>
      <c r="C60" s="35"/>
      <c r="D60" s="311"/>
      <c r="E60" s="310"/>
      <c r="F60" s="310"/>
      <c r="G60" s="315"/>
      <c r="H60" s="315"/>
      <c r="I60" s="315"/>
      <c r="J60" s="315"/>
      <c r="K60" s="315"/>
      <c r="L60" s="315"/>
      <c r="M60" s="315"/>
      <c r="N60" s="315"/>
      <c r="O60" s="316"/>
      <c r="P60" s="316"/>
      <c r="Q60" s="316"/>
      <c r="R60" s="316"/>
    </row>
    <row r="61" spans="1:18" s="270" customFormat="1">
      <c r="A61" s="280" t="s">
        <v>202</v>
      </c>
      <c r="B61" s="14"/>
      <c r="C61" s="35"/>
      <c r="D61" s="311"/>
      <c r="E61" s="310"/>
      <c r="F61" s="310"/>
      <c r="G61" s="315"/>
      <c r="H61" s="315"/>
      <c r="I61" s="315"/>
      <c r="J61" s="315"/>
      <c r="K61" s="315"/>
      <c r="L61" s="315"/>
      <c r="M61" s="315"/>
      <c r="N61" s="315"/>
      <c r="O61" s="316"/>
      <c r="P61" s="316"/>
      <c r="Q61" s="316"/>
      <c r="R61" s="316"/>
    </row>
    <row r="62" spans="1:18">
      <c r="A62" s="144"/>
      <c r="B62" s="12"/>
      <c r="C62" s="12"/>
      <c r="D62" s="18"/>
      <c r="E62" s="92"/>
      <c r="F62" s="93"/>
      <c r="G62" s="93"/>
      <c r="H62" s="93"/>
      <c r="I62" s="93"/>
      <c r="J62" s="93"/>
      <c r="K62" s="93"/>
      <c r="L62" s="93"/>
      <c r="M62" s="93"/>
      <c r="N62" s="93"/>
      <c r="O62" s="94"/>
      <c r="P62" s="94"/>
      <c r="Q62" s="94"/>
      <c r="R62" s="95"/>
    </row>
    <row r="63" spans="1:18" s="270" customFormat="1">
      <c r="A63" s="280"/>
      <c r="B63" s="273"/>
      <c r="C63" s="273"/>
      <c r="D63" s="274"/>
      <c r="E63" s="96"/>
      <c r="F63" s="97"/>
      <c r="G63" s="97"/>
      <c r="H63" s="97"/>
      <c r="I63" s="97"/>
      <c r="J63" s="97"/>
      <c r="K63" s="97"/>
      <c r="L63" s="97"/>
      <c r="M63" s="97"/>
      <c r="N63" s="97"/>
      <c r="O63" s="98"/>
      <c r="P63" s="98"/>
      <c r="Q63" s="98"/>
      <c r="R63" s="99"/>
    </row>
    <row r="64" spans="1:18" s="270" customFormat="1">
      <c r="A64" s="280"/>
      <c r="B64" s="273"/>
      <c r="C64" s="273"/>
      <c r="D64" s="274"/>
      <c r="E64" s="96"/>
      <c r="F64" s="97"/>
      <c r="G64" s="97"/>
      <c r="H64" s="97"/>
      <c r="I64" s="97"/>
      <c r="J64" s="97"/>
      <c r="K64" s="97"/>
      <c r="L64" s="97"/>
      <c r="M64" s="97"/>
      <c r="N64" s="97"/>
      <c r="O64" s="98"/>
      <c r="P64" s="98"/>
      <c r="Q64" s="98"/>
      <c r="R64" s="99"/>
    </row>
    <row r="65" spans="1:18">
      <c r="A65" s="144"/>
      <c r="B65" s="24" t="s">
        <v>277</v>
      </c>
      <c r="C65" s="12"/>
      <c r="D65" s="24"/>
      <c r="E65" s="96"/>
      <c r="F65" s="97"/>
      <c r="G65" s="97"/>
      <c r="H65" s="97"/>
      <c r="I65" s="97"/>
      <c r="J65" s="97"/>
      <c r="K65" s="97"/>
      <c r="L65" s="97"/>
      <c r="M65" s="97"/>
      <c r="N65" s="97"/>
      <c r="O65" s="98"/>
      <c r="P65" s="98"/>
      <c r="Q65" s="98"/>
      <c r="R65" s="99"/>
    </row>
    <row r="66" spans="1:18">
      <c r="A66" s="144"/>
      <c r="B66" s="18" t="s">
        <v>36</v>
      </c>
      <c r="C66" s="12"/>
      <c r="D66" s="18"/>
      <c r="E66" s="100"/>
      <c r="F66" s="101"/>
      <c r="G66" s="320"/>
      <c r="H66" s="101"/>
      <c r="I66" s="101"/>
      <c r="J66" s="101"/>
      <c r="K66" s="101"/>
      <c r="L66" s="101"/>
      <c r="M66" s="101"/>
      <c r="N66" s="101"/>
      <c r="O66" s="102"/>
      <c r="P66" s="102"/>
      <c r="Q66" s="102"/>
      <c r="R66" s="103"/>
    </row>
    <row r="67" spans="1:18">
      <c r="A67" s="144" t="s">
        <v>203</v>
      </c>
      <c r="B67" s="41" t="s">
        <v>348</v>
      </c>
      <c r="C67" s="37"/>
      <c r="D67" s="85"/>
      <c r="E67" s="422">
        <v>27</v>
      </c>
      <c r="F67" s="422">
        <v>27</v>
      </c>
      <c r="G67" s="355">
        <v>27</v>
      </c>
      <c r="H67" s="355">
        <v>27</v>
      </c>
      <c r="I67" s="355">
        <v>27</v>
      </c>
      <c r="J67" s="355">
        <v>27</v>
      </c>
      <c r="K67" s="355">
        <v>27</v>
      </c>
      <c r="L67" s="355">
        <v>27</v>
      </c>
      <c r="M67" s="355">
        <v>27</v>
      </c>
      <c r="N67" s="355">
        <v>27</v>
      </c>
      <c r="O67" s="355">
        <v>27</v>
      </c>
      <c r="P67" s="355">
        <v>27</v>
      </c>
      <c r="Q67" s="355">
        <v>27</v>
      </c>
      <c r="R67" s="355">
        <v>27</v>
      </c>
    </row>
    <row r="68" spans="1:18" s="270" customFormat="1">
      <c r="A68" s="280" t="s">
        <v>204</v>
      </c>
      <c r="B68" s="41" t="s">
        <v>349</v>
      </c>
      <c r="C68" s="312"/>
      <c r="D68" s="305"/>
      <c r="E68" s="423">
        <v>20</v>
      </c>
      <c r="F68" s="423">
        <v>19.600000000000001</v>
      </c>
      <c r="G68" s="355">
        <v>19.600000000000001</v>
      </c>
      <c r="H68" s="355">
        <v>19.600000000000001</v>
      </c>
      <c r="I68" s="355">
        <v>19.600000000000001</v>
      </c>
      <c r="J68" s="355">
        <v>19.600000000000001</v>
      </c>
      <c r="K68" s="355">
        <v>19.600000000000001</v>
      </c>
      <c r="L68" s="355">
        <v>19.600000000000001</v>
      </c>
      <c r="M68" s="355">
        <v>19.600000000000001</v>
      </c>
      <c r="N68" s="355">
        <v>19.600000000000001</v>
      </c>
      <c r="O68" s="355">
        <v>19.600000000000001</v>
      </c>
      <c r="P68" s="355">
        <v>19.600000000000001</v>
      </c>
      <c r="Q68" s="355">
        <v>19.600000000000001</v>
      </c>
      <c r="R68" s="355">
        <v>19.600000000000001</v>
      </c>
    </row>
    <row r="69" spans="1:18" s="270" customFormat="1">
      <c r="A69" s="280" t="s">
        <v>205</v>
      </c>
      <c r="B69" s="14" t="s">
        <v>394</v>
      </c>
      <c r="C69" s="340"/>
      <c r="D69" s="421"/>
      <c r="E69" s="423"/>
      <c r="F69" s="423"/>
      <c r="G69" s="355"/>
      <c r="H69" s="355"/>
      <c r="I69" s="355">
        <v>2.288441780821918</v>
      </c>
      <c r="J69" s="355">
        <v>3.0512557077625577</v>
      </c>
      <c r="K69" s="355">
        <v>3.0512557077625577</v>
      </c>
      <c r="L69" s="355">
        <v>3.0512557077625577</v>
      </c>
      <c r="M69" s="355">
        <v>3.0512557077625577</v>
      </c>
      <c r="N69" s="355">
        <v>3.0512557077625577</v>
      </c>
      <c r="O69" s="355">
        <v>3.0512557077625577</v>
      </c>
      <c r="P69" s="355">
        <v>3.0512557077625577</v>
      </c>
      <c r="Q69" s="355">
        <v>3.0512557077625577</v>
      </c>
      <c r="R69" s="355">
        <v>3.0512557077625577</v>
      </c>
    </row>
    <row r="70" spans="1:18" s="270" customFormat="1">
      <c r="A70" s="280" t="s">
        <v>206</v>
      </c>
      <c r="B70" s="41" t="s">
        <v>354</v>
      </c>
      <c r="C70" s="312"/>
      <c r="D70" s="305"/>
      <c r="E70" s="423">
        <v>0</v>
      </c>
      <c r="F70" s="423">
        <v>0.81</v>
      </c>
      <c r="G70" s="355">
        <v>0.81</v>
      </c>
      <c r="H70" s="355">
        <v>0.81</v>
      </c>
      <c r="I70" s="355">
        <v>0.81</v>
      </c>
      <c r="J70" s="355">
        <v>0.81</v>
      </c>
      <c r="K70" s="355">
        <v>0</v>
      </c>
      <c r="L70" s="355">
        <v>0</v>
      </c>
      <c r="M70" s="355">
        <v>0</v>
      </c>
      <c r="N70" s="355">
        <v>0</v>
      </c>
      <c r="O70" s="355">
        <v>0</v>
      </c>
      <c r="P70" s="355">
        <v>0</v>
      </c>
      <c r="Q70" s="355">
        <v>0</v>
      </c>
      <c r="R70" s="355">
        <v>0</v>
      </c>
    </row>
    <row r="71" spans="1:18" s="270" customFormat="1">
      <c r="A71" s="280" t="s">
        <v>362</v>
      </c>
      <c r="B71" s="14" t="s">
        <v>350</v>
      </c>
      <c r="C71" s="340"/>
      <c r="D71" s="421"/>
      <c r="E71" s="423">
        <v>8.4</v>
      </c>
      <c r="F71" s="423">
        <v>8.4</v>
      </c>
      <c r="G71" s="355">
        <v>8.4</v>
      </c>
      <c r="H71" s="355">
        <v>8.4</v>
      </c>
      <c r="I71" s="355">
        <v>8.4</v>
      </c>
      <c r="J71" s="355">
        <v>8.4</v>
      </c>
      <c r="K71" s="355">
        <v>8.4</v>
      </c>
      <c r="L71" s="355">
        <v>8.4</v>
      </c>
      <c r="M71" s="355">
        <v>8.4</v>
      </c>
      <c r="N71" s="355">
        <v>8.4</v>
      </c>
      <c r="O71" s="355">
        <v>8.4</v>
      </c>
      <c r="P71" s="355">
        <v>8.4</v>
      </c>
      <c r="Q71" s="355">
        <v>8.4</v>
      </c>
      <c r="R71" s="355">
        <v>8.4</v>
      </c>
    </row>
    <row r="72" spans="1:18" s="270" customFormat="1">
      <c r="A72" s="280" t="s">
        <v>363</v>
      </c>
      <c r="B72" s="41" t="s">
        <v>351</v>
      </c>
      <c r="C72" s="312"/>
      <c r="D72" s="305"/>
      <c r="E72" s="423">
        <v>11</v>
      </c>
      <c r="F72" s="423">
        <v>11</v>
      </c>
      <c r="G72" s="355">
        <v>11</v>
      </c>
      <c r="H72" s="355">
        <v>11</v>
      </c>
      <c r="I72" s="355">
        <v>11</v>
      </c>
      <c r="J72" s="355">
        <v>11</v>
      </c>
      <c r="K72" s="355">
        <v>11</v>
      </c>
      <c r="L72" s="355">
        <v>11</v>
      </c>
      <c r="M72" s="355">
        <v>11</v>
      </c>
      <c r="N72" s="355">
        <v>11</v>
      </c>
      <c r="O72" s="355">
        <v>11</v>
      </c>
      <c r="P72" s="355">
        <v>11</v>
      </c>
      <c r="Q72" s="355">
        <v>11</v>
      </c>
      <c r="R72" s="355">
        <v>11</v>
      </c>
    </row>
    <row r="73" spans="1:18" s="270" customFormat="1" ht="31.2">
      <c r="A73" s="280" t="s">
        <v>364</v>
      </c>
      <c r="B73" s="14" t="s">
        <v>355</v>
      </c>
      <c r="C73" s="340"/>
      <c r="D73" s="421"/>
      <c r="E73" s="423">
        <v>9.5</v>
      </c>
      <c r="F73" s="423">
        <v>9.5</v>
      </c>
      <c r="G73" s="355">
        <v>9.5</v>
      </c>
      <c r="H73" s="355">
        <v>9.5</v>
      </c>
      <c r="I73" s="355">
        <v>9.5</v>
      </c>
      <c r="J73" s="355">
        <v>9.5</v>
      </c>
      <c r="K73" s="355">
        <v>9.5</v>
      </c>
      <c r="L73" s="355">
        <v>0</v>
      </c>
      <c r="M73" s="355">
        <v>0</v>
      </c>
      <c r="N73" s="355">
        <v>0</v>
      </c>
      <c r="O73" s="355">
        <v>0</v>
      </c>
      <c r="P73" s="355">
        <v>0</v>
      </c>
      <c r="Q73" s="355">
        <v>0</v>
      </c>
      <c r="R73" s="355">
        <v>0</v>
      </c>
    </row>
    <row r="74" spans="1:18" s="270" customFormat="1">
      <c r="A74" s="280" t="s">
        <v>365</v>
      </c>
      <c r="B74" s="41" t="s">
        <v>352</v>
      </c>
      <c r="C74" s="312"/>
      <c r="D74" s="305"/>
      <c r="E74" s="423">
        <v>0</v>
      </c>
      <c r="F74" s="423">
        <v>0</v>
      </c>
      <c r="G74" s="355">
        <v>0</v>
      </c>
      <c r="H74" s="355">
        <v>9</v>
      </c>
      <c r="I74" s="355">
        <v>9</v>
      </c>
      <c r="J74" s="355">
        <v>9</v>
      </c>
      <c r="K74" s="355">
        <v>9</v>
      </c>
      <c r="L74" s="355">
        <v>9</v>
      </c>
      <c r="M74" s="355">
        <v>9</v>
      </c>
      <c r="N74" s="355">
        <v>9</v>
      </c>
      <c r="O74" s="355">
        <v>9</v>
      </c>
      <c r="P74" s="355">
        <v>9</v>
      </c>
      <c r="Q74" s="355">
        <v>9</v>
      </c>
      <c r="R74" s="355">
        <v>9</v>
      </c>
    </row>
    <row r="75" spans="1:18" s="270" customFormat="1">
      <c r="A75" s="280" t="s">
        <v>366</v>
      </c>
      <c r="B75" s="14" t="s">
        <v>353</v>
      </c>
      <c r="C75" s="340"/>
      <c r="D75" s="421"/>
      <c r="E75" s="423">
        <v>0</v>
      </c>
      <c r="F75" s="423">
        <v>0</v>
      </c>
      <c r="G75" s="355">
        <v>0</v>
      </c>
      <c r="H75" s="355">
        <v>0</v>
      </c>
      <c r="I75" s="355">
        <v>0</v>
      </c>
      <c r="J75" s="355">
        <v>0</v>
      </c>
      <c r="K75" s="355">
        <v>0</v>
      </c>
      <c r="L75" s="355">
        <v>0</v>
      </c>
      <c r="M75" s="355">
        <v>0</v>
      </c>
      <c r="N75" s="355">
        <v>0</v>
      </c>
      <c r="O75" s="355">
        <v>0</v>
      </c>
      <c r="P75" s="355">
        <v>0</v>
      </c>
      <c r="Q75" s="355">
        <v>0</v>
      </c>
      <c r="R75" s="355">
        <v>0</v>
      </c>
    </row>
    <row r="76" spans="1:18" s="270" customFormat="1">
      <c r="A76" s="280" t="s">
        <v>390</v>
      </c>
      <c r="B76" s="41" t="s">
        <v>346</v>
      </c>
      <c r="C76" s="312"/>
      <c r="D76" s="305"/>
      <c r="E76" s="423">
        <v>0.54</v>
      </c>
      <c r="F76" s="423">
        <v>0.54</v>
      </c>
      <c r="G76" s="355">
        <v>0.54</v>
      </c>
      <c r="H76" s="355">
        <v>0.54</v>
      </c>
      <c r="I76" s="355">
        <v>0.54</v>
      </c>
      <c r="J76" s="355">
        <v>0.54</v>
      </c>
      <c r="K76" s="355">
        <v>0.54</v>
      </c>
      <c r="L76" s="355">
        <v>0.54</v>
      </c>
      <c r="M76" s="355">
        <v>0.54</v>
      </c>
      <c r="N76" s="355">
        <v>0.54</v>
      </c>
      <c r="O76" s="355">
        <v>0.54</v>
      </c>
      <c r="P76" s="355">
        <v>0.54</v>
      </c>
      <c r="Q76" s="355">
        <v>0</v>
      </c>
      <c r="R76" s="355">
        <v>0</v>
      </c>
    </row>
    <row r="77" spans="1:18" s="270" customFormat="1">
      <c r="A77" s="280" t="s">
        <v>391</v>
      </c>
      <c r="B77" s="14" t="s">
        <v>347</v>
      </c>
      <c r="C77" s="340"/>
      <c r="D77" s="421"/>
      <c r="E77" s="423">
        <v>2.7</v>
      </c>
      <c r="F77" s="423">
        <v>2.7</v>
      </c>
      <c r="G77" s="355">
        <v>2.7</v>
      </c>
      <c r="H77" s="355">
        <v>2.7</v>
      </c>
      <c r="I77" s="355">
        <v>2.7</v>
      </c>
      <c r="J77" s="355">
        <v>2.7</v>
      </c>
      <c r="K77" s="355">
        <v>2.7</v>
      </c>
      <c r="L77" s="355">
        <v>2.7</v>
      </c>
      <c r="M77" s="355">
        <v>2.7</v>
      </c>
      <c r="N77" s="355">
        <v>0</v>
      </c>
      <c r="O77" s="355">
        <v>0</v>
      </c>
      <c r="P77" s="355">
        <v>0</v>
      </c>
      <c r="Q77" s="355">
        <v>0</v>
      </c>
      <c r="R77" s="355">
        <v>0</v>
      </c>
    </row>
    <row r="78" spans="1:18" s="270" customFormat="1">
      <c r="A78" s="280" t="s">
        <v>392</v>
      </c>
      <c r="B78" s="43" t="s">
        <v>371</v>
      </c>
      <c r="C78" s="340"/>
      <c r="D78" s="424"/>
      <c r="E78" s="423">
        <v>8.370000000000001</v>
      </c>
      <c r="F78" s="423">
        <v>8.370000000000001</v>
      </c>
      <c r="G78" s="355">
        <v>8.370000000000001</v>
      </c>
      <c r="H78" s="355">
        <v>8.370000000000001</v>
      </c>
      <c r="I78" s="355">
        <v>8.370000000000001</v>
      </c>
      <c r="J78" s="355">
        <v>8.370000000000001</v>
      </c>
      <c r="K78" s="355">
        <v>8.370000000000001</v>
      </c>
      <c r="L78" s="355">
        <v>0</v>
      </c>
      <c r="M78" s="355">
        <v>0</v>
      </c>
      <c r="N78" s="355">
        <v>0</v>
      </c>
      <c r="O78" s="355">
        <v>0</v>
      </c>
      <c r="P78" s="355">
        <v>0</v>
      </c>
      <c r="Q78" s="355">
        <v>0</v>
      </c>
      <c r="R78" s="355">
        <v>0</v>
      </c>
    </row>
    <row r="79" spans="1:18">
      <c r="A79" s="144"/>
      <c r="B79" s="189"/>
      <c r="C79" s="190"/>
      <c r="D79" s="191"/>
      <c r="E79" s="191"/>
      <c r="F79" s="191"/>
      <c r="G79" s="192"/>
      <c r="H79" s="192"/>
      <c r="I79" s="192"/>
      <c r="J79" s="192"/>
      <c r="K79" s="192"/>
      <c r="L79" s="192"/>
      <c r="M79" s="192"/>
      <c r="N79" s="192"/>
      <c r="O79" s="193"/>
      <c r="P79" s="193"/>
      <c r="Q79" s="193"/>
      <c r="R79" s="194"/>
    </row>
    <row r="80" spans="1:18" ht="31.2">
      <c r="A80" s="144">
        <v>12</v>
      </c>
      <c r="B80" s="199" t="s">
        <v>169</v>
      </c>
      <c r="C80" s="200"/>
      <c r="D80" s="201"/>
      <c r="E80" s="202">
        <f>SUM(E48:E55,E67:E78)</f>
        <v>87.510000000000019</v>
      </c>
      <c r="F80" s="202">
        <f t="shared" ref="F80:R80" si="9">SUM(F48:F55,F67:F78)</f>
        <v>87.920000000000016</v>
      </c>
      <c r="G80" s="202">
        <f t="shared" si="9"/>
        <v>87.920000000000016</v>
      </c>
      <c r="H80" s="202">
        <f t="shared" si="9"/>
        <v>96.920000000000016</v>
      </c>
      <c r="I80" s="202">
        <f t="shared" si="9"/>
        <v>99.208441780821943</v>
      </c>
      <c r="J80" s="202">
        <f t="shared" si="9"/>
        <v>99.971255707762566</v>
      </c>
      <c r="K80" s="202">
        <f t="shared" si="9"/>
        <v>99.161255707762564</v>
      </c>
      <c r="L80" s="202">
        <f t="shared" si="9"/>
        <v>81.291255707762559</v>
      </c>
      <c r="M80" s="202">
        <f t="shared" si="9"/>
        <v>81.291255707762559</v>
      </c>
      <c r="N80" s="202">
        <f t="shared" si="9"/>
        <v>78.591255707762556</v>
      </c>
      <c r="O80" s="202">
        <f t="shared" si="9"/>
        <v>78.591255707762556</v>
      </c>
      <c r="P80" s="202">
        <f t="shared" si="9"/>
        <v>78.591255707762556</v>
      </c>
      <c r="Q80" s="202">
        <f t="shared" si="9"/>
        <v>78.05125570776255</v>
      </c>
      <c r="R80" s="202">
        <f t="shared" si="9"/>
        <v>78.05125570776255</v>
      </c>
    </row>
    <row r="81" spans="1:18" s="2" customFormat="1">
      <c r="A81" s="146"/>
      <c r="B81" s="173"/>
      <c r="C81" s="170"/>
      <c r="D81" s="169"/>
      <c r="E81" s="106"/>
      <c r="F81" s="106"/>
      <c r="G81" s="106"/>
      <c r="H81" s="106"/>
      <c r="I81" s="106"/>
      <c r="J81" s="106"/>
      <c r="K81" s="106"/>
      <c r="L81" s="106"/>
      <c r="M81" s="106"/>
      <c r="N81" s="106"/>
      <c r="O81" s="106"/>
      <c r="P81" s="106"/>
      <c r="Q81" s="106"/>
      <c r="R81" s="174"/>
    </row>
    <row r="82" spans="1:18" ht="15" customHeight="1">
      <c r="A82" s="144">
        <v>13</v>
      </c>
      <c r="B82" s="47" t="s">
        <v>170</v>
      </c>
      <c r="C82" s="48"/>
      <c r="D82" s="85"/>
      <c r="E82" s="79">
        <f>E80+E44</f>
        <v>710.51</v>
      </c>
      <c r="F82" s="79">
        <f t="shared" ref="F82:R82" si="10">F80+F44</f>
        <v>710.92000000000007</v>
      </c>
      <c r="G82" s="79">
        <f t="shared" si="10"/>
        <v>710.92000000000007</v>
      </c>
      <c r="H82" s="79">
        <f t="shared" si="10"/>
        <v>719.92000000000007</v>
      </c>
      <c r="I82" s="79">
        <f t="shared" si="10"/>
        <v>719.92000000000007</v>
      </c>
      <c r="J82" s="79">
        <f t="shared" si="10"/>
        <v>719.92</v>
      </c>
      <c r="K82" s="79">
        <f t="shared" si="10"/>
        <v>719.1099999999999</v>
      </c>
      <c r="L82" s="79">
        <f t="shared" si="10"/>
        <v>701.24</v>
      </c>
      <c r="M82" s="79">
        <f t="shared" si="10"/>
        <v>658.24</v>
      </c>
      <c r="N82" s="79">
        <f t="shared" si="10"/>
        <v>655.54</v>
      </c>
      <c r="O82" s="79">
        <f t="shared" si="10"/>
        <v>655.54</v>
      </c>
      <c r="P82" s="79">
        <f t="shared" si="10"/>
        <v>419.54</v>
      </c>
      <c r="Q82" s="79">
        <f t="shared" si="10"/>
        <v>419</v>
      </c>
      <c r="R82" s="79">
        <f t="shared" si="10"/>
        <v>419</v>
      </c>
    </row>
    <row r="83" spans="1:18" ht="15" customHeight="1">
      <c r="A83" s="144"/>
      <c r="B83" s="122"/>
      <c r="C83" s="123"/>
      <c r="D83" s="86"/>
      <c r="E83" s="86"/>
      <c r="F83" s="86"/>
      <c r="G83" s="75"/>
      <c r="H83" s="75"/>
      <c r="I83" s="75"/>
      <c r="J83" s="75"/>
      <c r="K83" s="75"/>
      <c r="L83" s="75"/>
      <c r="M83" s="75"/>
      <c r="N83" s="75"/>
      <c r="O83" s="75"/>
      <c r="P83" s="75"/>
      <c r="Q83" s="75"/>
      <c r="R83" s="75"/>
    </row>
    <row r="84" spans="1:18" s="45" customFormat="1" ht="15" customHeight="1">
      <c r="A84" s="145"/>
      <c r="B84" s="286" t="s">
        <v>39</v>
      </c>
      <c r="C84" s="42"/>
      <c r="D84" s="86"/>
      <c r="E84" s="86"/>
      <c r="F84" s="86"/>
      <c r="G84" s="87"/>
      <c r="H84" s="87"/>
      <c r="I84" s="87"/>
      <c r="J84" s="87"/>
      <c r="K84" s="87"/>
      <c r="L84" s="87"/>
      <c r="M84" s="87"/>
      <c r="N84" s="87"/>
      <c r="O84" s="76"/>
      <c r="P84" s="76"/>
      <c r="Q84" s="76"/>
      <c r="R84" s="76"/>
    </row>
    <row r="85" spans="1:18" ht="15" customHeight="1">
      <c r="A85" s="144"/>
      <c r="B85" s="24" t="s">
        <v>278</v>
      </c>
      <c r="C85" s="30"/>
      <c r="D85" s="86"/>
      <c r="E85" s="86"/>
      <c r="F85" s="86"/>
      <c r="G85" s="87"/>
      <c r="H85" s="87"/>
      <c r="I85" s="87"/>
      <c r="J85" s="87"/>
      <c r="K85" s="87"/>
      <c r="L85" s="87"/>
      <c r="M85" s="87"/>
      <c r="N85" s="87"/>
      <c r="O85" s="76"/>
      <c r="P85" s="76"/>
      <c r="Q85" s="76"/>
      <c r="R85" s="76"/>
    </row>
    <row r="86" spans="1:18">
      <c r="A86" s="144"/>
      <c r="B86" s="18" t="s">
        <v>40</v>
      </c>
      <c r="C86" s="29"/>
      <c r="D86" s="77" t="s">
        <v>34</v>
      </c>
      <c r="E86" s="258"/>
      <c r="F86" s="258"/>
      <c r="G86" s="61" t="s">
        <v>1</v>
      </c>
      <c r="H86" s="61" t="s">
        <v>2</v>
      </c>
      <c r="I86" s="61" t="s">
        <v>17</v>
      </c>
      <c r="J86" s="61" t="s">
        <v>18</v>
      </c>
      <c r="K86" s="61" t="s">
        <v>20</v>
      </c>
      <c r="L86" s="61" t="s">
        <v>21</v>
      </c>
      <c r="M86" s="61" t="s">
        <v>24</v>
      </c>
      <c r="N86" s="61" t="s">
        <v>25</v>
      </c>
      <c r="O86" s="61" t="s">
        <v>27</v>
      </c>
      <c r="P86" s="61" t="s">
        <v>28</v>
      </c>
      <c r="Q86" s="61" t="s">
        <v>29</v>
      </c>
      <c r="R86" s="61" t="s">
        <v>30</v>
      </c>
    </row>
    <row r="87" spans="1:18" s="2" customFormat="1">
      <c r="A87" s="146" t="s">
        <v>70</v>
      </c>
      <c r="B87" s="41" t="s">
        <v>407</v>
      </c>
      <c r="C87" s="125"/>
      <c r="D87" s="91"/>
      <c r="E87" s="259"/>
      <c r="F87" s="259"/>
      <c r="G87" s="319"/>
      <c r="H87" s="319"/>
      <c r="I87" s="319"/>
      <c r="J87" s="319"/>
      <c r="K87" s="319"/>
      <c r="L87" s="112"/>
      <c r="M87" s="112"/>
      <c r="N87" s="121"/>
      <c r="O87" s="355">
        <v>225.54999999999995</v>
      </c>
      <c r="P87" s="355">
        <v>225.54999999999995</v>
      </c>
      <c r="Q87" s="355">
        <v>219.94999999999993</v>
      </c>
      <c r="R87" s="355">
        <v>216.34999999999997</v>
      </c>
    </row>
    <row r="88" spans="1:18" s="2" customFormat="1">
      <c r="A88" s="146" t="s">
        <v>71</v>
      </c>
      <c r="B88" s="41"/>
      <c r="C88" s="44"/>
      <c r="D88" s="91"/>
      <c r="E88" s="259"/>
      <c r="F88" s="259"/>
      <c r="G88" s="112"/>
      <c r="H88" s="112"/>
      <c r="I88" s="112"/>
      <c r="J88" s="112"/>
      <c r="K88" s="112"/>
      <c r="L88" s="112"/>
      <c r="M88" s="112"/>
      <c r="N88" s="121"/>
      <c r="O88" s="318"/>
      <c r="P88" s="318"/>
      <c r="Q88" s="318"/>
      <c r="R88" s="318"/>
    </row>
    <row r="89" spans="1:18" s="2" customFormat="1">
      <c r="A89" s="146" t="s">
        <v>72</v>
      </c>
      <c r="B89" s="41"/>
      <c r="C89" s="44"/>
      <c r="D89" s="91"/>
      <c r="E89" s="259"/>
      <c r="F89" s="259"/>
      <c r="G89" s="112"/>
      <c r="H89" s="112"/>
      <c r="I89" s="112"/>
      <c r="J89" s="112"/>
      <c r="K89" s="112"/>
      <c r="L89" s="112"/>
      <c r="M89" s="112"/>
      <c r="N89" s="112"/>
      <c r="O89" s="318"/>
      <c r="P89" s="318"/>
      <c r="Q89" s="318"/>
      <c r="R89" s="318"/>
    </row>
    <row r="90" spans="1:18" s="2" customFormat="1">
      <c r="A90" s="146" t="s">
        <v>73</v>
      </c>
      <c r="B90" s="41"/>
      <c r="C90" s="44"/>
      <c r="D90" s="91"/>
      <c r="E90" s="259"/>
      <c r="F90" s="259"/>
      <c r="G90" s="112"/>
      <c r="H90" s="112"/>
      <c r="I90" s="112"/>
      <c r="J90" s="112"/>
      <c r="K90" s="112"/>
      <c r="L90" s="112"/>
      <c r="M90" s="112"/>
      <c r="N90" s="112"/>
      <c r="O90" s="113"/>
      <c r="P90" s="113"/>
      <c r="Q90" s="113"/>
      <c r="R90" s="113"/>
    </row>
    <row r="91" spans="1:18" s="2" customFormat="1">
      <c r="A91" s="144" t="s">
        <v>74</v>
      </c>
      <c r="B91" s="41"/>
      <c r="C91" s="44"/>
      <c r="D91" s="164"/>
      <c r="E91" s="259"/>
      <c r="F91" s="259"/>
      <c r="G91" s="116"/>
      <c r="H91" s="116"/>
      <c r="I91" s="116"/>
      <c r="J91" s="116"/>
      <c r="K91" s="116"/>
      <c r="L91" s="116"/>
      <c r="M91" s="116"/>
      <c r="N91" s="116"/>
      <c r="O91" s="117"/>
      <c r="P91" s="117"/>
      <c r="Q91" s="117"/>
      <c r="R91" s="117"/>
    </row>
    <row r="92" spans="1:18" s="2" customFormat="1">
      <c r="A92" s="281" t="s">
        <v>207</v>
      </c>
      <c r="B92" s="41"/>
      <c r="C92" s="44"/>
      <c r="D92" s="164"/>
      <c r="E92" s="259"/>
      <c r="F92" s="259"/>
      <c r="G92" s="116"/>
      <c r="H92" s="116"/>
      <c r="I92" s="116"/>
      <c r="J92" s="116"/>
      <c r="K92" s="116"/>
      <c r="L92" s="116"/>
      <c r="M92" s="116"/>
      <c r="N92" s="116"/>
      <c r="O92" s="117"/>
      <c r="P92" s="117"/>
      <c r="Q92" s="117"/>
      <c r="R92" s="117"/>
    </row>
    <row r="93" spans="1:18" s="2" customFormat="1">
      <c r="A93" s="281" t="s">
        <v>208</v>
      </c>
      <c r="B93" s="50"/>
      <c r="C93" s="44"/>
      <c r="D93" s="164"/>
      <c r="E93" s="259"/>
      <c r="F93" s="259"/>
      <c r="G93" s="116"/>
      <c r="H93" s="116"/>
      <c r="I93" s="116"/>
      <c r="J93" s="116"/>
      <c r="K93" s="116"/>
      <c r="L93" s="116"/>
      <c r="M93" s="116"/>
      <c r="N93" s="116"/>
      <c r="O93" s="117"/>
      <c r="P93" s="117"/>
      <c r="Q93" s="117"/>
      <c r="R93" s="117"/>
    </row>
    <row r="94" spans="1:18" s="2" customFormat="1">
      <c r="A94" s="281" t="s">
        <v>209</v>
      </c>
      <c r="B94" s="50"/>
      <c r="C94" s="44"/>
      <c r="D94" s="164"/>
      <c r="E94" s="259"/>
      <c r="F94" s="259"/>
      <c r="G94" s="116"/>
      <c r="H94" s="116"/>
      <c r="I94" s="116"/>
      <c r="J94" s="116"/>
      <c r="K94" s="116"/>
      <c r="L94" s="116"/>
      <c r="M94" s="116"/>
      <c r="N94" s="116"/>
      <c r="O94" s="117"/>
      <c r="P94" s="117"/>
      <c r="Q94" s="117"/>
      <c r="R94" s="117"/>
    </row>
    <row r="95" spans="1:18" s="2" customFormat="1">
      <c r="A95" s="281" t="s">
        <v>210</v>
      </c>
      <c r="B95" s="50"/>
      <c r="C95" s="44"/>
      <c r="D95" s="164"/>
      <c r="E95" s="259"/>
      <c r="F95" s="259"/>
      <c r="G95" s="116"/>
      <c r="H95" s="116"/>
      <c r="I95" s="116"/>
      <c r="J95" s="116"/>
      <c r="K95" s="116"/>
      <c r="L95" s="116"/>
      <c r="M95" s="116"/>
      <c r="N95" s="116"/>
      <c r="O95" s="117"/>
      <c r="P95" s="117"/>
      <c r="Q95" s="117"/>
      <c r="R95" s="117"/>
    </row>
    <row r="96" spans="1:18" s="2" customFormat="1">
      <c r="A96" s="281" t="s">
        <v>211</v>
      </c>
      <c r="B96" s="50"/>
      <c r="C96" s="44"/>
      <c r="D96" s="164"/>
      <c r="E96" s="259"/>
      <c r="F96" s="259"/>
      <c r="G96" s="116"/>
      <c r="H96" s="116"/>
      <c r="I96" s="116"/>
      <c r="J96" s="116"/>
      <c r="K96" s="116"/>
      <c r="L96" s="116"/>
      <c r="M96" s="116"/>
      <c r="N96" s="116"/>
      <c r="O96" s="117"/>
      <c r="P96" s="117"/>
      <c r="Q96" s="117"/>
      <c r="R96" s="117"/>
    </row>
    <row r="97" spans="1:19" s="2" customFormat="1">
      <c r="A97" s="281" t="s">
        <v>212</v>
      </c>
      <c r="B97" s="50"/>
      <c r="C97" s="44"/>
      <c r="D97" s="164"/>
      <c r="E97" s="259"/>
      <c r="F97" s="259"/>
      <c r="G97" s="116"/>
      <c r="H97" s="116"/>
      <c r="I97" s="116"/>
      <c r="J97" s="116"/>
      <c r="K97" s="116"/>
      <c r="L97" s="116"/>
      <c r="M97" s="116"/>
      <c r="N97" s="116"/>
      <c r="O97" s="117"/>
      <c r="P97" s="117"/>
      <c r="Q97" s="117"/>
      <c r="R97" s="117"/>
    </row>
    <row r="98" spans="1:19" s="2" customFormat="1">
      <c r="A98" s="281" t="s">
        <v>213</v>
      </c>
      <c r="B98" s="50"/>
      <c r="C98" s="44"/>
      <c r="D98" s="164"/>
      <c r="E98" s="259"/>
      <c r="F98" s="259"/>
      <c r="G98" s="116"/>
      <c r="H98" s="116"/>
      <c r="I98" s="116"/>
      <c r="J98" s="116"/>
      <c r="K98" s="116"/>
      <c r="L98" s="116"/>
      <c r="M98" s="116"/>
      <c r="N98" s="116"/>
      <c r="O98" s="117"/>
      <c r="P98" s="117"/>
      <c r="Q98" s="117"/>
      <c r="R98" s="117"/>
    </row>
    <row r="99" spans="1:19" s="2" customFormat="1">
      <c r="A99" s="281" t="s">
        <v>214</v>
      </c>
      <c r="B99" s="50"/>
      <c r="C99" s="44"/>
      <c r="D99" s="164"/>
      <c r="E99" s="259"/>
      <c r="F99" s="259"/>
      <c r="G99" s="116"/>
      <c r="H99" s="116"/>
      <c r="I99" s="116"/>
      <c r="J99" s="116"/>
      <c r="K99" s="116"/>
      <c r="L99" s="116"/>
      <c r="M99" s="116"/>
      <c r="N99" s="116"/>
      <c r="O99" s="117"/>
      <c r="P99" s="117"/>
      <c r="Q99" s="117"/>
      <c r="R99" s="117"/>
    </row>
    <row r="100" spans="1:19">
      <c r="A100" s="284" t="s">
        <v>215</v>
      </c>
      <c r="B100" s="14"/>
      <c r="C100" s="44"/>
      <c r="D100" s="164"/>
      <c r="E100" s="259"/>
      <c r="F100" s="259"/>
      <c r="G100" s="116"/>
      <c r="H100" s="116"/>
      <c r="I100" s="116"/>
      <c r="J100" s="116"/>
      <c r="K100" s="116"/>
      <c r="L100" s="116"/>
      <c r="M100" s="116"/>
      <c r="N100" s="116"/>
      <c r="O100" s="117"/>
      <c r="P100" s="117"/>
      <c r="Q100" s="117"/>
      <c r="R100" s="117"/>
    </row>
    <row r="101" spans="1:19" ht="31.2">
      <c r="A101" s="144">
        <v>14</v>
      </c>
      <c r="B101" s="49" t="s">
        <v>94</v>
      </c>
      <c r="C101" s="44"/>
      <c r="D101" s="163"/>
      <c r="E101" s="260"/>
      <c r="F101" s="260"/>
      <c r="G101" s="66">
        <f t="shared" ref="G101:R101" si="11">SUM(G87:G100)</f>
        <v>0</v>
      </c>
      <c r="H101" s="66">
        <f t="shared" si="11"/>
        <v>0</v>
      </c>
      <c r="I101" s="66">
        <f t="shared" si="11"/>
        <v>0</v>
      </c>
      <c r="J101" s="66">
        <f t="shared" si="11"/>
        <v>0</v>
      </c>
      <c r="K101" s="66">
        <f t="shared" si="11"/>
        <v>0</v>
      </c>
      <c r="L101" s="66">
        <f t="shared" si="11"/>
        <v>0</v>
      </c>
      <c r="M101" s="66">
        <f t="shared" si="11"/>
        <v>0</v>
      </c>
      <c r="N101" s="66">
        <f t="shared" si="11"/>
        <v>0</v>
      </c>
      <c r="O101" s="66">
        <f t="shared" si="11"/>
        <v>225.54999999999995</v>
      </c>
      <c r="P101" s="66">
        <f t="shared" si="11"/>
        <v>225.54999999999995</v>
      </c>
      <c r="Q101" s="66">
        <f t="shared" si="11"/>
        <v>219.94999999999993</v>
      </c>
      <c r="R101" s="66">
        <f t="shared" si="11"/>
        <v>216.34999999999997</v>
      </c>
    </row>
    <row r="102" spans="1:19">
      <c r="A102" s="144"/>
      <c r="B102" s="12"/>
      <c r="C102" s="29"/>
      <c r="D102" s="160"/>
      <c r="E102" s="238"/>
      <c r="F102" s="237"/>
      <c r="G102" s="166"/>
      <c r="H102" s="166"/>
      <c r="I102" s="166"/>
      <c r="J102" s="166"/>
      <c r="K102" s="166"/>
      <c r="L102" s="166"/>
      <c r="M102" s="166"/>
      <c r="N102" s="166"/>
      <c r="O102" s="167"/>
      <c r="P102" s="167"/>
      <c r="Q102" s="167"/>
      <c r="R102" s="168"/>
    </row>
    <row r="103" spans="1:19">
      <c r="A103" s="144"/>
      <c r="B103" s="24" t="s">
        <v>279</v>
      </c>
      <c r="C103" s="12"/>
      <c r="D103" s="18"/>
      <c r="E103" s="105"/>
      <c r="F103" s="106"/>
      <c r="G103" s="106"/>
      <c r="H103" s="106"/>
      <c r="I103" s="106"/>
      <c r="J103" s="106"/>
      <c r="K103" s="106"/>
      <c r="L103" s="106"/>
      <c r="M103" s="106"/>
      <c r="N103" s="106"/>
      <c r="O103" s="98"/>
      <c r="P103" s="98"/>
      <c r="Q103" s="98"/>
      <c r="R103" s="99"/>
    </row>
    <row r="104" spans="1:19">
      <c r="A104" s="144"/>
      <c r="B104" s="18" t="s">
        <v>40</v>
      </c>
      <c r="D104" s="104" t="s">
        <v>34</v>
      </c>
      <c r="E104" s="107"/>
      <c r="F104" s="108"/>
      <c r="G104" s="108"/>
      <c r="H104" s="108"/>
      <c r="I104" s="108"/>
      <c r="J104" s="108"/>
      <c r="K104" s="108"/>
      <c r="L104" s="108"/>
      <c r="M104" s="108"/>
      <c r="N104" s="108"/>
      <c r="O104" s="102"/>
      <c r="P104" s="102"/>
      <c r="Q104" s="102"/>
      <c r="R104" s="103"/>
    </row>
    <row r="105" spans="1:19">
      <c r="A105" s="281" t="s">
        <v>154</v>
      </c>
      <c r="B105" s="41" t="s">
        <v>405</v>
      </c>
      <c r="C105" s="432"/>
      <c r="D105" s="433"/>
      <c r="E105" s="434"/>
      <c r="F105" s="434"/>
      <c r="G105" s="435">
        <v>0.49</v>
      </c>
      <c r="H105" s="319">
        <v>0.49</v>
      </c>
      <c r="I105" s="319">
        <v>0.49</v>
      </c>
      <c r="J105" s="319">
        <v>0.49</v>
      </c>
      <c r="K105" s="319">
        <v>0.49</v>
      </c>
      <c r="L105" s="112"/>
      <c r="M105" s="112"/>
      <c r="N105" s="112"/>
      <c r="O105" s="436"/>
      <c r="P105" s="436"/>
      <c r="Q105" s="436"/>
      <c r="R105" s="436"/>
      <c r="S105" s="428"/>
    </row>
    <row r="106" spans="1:19">
      <c r="A106" s="281" t="s">
        <v>155</v>
      </c>
      <c r="B106" s="41" t="s">
        <v>404</v>
      </c>
      <c r="C106" s="432"/>
      <c r="D106" s="433"/>
      <c r="E106" s="434"/>
      <c r="F106" s="434"/>
      <c r="G106" s="112"/>
      <c r="H106" s="112"/>
      <c r="I106" s="112"/>
      <c r="J106" s="112"/>
      <c r="K106" s="112"/>
      <c r="L106" s="112"/>
      <c r="M106" s="112"/>
      <c r="N106" s="112"/>
      <c r="O106" s="437">
        <v>4.0726027397260269</v>
      </c>
      <c r="P106" s="437">
        <v>4.0898630136986291</v>
      </c>
      <c r="Q106" s="437">
        <v>10.860273972602737</v>
      </c>
      <c r="R106" s="437">
        <v>14.932876712328763</v>
      </c>
      <c r="S106" s="428"/>
    </row>
    <row r="107" spans="1:19">
      <c r="A107" s="281" t="s">
        <v>156</v>
      </c>
      <c r="B107" s="41"/>
      <c r="C107" s="275"/>
      <c r="D107" s="279"/>
      <c r="E107" s="262"/>
      <c r="F107" s="262"/>
      <c r="G107" s="112"/>
      <c r="H107" s="112"/>
      <c r="I107" s="112"/>
      <c r="J107" s="112"/>
      <c r="K107" s="112"/>
      <c r="L107" s="112"/>
      <c r="M107" s="112"/>
      <c r="N107" s="112"/>
      <c r="O107" s="318"/>
      <c r="P107" s="318"/>
      <c r="Q107" s="318"/>
      <c r="R107" s="318"/>
      <c r="S107" s="428"/>
    </row>
    <row r="108" spans="1:19">
      <c r="A108" s="281" t="s">
        <v>157</v>
      </c>
      <c r="B108" s="41"/>
      <c r="C108" s="275"/>
      <c r="D108" s="279"/>
      <c r="E108" s="262"/>
      <c r="F108" s="262"/>
      <c r="G108" s="112"/>
      <c r="H108" s="112"/>
      <c r="I108" s="112"/>
      <c r="J108" s="112"/>
      <c r="K108" s="112"/>
      <c r="L108" s="112"/>
      <c r="M108" s="112"/>
      <c r="N108" s="112"/>
      <c r="O108" s="113"/>
      <c r="P108" s="113"/>
      <c r="Q108" s="113"/>
      <c r="R108" s="113"/>
      <c r="S108" s="428"/>
    </row>
    <row r="109" spans="1:19" s="270" customFormat="1">
      <c r="A109" s="280" t="s">
        <v>158</v>
      </c>
      <c r="B109" s="41"/>
      <c r="C109" s="275"/>
      <c r="D109" s="279"/>
      <c r="E109" s="262"/>
      <c r="F109" s="262"/>
      <c r="G109" s="112"/>
      <c r="H109" s="112"/>
      <c r="I109" s="112"/>
      <c r="J109" s="112"/>
      <c r="K109" s="112"/>
      <c r="L109" s="112"/>
      <c r="M109" s="112"/>
      <c r="N109" s="112"/>
      <c r="O109" s="318"/>
      <c r="P109" s="318"/>
      <c r="Q109" s="318"/>
      <c r="R109" s="318"/>
    </row>
    <row r="110" spans="1:19" s="270" customFormat="1">
      <c r="A110" s="281" t="s">
        <v>216</v>
      </c>
      <c r="B110" s="41"/>
      <c r="C110" s="275"/>
      <c r="D110" s="279"/>
      <c r="E110" s="262"/>
      <c r="F110" s="262"/>
      <c r="G110" s="112"/>
      <c r="H110" s="112"/>
      <c r="I110" s="112"/>
      <c r="J110" s="112"/>
      <c r="K110" s="112"/>
      <c r="L110" s="112"/>
      <c r="M110" s="112"/>
      <c r="N110" s="112"/>
      <c r="O110" s="113"/>
      <c r="P110" s="113"/>
      <c r="Q110" s="113"/>
      <c r="R110" s="113"/>
    </row>
    <row r="111" spans="1:19" s="270" customFormat="1">
      <c r="A111" s="281" t="s">
        <v>217</v>
      </c>
      <c r="B111" s="41"/>
      <c r="C111" s="275"/>
      <c r="D111" s="279"/>
      <c r="E111" s="262"/>
      <c r="F111" s="262"/>
      <c r="G111" s="112"/>
      <c r="H111" s="112"/>
      <c r="I111" s="112"/>
      <c r="J111" s="112"/>
      <c r="K111" s="112"/>
      <c r="L111" s="112"/>
      <c r="M111" s="112"/>
      <c r="N111" s="112"/>
      <c r="O111" s="113"/>
      <c r="P111" s="113"/>
      <c r="Q111" s="113"/>
      <c r="R111" s="113"/>
    </row>
    <row r="112" spans="1:19" s="270" customFormat="1">
      <c r="A112" s="281" t="s">
        <v>218</v>
      </c>
      <c r="B112" s="41"/>
      <c r="C112" s="275"/>
      <c r="D112" s="279"/>
      <c r="E112" s="262"/>
      <c r="F112" s="262"/>
      <c r="G112" s="112"/>
      <c r="H112" s="112"/>
      <c r="I112" s="112"/>
      <c r="J112" s="112"/>
      <c r="K112" s="112"/>
      <c r="L112" s="112"/>
      <c r="M112" s="112"/>
      <c r="N112" s="112"/>
      <c r="O112" s="113"/>
      <c r="P112" s="113"/>
      <c r="Q112" s="113"/>
      <c r="R112" s="113"/>
    </row>
    <row r="113" spans="1:19" s="270" customFormat="1">
      <c r="A113" s="281" t="s">
        <v>219</v>
      </c>
      <c r="B113" s="41"/>
      <c r="C113" s="275"/>
      <c r="D113" s="279"/>
      <c r="E113" s="262"/>
      <c r="F113" s="262"/>
      <c r="G113" s="112"/>
      <c r="H113" s="112"/>
      <c r="I113" s="112"/>
      <c r="J113" s="112"/>
      <c r="K113" s="112"/>
      <c r="L113" s="112"/>
      <c r="M113" s="112"/>
      <c r="N113" s="112"/>
      <c r="O113" s="113"/>
      <c r="P113" s="113"/>
      <c r="Q113" s="113"/>
      <c r="R113" s="113"/>
    </row>
    <row r="114" spans="1:19" s="270" customFormat="1">
      <c r="A114" s="281" t="s">
        <v>220</v>
      </c>
      <c r="B114" s="50"/>
      <c r="C114" s="275"/>
      <c r="D114" s="279"/>
      <c r="E114" s="262"/>
      <c r="F114" s="262"/>
      <c r="G114" s="112"/>
      <c r="H114" s="112"/>
      <c r="I114" s="112"/>
      <c r="J114" s="112"/>
      <c r="K114" s="112"/>
      <c r="L114" s="112"/>
      <c r="M114" s="112"/>
      <c r="N114" s="112"/>
      <c r="O114" s="113"/>
      <c r="P114" s="113"/>
      <c r="Q114" s="113"/>
      <c r="R114" s="113"/>
    </row>
    <row r="115" spans="1:19" s="270" customFormat="1">
      <c r="A115" s="281" t="s">
        <v>221</v>
      </c>
      <c r="B115" s="50"/>
      <c r="C115" s="275"/>
      <c r="D115" s="279"/>
      <c r="E115" s="262"/>
      <c r="F115" s="262"/>
      <c r="G115" s="112"/>
      <c r="H115" s="112"/>
      <c r="I115" s="112"/>
      <c r="J115" s="112"/>
      <c r="K115" s="112"/>
      <c r="L115" s="112"/>
      <c r="M115" s="112"/>
      <c r="N115" s="112"/>
      <c r="O115" s="113"/>
      <c r="P115" s="113"/>
      <c r="Q115" s="113"/>
      <c r="R115" s="113"/>
    </row>
    <row r="116" spans="1:19" s="270" customFormat="1">
      <c r="A116" s="281" t="s">
        <v>222</v>
      </c>
      <c r="B116" s="50"/>
      <c r="C116" s="275"/>
      <c r="D116" s="279"/>
      <c r="E116" s="262"/>
      <c r="F116" s="262"/>
      <c r="G116" s="112"/>
      <c r="H116" s="112"/>
      <c r="I116" s="112"/>
      <c r="J116" s="112"/>
      <c r="K116" s="112"/>
      <c r="L116" s="112"/>
      <c r="M116" s="112"/>
      <c r="N116" s="112"/>
      <c r="O116" s="113"/>
      <c r="P116" s="113"/>
      <c r="Q116" s="113"/>
      <c r="R116" s="113"/>
    </row>
    <row r="117" spans="1:19" s="270" customFormat="1">
      <c r="A117" s="281" t="s">
        <v>223</v>
      </c>
      <c r="B117" s="50"/>
      <c r="C117" s="275"/>
      <c r="D117" s="279"/>
      <c r="E117" s="262"/>
      <c r="F117" s="262"/>
      <c r="G117" s="112"/>
      <c r="H117" s="112"/>
      <c r="I117" s="112"/>
      <c r="J117" s="112"/>
      <c r="K117" s="112"/>
      <c r="L117" s="112"/>
      <c r="M117" s="112"/>
      <c r="N117" s="112"/>
      <c r="O117" s="113"/>
      <c r="P117" s="113"/>
      <c r="Q117" s="113"/>
      <c r="R117" s="113"/>
    </row>
    <row r="118" spans="1:19" s="270" customFormat="1">
      <c r="A118" s="284" t="s">
        <v>224</v>
      </c>
      <c r="B118" s="50"/>
      <c r="C118" s="275"/>
      <c r="D118" s="279"/>
      <c r="E118" s="262"/>
      <c r="F118" s="262"/>
      <c r="G118" s="112"/>
      <c r="H118" s="112"/>
      <c r="I118" s="112"/>
      <c r="J118" s="112"/>
      <c r="K118" s="112"/>
      <c r="L118" s="112"/>
      <c r="M118" s="112"/>
      <c r="N118" s="112"/>
      <c r="O118" s="113"/>
      <c r="P118" s="113"/>
      <c r="Q118" s="113"/>
      <c r="R118" s="113"/>
    </row>
    <row r="119" spans="1:19">
      <c r="A119" s="144">
        <v>15</v>
      </c>
      <c r="B119" s="46" t="s">
        <v>95</v>
      </c>
      <c r="C119" s="44"/>
      <c r="D119" s="438"/>
      <c r="E119" s="66"/>
      <c r="F119" s="66"/>
      <c r="G119" s="439">
        <f t="shared" ref="G119:R119" si="12">SUM(G105:G118)</f>
        <v>0.49</v>
      </c>
      <c r="H119" s="439">
        <f t="shared" si="12"/>
        <v>0.49</v>
      </c>
      <c r="I119" s="439">
        <f t="shared" si="12"/>
        <v>0.49</v>
      </c>
      <c r="J119" s="439">
        <f t="shared" si="12"/>
        <v>0.49</v>
      </c>
      <c r="K119" s="439">
        <f t="shared" si="12"/>
        <v>0.49</v>
      </c>
      <c r="L119" s="66">
        <f t="shared" si="12"/>
        <v>0</v>
      </c>
      <c r="M119" s="66">
        <f t="shared" si="12"/>
        <v>0</v>
      </c>
      <c r="N119" s="66">
        <f t="shared" si="12"/>
        <v>0</v>
      </c>
      <c r="O119" s="66">
        <f t="shared" si="12"/>
        <v>4.0726027397260269</v>
      </c>
      <c r="P119" s="66">
        <f t="shared" si="12"/>
        <v>4.0898630136986291</v>
      </c>
      <c r="Q119" s="66">
        <f t="shared" si="12"/>
        <v>10.860273972602737</v>
      </c>
      <c r="R119" s="66">
        <f t="shared" si="12"/>
        <v>14.932876712328763</v>
      </c>
      <c r="S119" s="428"/>
    </row>
    <row r="120" spans="1:19">
      <c r="A120" s="144"/>
      <c r="B120" s="206"/>
      <c r="C120" s="42"/>
      <c r="D120" s="86"/>
      <c r="E120" s="75"/>
      <c r="F120" s="75"/>
      <c r="G120" s="75"/>
      <c r="H120" s="75"/>
      <c r="I120" s="75"/>
      <c r="J120" s="75"/>
      <c r="K120" s="75"/>
      <c r="L120" s="75"/>
      <c r="M120" s="75"/>
      <c r="N120" s="75"/>
      <c r="O120" s="75"/>
      <c r="P120" s="75"/>
      <c r="Q120" s="75"/>
      <c r="R120" s="207"/>
    </row>
    <row r="121" spans="1:19" ht="15" customHeight="1">
      <c r="A121" s="144">
        <v>16</v>
      </c>
      <c r="B121" s="47" t="s">
        <v>171</v>
      </c>
      <c r="C121" s="48"/>
      <c r="D121" s="85"/>
      <c r="E121" s="278"/>
      <c r="F121" s="278"/>
      <c r="G121" s="440">
        <f t="shared" ref="G121:O121" si="13">G119+G101</f>
        <v>0.49</v>
      </c>
      <c r="H121" s="440">
        <f t="shared" si="13"/>
        <v>0.49</v>
      </c>
      <c r="I121" s="440">
        <f t="shared" si="13"/>
        <v>0.49</v>
      </c>
      <c r="J121" s="440">
        <f t="shared" si="13"/>
        <v>0.49</v>
      </c>
      <c r="K121" s="440">
        <f t="shared" si="13"/>
        <v>0.49</v>
      </c>
      <c r="L121" s="278">
        <f t="shared" si="13"/>
        <v>0</v>
      </c>
      <c r="M121" s="278">
        <f t="shared" si="13"/>
        <v>0</v>
      </c>
      <c r="N121" s="278">
        <f t="shared" si="13"/>
        <v>0</v>
      </c>
      <c r="O121" s="278">
        <f t="shared" si="13"/>
        <v>229.62260273972598</v>
      </c>
      <c r="P121" s="278">
        <f>P119+P101</f>
        <v>229.63986301369857</v>
      </c>
      <c r="Q121" s="278">
        <f>Q119+Q101</f>
        <v>230.81027397260266</v>
      </c>
      <c r="R121" s="278">
        <f>R119+R101</f>
        <v>231.28287671232874</v>
      </c>
      <c r="S121" s="428"/>
    </row>
    <row r="122" spans="1:19">
      <c r="A122" s="144"/>
      <c r="B122" s="24"/>
      <c r="C122" s="12"/>
      <c r="D122" s="18"/>
      <c r="E122" s="18"/>
      <c r="F122" s="18"/>
      <c r="G122" s="75"/>
      <c r="H122" s="75"/>
      <c r="I122" s="75"/>
      <c r="J122" s="75"/>
      <c r="K122" s="75"/>
      <c r="L122" s="75"/>
      <c r="M122" s="75"/>
      <c r="N122" s="75"/>
      <c r="O122" s="75"/>
      <c r="P122" s="75"/>
      <c r="Q122" s="75"/>
      <c r="R122" s="75"/>
    </row>
    <row r="123" spans="1:19" ht="18">
      <c r="A123" s="144"/>
      <c r="B123" s="288" t="s">
        <v>44</v>
      </c>
      <c r="C123" s="12"/>
      <c r="D123" s="18"/>
      <c r="E123" s="18"/>
      <c r="F123" s="18"/>
      <c r="G123" s="75"/>
      <c r="H123" s="75"/>
      <c r="I123" s="75"/>
      <c r="J123" s="75"/>
      <c r="K123" s="75"/>
      <c r="L123" s="75"/>
      <c r="M123" s="75"/>
      <c r="N123" s="75"/>
      <c r="O123" s="75"/>
      <c r="P123" s="75"/>
      <c r="Q123" s="75"/>
      <c r="R123" s="75"/>
    </row>
    <row r="124" spans="1:19">
      <c r="A124" s="144"/>
      <c r="B124" s="1"/>
      <c r="C124" s="12"/>
      <c r="D124" s="18"/>
      <c r="E124" s="61" t="s">
        <v>138</v>
      </c>
      <c r="F124" s="61" t="s">
        <v>81</v>
      </c>
      <c r="G124" s="61" t="s">
        <v>1</v>
      </c>
      <c r="H124" s="61" t="s">
        <v>2</v>
      </c>
      <c r="I124" s="61" t="s">
        <v>17</v>
      </c>
      <c r="J124" s="61" t="s">
        <v>18</v>
      </c>
      <c r="K124" s="61" t="s">
        <v>20</v>
      </c>
      <c r="L124" s="61" t="s">
        <v>21</v>
      </c>
      <c r="M124" s="61" t="s">
        <v>24</v>
      </c>
      <c r="N124" s="61" t="s">
        <v>25</v>
      </c>
      <c r="O124" s="61" t="s">
        <v>27</v>
      </c>
      <c r="P124" s="61" t="s">
        <v>28</v>
      </c>
      <c r="Q124" s="61" t="s">
        <v>29</v>
      </c>
      <c r="R124" s="61" t="s">
        <v>30</v>
      </c>
    </row>
    <row r="125" spans="1:19">
      <c r="A125" s="144">
        <v>17</v>
      </c>
      <c r="B125" s="49" t="s">
        <v>181</v>
      </c>
      <c r="C125" s="37"/>
      <c r="D125" s="88"/>
      <c r="E125" s="79">
        <f>E21</f>
        <v>562</v>
      </c>
      <c r="F125" s="79">
        <f t="shared" ref="F125:R125" si="14">F21</f>
        <v>553.51167813806364</v>
      </c>
      <c r="G125" s="79">
        <f t="shared" si="14"/>
        <v>636.01638723111296</v>
      </c>
      <c r="H125" s="79">
        <f t="shared" si="14"/>
        <v>635.4772455107701</v>
      </c>
      <c r="I125" s="79">
        <f t="shared" si="14"/>
        <v>634.7445767236544</v>
      </c>
      <c r="J125" s="79">
        <f t="shared" si="14"/>
        <v>633.91964966369665</v>
      </c>
      <c r="K125" s="79">
        <f t="shared" si="14"/>
        <v>633.15262213936251</v>
      </c>
      <c r="L125" s="79">
        <f t="shared" si="14"/>
        <v>632.45123558818614</v>
      </c>
      <c r="M125" s="79">
        <f t="shared" si="14"/>
        <v>631.804486050837</v>
      </c>
      <c r="N125" s="79">
        <f t="shared" si="14"/>
        <v>631.75870081460914</v>
      </c>
      <c r="O125" s="79">
        <f t="shared" si="14"/>
        <v>631.74577331188698</v>
      </c>
      <c r="P125" s="79">
        <f>P21</f>
        <v>631.75601083166407</v>
      </c>
      <c r="Q125" s="79">
        <f t="shared" si="14"/>
        <v>631.78118249989825</v>
      </c>
      <c r="R125" s="79">
        <f t="shared" si="14"/>
        <v>631.81500599700519</v>
      </c>
    </row>
    <row r="126" spans="1:19" ht="31.2">
      <c r="A126" s="144">
        <v>18</v>
      </c>
      <c r="B126" s="49" t="s">
        <v>173</v>
      </c>
      <c r="C126" s="37"/>
      <c r="D126" s="88"/>
      <c r="E126" s="79">
        <f t="shared" ref="E126:J126" si="15">E82</f>
        <v>710.51</v>
      </c>
      <c r="F126" s="79">
        <f t="shared" si="15"/>
        <v>710.92000000000007</v>
      </c>
      <c r="G126" s="79">
        <f t="shared" si="15"/>
        <v>710.92000000000007</v>
      </c>
      <c r="H126" s="79">
        <f t="shared" si="15"/>
        <v>719.92000000000007</v>
      </c>
      <c r="I126" s="79">
        <f t="shared" si="15"/>
        <v>719.92000000000007</v>
      </c>
      <c r="J126" s="79">
        <f t="shared" si="15"/>
        <v>719.92</v>
      </c>
      <c r="K126" s="79">
        <f t="shared" ref="K126:R126" si="16">K82</f>
        <v>719.1099999999999</v>
      </c>
      <c r="L126" s="79">
        <f>L82</f>
        <v>701.24</v>
      </c>
      <c r="M126" s="79">
        <f t="shared" si="16"/>
        <v>658.24</v>
      </c>
      <c r="N126" s="79">
        <f t="shared" si="16"/>
        <v>655.54</v>
      </c>
      <c r="O126" s="79">
        <f t="shared" si="16"/>
        <v>655.54</v>
      </c>
      <c r="P126" s="79">
        <f>P82</f>
        <v>419.54</v>
      </c>
      <c r="Q126" s="79">
        <f t="shared" si="16"/>
        <v>419</v>
      </c>
      <c r="R126" s="79">
        <f t="shared" si="16"/>
        <v>419</v>
      </c>
    </row>
    <row r="127" spans="1:19">
      <c r="A127" s="144">
        <v>19</v>
      </c>
      <c r="B127" s="51" t="s">
        <v>264</v>
      </c>
      <c r="C127" s="37"/>
      <c r="D127" s="88"/>
      <c r="E127" s="79">
        <f>E126-E125</f>
        <v>148.51</v>
      </c>
      <c r="F127" s="79">
        <f>F126-F125</f>
        <v>157.40832186193643</v>
      </c>
      <c r="G127" s="79">
        <f t="shared" ref="G127:Q127" si="17">G126-G125</f>
        <v>74.903612768887115</v>
      </c>
      <c r="H127" s="79">
        <f t="shared" si="17"/>
        <v>84.442754489229969</v>
      </c>
      <c r="I127" s="79">
        <f t="shared" si="17"/>
        <v>85.175423276345668</v>
      </c>
      <c r="J127" s="79">
        <f t="shared" si="17"/>
        <v>86.000350336303313</v>
      </c>
      <c r="K127" s="79">
        <f t="shared" si="17"/>
        <v>85.957377860637393</v>
      </c>
      <c r="L127" s="79">
        <f t="shared" si="17"/>
        <v>68.788764411813872</v>
      </c>
      <c r="M127" s="79">
        <f t="shared" si="17"/>
        <v>26.43551394916301</v>
      </c>
      <c r="N127" s="79">
        <f t="shared" si="17"/>
        <v>23.781299185390822</v>
      </c>
      <c r="O127" s="79">
        <f t="shared" si="17"/>
        <v>23.794226688112985</v>
      </c>
      <c r="P127" s="79">
        <f>P126-P125</f>
        <v>-212.21601083166405</v>
      </c>
      <c r="Q127" s="79">
        <f t="shared" si="17"/>
        <v>-212.78118249989825</v>
      </c>
      <c r="R127" s="79">
        <f>R126-R125</f>
        <v>-212.81500599700519</v>
      </c>
    </row>
    <row r="128" spans="1:19" ht="31.2">
      <c r="A128" s="144">
        <v>20</v>
      </c>
      <c r="B128" s="46" t="s">
        <v>172</v>
      </c>
      <c r="C128" s="432"/>
      <c r="D128" s="433"/>
      <c r="E128" s="278"/>
      <c r="F128" s="278"/>
      <c r="G128" s="278">
        <f t="shared" ref="G128:R128" si="18">G121</f>
        <v>0.49</v>
      </c>
      <c r="H128" s="278">
        <f t="shared" si="18"/>
        <v>0.49</v>
      </c>
      <c r="I128" s="278">
        <f t="shared" si="18"/>
        <v>0.49</v>
      </c>
      <c r="J128" s="278">
        <f t="shared" si="18"/>
        <v>0.49</v>
      </c>
      <c r="K128" s="278">
        <f t="shared" si="18"/>
        <v>0.49</v>
      </c>
      <c r="L128" s="278">
        <f t="shared" si="18"/>
        <v>0</v>
      </c>
      <c r="M128" s="278">
        <f t="shared" si="18"/>
        <v>0</v>
      </c>
      <c r="N128" s="278">
        <f t="shared" si="18"/>
        <v>0</v>
      </c>
      <c r="O128" s="278">
        <f>O121</f>
        <v>229.62260273972598</v>
      </c>
      <c r="P128" s="278">
        <f>P121</f>
        <v>229.63986301369857</v>
      </c>
      <c r="Q128" s="278">
        <f t="shared" si="18"/>
        <v>230.81027397260266</v>
      </c>
      <c r="R128" s="278">
        <f t="shared" si="18"/>
        <v>231.28287671232874</v>
      </c>
      <c r="S128" s="428"/>
    </row>
    <row r="129" spans="1:19" s="2" customFormat="1" ht="35.25" customHeight="1">
      <c r="A129" s="144">
        <v>21</v>
      </c>
      <c r="B129" s="46" t="s">
        <v>284</v>
      </c>
      <c r="C129" s="432"/>
      <c r="D129" s="441"/>
      <c r="E129" s="278">
        <f>E128+E127</f>
        <v>148.51</v>
      </c>
      <c r="F129" s="278">
        <f>F128+F127</f>
        <v>157.40832186193643</v>
      </c>
      <c r="G129" s="278">
        <f t="shared" ref="G129:R129" si="19">G128+G127</f>
        <v>75.39361276888711</v>
      </c>
      <c r="H129" s="278">
        <f t="shared" si="19"/>
        <v>84.932754489229964</v>
      </c>
      <c r="I129" s="278">
        <f t="shared" si="19"/>
        <v>85.665423276345663</v>
      </c>
      <c r="J129" s="278">
        <f t="shared" si="19"/>
        <v>86.490350336303308</v>
      </c>
      <c r="K129" s="278">
        <f t="shared" si="19"/>
        <v>86.447377860637388</v>
      </c>
      <c r="L129" s="278">
        <f t="shared" si="19"/>
        <v>68.788764411813872</v>
      </c>
      <c r="M129" s="278">
        <f t="shared" si="19"/>
        <v>26.43551394916301</v>
      </c>
      <c r="N129" s="278">
        <f t="shared" si="19"/>
        <v>23.781299185390822</v>
      </c>
      <c r="O129" s="278">
        <f t="shared" si="19"/>
        <v>253.41682942783896</v>
      </c>
      <c r="P129" s="278">
        <f>P128+P127</f>
        <v>17.423852182034523</v>
      </c>
      <c r="Q129" s="278">
        <f t="shared" si="19"/>
        <v>18.029091472704408</v>
      </c>
      <c r="R129" s="278">
        <f t="shared" si="19"/>
        <v>18.467870715323556</v>
      </c>
      <c r="S129" s="428"/>
    </row>
    <row r="134" spans="1:19">
      <c r="A134" s="335" t="s">
        <v>378</v>
      </c>
    </row>
    <row r="135" spans="1:19">
      <c r="A135" s="336" t="s">
        <v>388</v>
      </c>
      <c r="B135" s="337" t="s">
        <v>389</v>
      </c>
    </row>
    <row r="136" spans="1:19">
      <c r="A136" s="336" t="s">
        <v>379</v>
      </c>
      <c r="B136" s="337" t="s">
        <v>393</v>
      </c>
    </row>
    <row r="137" spans="1:19">
      <c r="A137" s="336" t="s">
        <v>70</v>
      </c>
      <c r="B137" s="337" t="s">
        <v>406</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5" type="noConversion"/>
  <dataValidations count="1">
    <dataValidation type="list" allowBlank="1" showInputMessage="1" showErrorMessage="1" sqref="D87:D100 E43:F43 D26:D32 D37 D41:D43">
      <formula1>#REF!</formula1>
    </dataValidation>
  </dataValidations>
  <printOptions horizontalCentered="1"/>
  <pageMargins left="0.25" right="0.25" top="0.75" bottom="0.75" header="0.3" footer="0.3"/>
  <pageSetup paperSize="5" scale="67" fitToHeight="0" pageOrder="overThenDown"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T140"/>
  <sheetViews>
    <sheetView zoomScale="70" zoomScaleNormal="70" workbookViewId="0">
      <selection activeCell="F2" sqref="F2"/>
    </sheetView>
  </sheetViews>
  <sheetFormatPr defaultColWidth="9" defaultRowHeight="15.6"/>
  <cols>
    <col min="1" max="1" width="9" style="152"/>
    <col min="2" max="2" width="80" style="32" customWidth="1"/>
    <col min="3" max="4" width="4.19921875" style="32" customWidth="1"/>
    <col min="5" max="15" width="12" style="5" customWidth="1"/>
    <col min="16" max="18" width="12" style="1" customWidth="1"/>
    <col min="19" max="19" width="6.8984375" style="1" customWidth="1"/>
    <col min="20" max="131" width="7.09765625" style="1" customWidth="1"/>
    <col min="132" max="16384" width="9" style="1"/>
  </cols>
  <sheetData>
    <row r="1" spans="1:18" s="2" customFormat="1">
      <c r="A1" s="149"/>
      <c r="B1" s="18" t="s">
        <v>22</v>
      </c>
      <c r="C1" s="18"/>
      <c r="D1" s="12"/>
      <c r="E1" s="4"/>
      <c r="F1" s="4"/>
      <c r="G1" s="4"/>
      <c r="H1" s="4"/>
      <c r="I1" s="4"/>
      <c r="J1" s="4"/>
      <c r="K1" s="4"/>
      <c r="L1" s="4"/>
      <c r="M1" s="4"/>
      <c r="N1" s="4"/>
    </row>
    <row r="2" spans="1:18" s="2" customFormat="1">
      <c r="A2" s="149"/>
      <c r="B2" s="18" t="s">
        <v>23</v>
      </c>
      <c r="C2" s="18"/>
      <c r="D2" s="12"/>
      <c r="E2" s="4"/>
      <c r="F2" s="4"/>
      <c r="G2" s="4"/>
      <c r="H2" s="4"/>
      <c r="I2" s="4"/>
      <c r="J2" s="4"/>
      <c r="K2" s="4"/>
      <c r="L2" s="4"/>
      <c r="M2" s="4"/>
      <c r="N2" s="4"/>
    </row>
    <row r="3" spans="1:18" s="3" customFormat="1">
      <c r="A3" s="149"/>
      <c r="B3" s="133" t="s">
        <v>260</v>
      </c>
      <c r="C3" s="19"/>
      <c r="D3" s="16"/>
    </row>
    <row r="4" spans="1:18" s="3" customFormat="1">
      <c r="A4" s="149"/>
      <c r="B4" s="23" t="s">
        <v>188</v>
      </c>
      <c r="C4" s="19"/>
      <c r="D4" s="15"/>
    </row>
    <row r="5" spans="1:18" s="3" customFormat="1">
      <c r="A5" s="149"/>
      <c r="B5" s="283" t="s">
        <v>192</v>
      </c>
      <c r="C5" s="19"/>
      <c r="D5" s="15"/>
    </row>
    <row r="6" spans="1:18" s="3" customFormat="1">
      <c r="A6" s="149"/>
      <c r="B6" s="15"/>
      <c r="D6" s="15"/>
    </row>
    <row r="7" spans="1:18" s="3" customFormat="1" ht="15.75" customHeight="1">
      <c r="A7" s="149"/>
      <c r="B7" s="148" t="s">
        <v>403</v>
      </c>
      <c r="C7" s="12"/>
      <c r="D7" s="12"/>
      <c r="E7" s="128" t="s">
        <v>83</v>
      </c>
      <c r="F7" s="11"/>
      <c r="G7" s="11"/>
      <c r="I7" s="8"/>
      <c r="J7" s="6"/>
      <c r="K7" s="6"/>
      <c r="L7" s="6"/>
      <c r="M7" s="6"/>
      <c r="N7" s="6"/>
      <c r="O7" s="6"/>
    </row>
    <row r="8" spans="1:18" s="3" customFormat="1">
      <c r="A8" s="149"/>
      <c r="B8" s="18"/>
      <c r="C8" s="13"/>
      <c r="D8" s="18"/>
      <c r="E8" s="52"/>
      <c r="F8" s="52"/>
      <c r="G8" s="52"/>
      <c r="H8" s="52"/>
      <c r="I8" s="52"/>
      <c r="J8" s="53" t="s">
        <v>3</v>
      </c>
      <c r="K8" s="54"/>
      <c r="L8" s="54"/>
      <c r="M8" s="54"/>
      <c r="N8" s="54"/>
      <c r="O8" s="55"/>
      <c r="P8" s="56"/>
      <c r="Q8" s="56"/>
      <c r="R8" s="56"/>
    </row>
    <row r="9" spans="1:18" s="3" customFormat="1">
      <c r="A9" s="149"/>
      <c r="B9" s="13"/>
      <c r="C9" s="13"/>
      <c r="D9" s="18"/>
      <c r="E9" s="430" t="s">
        <v>289</v>
      </c>
      <c r="F9" s="431" t="s">
        <v>401</v>
      </c>
      <c r="G9" s="128"/>
      <c r="H9" s="58"/>
      <c r="I9" s="58"/>
      <c r="J9" s="59"/>
      <c r="K9" s="60"/>
      <c r="L9" s="60"/>
      <c r="M9" s="60"/>
      <c r="N9" s="60"/>
      <c r="O9" s="55"/>
      <c r="P9" s="56"/>
      <c r="Q9" s="56"/>
      <c r="R9" s="56"/>
    </row>
    <row r="10" spans="1:18" s="7" customFormat="1" ht="18">
      <c r="A10" s="150"/>
      <c r="B10" s="286" t="s">
        <v>46</v>
      </c>
      <c r="C10" s="20"/>
      <c r="D10" s="20"/>
      <c r="E10" s="61" t="s">
        <v>138</v>
      </c>
      <c r="F10" s="290" t="s">
        <v>81</v>
      </c>
      <c r="G10" s="186" t="s">
        <v>1</v>
      </c>
      <c r="H10" s="61" t="s">
        <v>2</v>
      </c>
      <c r="I10" s="61" t="s">
        <v>17</v>
      </c>
      <c r="J10" s="61" t="s">
        <v>18</v>
      </c>
      <c r="K10" s="61" t="s">
        <v>20</v>
      </c>
      <c r="L10" s="61" t="s">
        <v>21</v>
      </c>
      <c r="M10" s="61" t="s">
        <v>24</v>
      </c>
      <c r="N10" s="61" t="s">
        <v>25</v>
      </c>
      <c r="O10" s="61" t="s">
        <v>27</v>
      </c>
      <c r="P10" s="61" t="s">
        <v>28</v>
      </c>
      <c r="Q10" s="61" t="s">
        <v>29</v>
      </c>
      <c r="R10" s="61" t="s">
        <v>30</v>
      </c>
    </row>
    <row r="11" spans="1:18" ht="17.25" customHeight="1">
      <c r="A11" s="19">
        <v>1</v>
      </c>
      <c r="B11" s="18" t="s">
        <v>135</v>
      </c>
      <c r="C11" s="18"/>
      <c r="D11" s="62"/>
      <c r="E11" s="289"/>
      <c r="F11" s="291"/>
      <c r="G11" s="323">
        <v>2362302.475680925</v>
      </c>
      <c r="H11" s="324">
        <v>2359970.4788772399</v>
      </c>
      <c r="I11" s="324">
        <v>2356801.4025374861</v>
      </c>
      <c r="J11" s="324">
        <v>2353233.2734268853</v>
      </c>
      <c r="K11" s="324">
        <v>2349915.5822381047</v>
      </c>
      <c r="L11" s="324">
        <v>2346881.8136875089</v>
      </c>
      <c r="M11" s="324">
        <v>2344084.3713880638</v>
      </c>
      <c r="N11" s="324">
        <v>2343886.3325042035</v>
      </c>
      <c r="O11" s="325">
        <v>2343830.416046822</v>
      </c>
      <c r="P11" s="325">
        <v>2343874.6972858678</v>
      </c>
      <c r="Q11" s="325">
        <v>2343983.5745024704</v>
      </c>
      <c r="R11" s="325">
        <v>2344129.8742306619</v>
      </c>
    </row>
    <row r="12" spans="1:18" ht="17.25" customHeight="1">
      <c r="A12" s="19">
        <v>2</v>
      </c>
      <c r="B12" s="18" t="s">
        <v>134</v>
      </c>
      <c r="C12" s="18"/>
      <c r="D12" s="62"/>
      <c r="E12" s="289"/>
      <c r="F12" s="291"/>
      <c r="G12" s="111">
        <v>38000</v>
      </c>
      <c r="H12" s="111">
        <v>38000</v>
      </c>
      <c r="I12" s="112">
        <v>38000</v>
      </c>
      <c r="J12" s="112">
        <v>38000</v>
      </c>
      <c r="K12" s="112">
        <v>38000</v>
      </c>
      <c r="L12" s="112">
        <v>38000</v>
      </c>
      <c r="M12" s="112">
        <v>38000</v>
      </c>
      <c r="N12" s="112">
        <v>38000</v>
      </c>
      <c r="O12" s="112">
        <v>38000</v>
      </c>
      <c r="P12" s="112">
        <v>38000</v>
      </c>
      <c r="Q12" s="112">
        <v>38000</v>
      </c>
      <c r="R12" s="112">
        <v>38000</v>
      </c>
    </row>
    <row r="13" spans="1:18" ht="17.25" customHeight="1">
      <c r="A13" s="19">
        <v>3</v>
      </c>
      <c r="B13" s="18" t="s">
        <v>178</v>
      </c>
      <c r="C13" s="18"/>
      <c r="D13" s="62"/>
      <c r="E13" s="289"/>
      <c r="F13" s="291"/>
      <c r="G13" s="66">
        <v>2447981.8400838599</v>
      </c>
      <c r="H13" s="66">
        <v>2445565.2630852228</v>
      </c>
      <c r="I13" s="66">
        <v>2442281.2461528354</v>
      </c>
      <c r="J13" s="66">
        <v>2438583.7030330417</v>
      </c>
      <c r="K13" s="66">
        <v>2435145.681075756</v>
      </c>
      <c r="L13" s="66">
        <v>2432001.8794689211</v>
      </c>
      <c r="M13" s="66">
        <v>2429102.9755316721</v>
      </c>
      <c r="N13" s="66">
        <v>2428897.7538903663</v>
      </c>
      <c r="O13" s="66">
        <v>2428839.8093749452</v>
      </c>
      <c r="P13" s="66">
        <v>2428885.6966692931</v>
      </c>
      <c r="Q13" s="66">
        <v>2428998.5228004875</v>
      </c>
      <c r="R13" s="66">
        <v>2429150.1287364373</v>
      </c>
    </row>
    <row r="14" spans="1:18" ht="17.25" customHeight="1">
      <c r="A14" s="19">
        <v>4</v>
      </c>
      <c r="B14" s="18" t="s">
        <v>290</v>
      </c>
      <c r="C14" s="18"/>
      <c r="D14" s="62"/>
      <c r="E14" s="111">
        <f>2344878.176-31711.955</f>
        <v>2313166.2209999999</v>
      </c>
      <c r="F14" s="429">
        <v>2326560.5122845788</v>
      </c>
      <c r="G14" s="295">
        <v>2362302.475680925</v>
      </c>
      <c r="H14" s="296">
        <v>2359970.4788772399</v>
      </c>
      <c r="I14" s="296">
        <v>2356801.4025374861</v>
      </c>
      <c r="J14" s="296">
        <v>2353233.2734268853</v>
      </c>
      <c r="K14" s="296">
        <v>2349915.5822381047</v>
      </c>
      <c r="L14" s="296">
        <v>2346881.8136875089</v>
      </c>
      <c r="M14" s="296">
        <v>2344084.3713880638</v>
      </c>
      <c r="N14" s="296">
        <v>2343886.3325042035</v>
      </c>
      <c r="O14" s="296">
        <v>2343830.416046822</v>
      </c>
      <c r="P14" s="296">
        <v>2343874.6972858678</v>
      </c>
      <c r="Q14" s="296">
        <v>2343983.5745024704</v>
      </c>
      <c r="R14" s="296">
        <v>2344129.8742306619</v>
      </c>
    </row>
    <row r="15" spans="1:18" ht="17.25" customHeight="1">
      <c r="A15" s="19">
        <v>5</v>
      </c>
      <c r="B15" s="18" t="s">
        <v>179</v>
      </c>
      <c r="C15" s="18"/>
      <c r="D15" s="62"/>
      <c r="E15" s="175">
        <v>2422577.9190000002</v>
      </c>
      <c r="F15" s="292">
        <v>2450321.7743881643</v>
      </c>
      <c r="G15" s="111">
        <v>2447981.8400838599</v>
      </c>
      <c r="H15" s="111">
        <v>2445565.2630852228</v>
      </c>
      <c r="I15" s="111">
        <v>2442281.2461528354</v>
      </c>
      <c r="J15" s="111">
        <v>2438583.7030330417</v>
      </c>
      <c r="K15" s="111">
        <v>2435145.681075756</v>
      </c>
      <c r="L15" s="111">
        <v>2432001.8794689211</v>
      </c>
      <c r="M15" s="111">
        <v>2429102.9755316721</v>
      </c>
      <c r="N15" s="111">
        <v>2428897.7538903663</v>
      </c>
      <c r="O15" s="111">
        <v>2428839.8093749452</v>
      </c>
      <c r="P15" s="111">
        <v>2428885.6966692931</v>
      </c>
      <c r="Q15" s="111">
        <v>2428998.5228004875</v>
      </c>
      <c r="R15" s="111">
        <v>2429150.1287364373</v>
      </c>
    </row>
    <row r="16" spans="1:18" ht="17.25" customHeight="1">
      <c r="A16" s="19">
        <v>6</v>
      </c>
      <c r="B16" s="18" t="s">
        <v>42</v>
      </c>
      <c r="C16" s="21"/>
      <c r="D16" s="65"/>
      <c r="E16" s="175">
        <v>0</v>
      </c>
      <c r="F16" s="292">
        <v>0</v>
      </c>
      <c r="G16" s="111">
        <v>0</v>
      </c>
      <c r="H16" s="111">
        <v>0</v>
      </c>
      <c r="I16" s="111">
        <v>0</v>
      </c>
      <c r="J16" s="111">
        <v>0</v>
      </c>
      <c r="K16" s="111">
        <v>0</v>
      </c>
      <c r="L16" s="111">
        <v>0</v>
      </c>
      <c r="M16" s="111">
        <v>0</v>
      </c>
      <c r="N16" s="111">
        <v>0</v>
      </c>
      <c r="O16" s="111">
        <v>0</v>
      </c>
      <c r="P16" s="111">
        <v>0</v>
      </c>
      <c r="Q16" s="111">
        <v>0</v>
      </c>
      <c r="R16" s="111">
        <v>0</v>
      </c>
    </row>
    <row r="17" spans="1:19" ht="17.25" customHeight="1">
      <c r="A17" s="19">
        <v>7</v>
      </c>
      <c r="B17" s="24" t="s">
        <v>96</v>
      </c>
      <c r="C17" s="18"/>
      <c r="D17" s="62"/>
      <c r="E17" s="67">
        <f>E15+E16</f>
        <v>2422577.9190000002</v>
      </c>
      <c r="F17" s="293">
        <f>F15+F16</f>
        <v>2450321.7743881643</v>
      </c>
      <c r="G17" s="67">
        <f>G15+G16</f>
        <v>2447981.8400838599</v>
      </c>
      <c r="H17" s="67">
        <f t="shared" ref="H17:R17" si="0">H15+H16</f>
        <v>2445565.2630852228</v>
      </c>
      <c r="I17" s="67">
        <f t="shared" si="0"/>
        <v>2442281.2461528354</v>
      </c>
      <c r="J17" s="67">
        <f t="shared" si="0"/>
        <v>2438583.7030330417</v>
      </c>
      <c r="K17" s="67">
        <f t="shared" si="0"/>
        <v>2435145.681075756</v>
      </c>
      <c r="L17" s="67">
        <f t="shared" si="0"/>
        <v>2432001.8794689211</v>
      </c>
      <c r="M17" s="67">
        <f t="shared" si="0"/>
        <v>2429102.9755316721</v>
      </c>
      <c r="N17" s="67">
        <f t="shared" si="0"/>
        <v>2428897.7538903663</v>
      </c>
      <c r="O17" s="67">
        <f t="shared" si="0"/>
        <v>2428839.8093749452</v>
      </c>
      <c r="P17" s="67">
        <f t="shared" si="0"/>
        <v>2428885.6966692931</v>
      </c>
      <c r="Q17" s="67">
        <f t="shared" si="0"/>
        <v>2428998.5228004875</v>
      </c>
      <c r="R17" s="67">
        <f t="shared" si="0"/>
        <v>2429150.1287364373</v>
      </c>
      <c r="S17" s="270"/>
    </row>
    <row r="18" spans="1:19" ht="17.25" customHeight="1">
      <c r="A18" s="19"/>
      <c r="C18" s="18"/>
      <c r="D18" s="18"/>
      <c r="E18" s="215"/>
      <c r="F18" s="294"/>
      <c r="G18" s="216"/>
      <c r="H18" s="216"/>
      <c r="I18" s="216"/>
      <c r="J18" s="216"/>
      <c r="K18" s="216"/>
      <c r="L18" s="216"/>
      <c r="M18" s="216"/>
      <c r="N18" s="216"/>
      <c r="O18" s="193"/>
      <c r="P18" s="193"/>
      <c r="Q18" s="193"/>
      <c r="R18" s="194"/>
      <c r="S18" s="270"/>
    </row>
    <row r="19" spans="1:19" ht="17.25" customHeight="1">
      <c r="A19" s="19">
        <v>8</v>
      </c>
      <c r="B19" s="18" t="s">
        <v>41</v>
      </c>
      <c r="C19" s="18"/>
      <c r="D19" s="62"/>
      <c r="E19" s="214"/>
      <c r="F19" s="343">
        <v>-8050.44</v>
      </c>
      <c r="G19" s="326">
        <v>-8050.44</v>
      </c>
      <c r="H19" s="326">
        <v>-6440.3519999999999</v>
      </c>
      <c r="I19" s="326">
        <v>-7245.3959999999997</v>
      </c>
      <c r="J19" s="326">
        <v>-8050.44</v>
      </c>
      <c r="K19" s="326">
        <v>-8050.44</v>
      </c>
      <c r="L19" s="326">
        <v>-8050.44</v>
      </c>
      <c r="M19" s="326">
        <v>-8050.44</v>
      </c>
      <c r="N19" s="326">
        <v>-8050.44</v>
      </c>
      <c r="O19" s="327">
        <v>-8050.44</v>
      </c>
      <c r="P19" s="327">
        <v>-8050.44</v>
      </c>
      <c r="Q19" s="327">
        <v>-8050.44</v>
      </c>
      <c r="R19" s="327">
        <v>-8050.44</v>
      </c>
      <c r="S19" s="270"/>
    </row>
    <row r="20" spans="1:19" ht="17.25" customHeight="1">
      <c r="A20" s="19">
        <v>9</v>
      </c>
      <c r="B20" s="18" t="s">
        <v>132</v>
      </c>
      <c r="C20" s="18"/>
      <c r="D20" s="62"/>
      <c r="E20" s="182"/>
      <c r="F20" s="342">
        <v>2215.874506723213</v>
      </c>
      <c r="G20" s="328">
        <v>2728.7734198747962</v>
      </c>
      <c r="H20" s="328">
        <v>3204.9987275941889</v>
      </c>
      <c r="I20" s="328">
        <v>3641.3979422871112</v>
      </c>
      <c r="J20" s="328">
        <v>4031.9040885605973</v>
      </c>
      <c r="K20" s="328">
        <v>4373.3956918820513</v>
      </c>
      <c r="L20" s="328">
        <v>4666.6152427044235</v>
      </c>
      <c r="M20" s="328">
        <v>4910.2843615974116</v>
      </c>
      <c r="N20" s="328">
        <v>5105.251227860952</v>
      </c>
      <c r="O20" s="329">
        <v>5252.5284609841747</v>
      </c>
      <c r="P20" s="329">
        <v>5356.3610610812921</v>
      </c>
      <c r="Q20" s="329">
        <v>5423.3011111554024</v>
      </c>
      <c r="R20" s="329">
        <v>5462.085740144481</v>
      </c>
      <c r="S20" s="270"/>
    </row>
    <row r="21" spans="1:19" ht="17.25" customHeight="1">
      <c r="A21" s="19">
        <v>10</v>
      </c>
      <c r="B21" s="86" t="s">
        <v>324</v>
      </c>
      <c r="C21" s="18"/>
      <c r="D21" s="18"/>
      <c r="E21" s="330"/>
      <c r="F21" s="331"/>
      <c r="G21" s="332"/>
      <c r="H21" s="330"/>
      <c r="I21" s="330"/>
      <c r="J21" s="330"/>
      <c r="K21" s="330"/>
      <c r="L21" s="330"/>
      <c r="M21" s="330"/>
      <c r="N21" s="330"/>
      <c r="O21" s="333"/>
      <c r="P21" s="333"/>
      <c r="Q21" s="333"/>
      <c r="R21" s="333"/>
      <c r="S21" s="270"/>
    </row>
    <row r="22" spans="1:19" ht="17.25" customHeight="1">
      <c r="A22" s="19">
        <v>11</v>
      </c>
      <c r="B22" s="86" t="s">
        <v>325</v>
      </c>
      <c r="C22" s="18"/>
      <c r="D22" s="18"/>
      <c r="E22" s="330"/>
      <c r="F22" s="331"/>
      <c r="G22" s="332"/>
      <c r="H22" s="330"/>
      <c r="I22" s="330"/>
      <c r="J22" s="330"/>
      <c r="K22" s="330"/>
      <c r="L22" s="330"/>
      <c r="M22" s="330"/>
      <c r="N22" s="330"/>
      <c r="O22" s="333"/>
      <c r="P22" s="333"/>
      <c r="Q22" s="333"/>
      <c r="R22" s="333"/>
      <c r="S22" s="270"/>
    </row>
    <row r="23" spans="1:19">
      <c r="A23" s="151"/>
      <c r="B23" s="26"/>
      <c r="C23" s="26"/>
      <c r="D23" s="153"/>
      <c r="E23" s="154"/>
      <c r="F23" s="154"/>
      <c r="G23" s="154"/>
      <c r="H23" s="154"/>
      <c r="I23" s="154"/>
      <c r="J23" s="154"/>
      <c r="K23" s="154"/>
      <c r="L23" s="154"/>
      <c r="M23" s="154"/>
      <c r="N23" s="154"/>
      <c r="O23" s="155"/>
      <c r="P23" s="155"/>
      <c r="Q23" s="155"/>
      <c r="R23" s="156"/>
      <c r="S23" s="270"/>
    </row>
    <row r="24" spans="1:19" ht="18.75" customHeight="1">
      <c r="B24" s="286" t="s">
        <v>274</v>
      </c>
      <c r="C24" s="27"/>
      <c r="D24" s="72"/>
      <c r="E24" s="73"/>
      <c r="F24" s="73"/>
      <c r="G24" s="73"/>
      <c r="H24" s="73"/>
      <c r="I24" s="73"/>
      <c r="J24" s="73"/>
      <c r="K24" s="73"/>
      <c r="L24" s="73"/>
      <c r="M24" s="73"/>
      <c r="N24" s="73"/>
      <c r="O24" s="73"/>
      <c r="P24" s="73"/>
      <c r="Q24" s="73"/>
      <c r="R24" s="73"/>
      <c r="S24" s="270"/>
    </row>
    <row r="25" spans="1:19" ht="15.75" customHeight="1">
      <c r="A25" s="144"/>
      <c r="B25" s="24" t="s">
        <v>273</v>
      </c>
      <c r="C25" s="29"/>
      <c r="D25" s="74"/>
      <c r="E25" s="75"/>
      <c r="F25" s="75" t="s">
        <v>374</v>
      </c>
      <c r="G25" s="75"/>
      <c r="H25" s="75"/>
      <c r="I25" s="75"/>
      <c r="J25" s="75"/>
      <c r="K25" s="75"/>
      <c r="L25" s="75"/>
      <c r="M25" s="75"/>
      <c r="N25" s="75"/>
      <c r="O25" s="76"/>
      <c r="P25" s="76"/>
      <c r="Q25" s="76"/>
      <c r="R25" s="76"/>
      <c r="S25" s="270"/>
    </row>
    <row r="26" spans="1:19">
      <c r="A26" s="144"/>
      <c r="B26" s="18" t="s">
        <v>43</v>
      </c>
      <c r="C26" s="12"/>
      <c r="D26" s="72"/>
      <c r="E26" s="61" t="s">
        <v>138</v>
      </c>
      <c r="F26" s="61" t="s">
        <v>81</v>
      </c>
      <c r="G26" s="61" t="s">
        <v>1</v>
      </c>
      <c r="H26" s="61" t="s">
        <v>2</v>
      </c>
      <c r="I26" s="61" t="s">
        <v>17</v>
      </c>
      <c r="J26" s="61" t="s">
        <v>18</v>
      </c>
      <c r="K26" s="61" t="s">
        <v>20</v>
      </c>
      <c r="L26" s="61" t="s">
        <v>21</v>
      </c>
      <c r="M26" s="61" t="s">
        <v>24</v>
      </c>
      <c r="N26" s="61" t="s">
        <v>25</v>
      </c>
      <c r="O26" s="61" t="s">
        <v>27</v>
      </c>
      <c r="P26" s="61" t="s">
        <v>28</v>
      </c>
      <c r="Q26" s="61" t="s">
        <v>29</v>
      </c>
      <c r="R26" s="61" t="s">
        <v>30</v>
      </c>
      <c r="S26" s="270"/>
    </row>
    <row r="27" spans="1:19">
      <c r="A27" s="144" t="s">
        <v>142</v>
      </c>
      <c r="B27" s="14" t="s">
        <v>340</v>
      </c>
      <c r="C27" s="37"/>
      <c r="D27" s="78"/>
      <c r="E27" s="391">
        <v>76333.969999999987</v>
      </c>
      <c r="F27" s="391">
        <v>47881.89</v>
      </c>
      <c r="G27" s="324">
        <v>45552.95</v>
      </c>
      <c r="H27" s="324">
        <v>41881</v>
      </c>
      <c r="I27" s="324">
        <v>38136.03</v>
      </c>
      <c r="J27" s="324">
        <v>38770.86</v>
      </c>
      <c r="K27" s="324">
        <v>36546.86</v>
      </c>
      <c r="L27" s="324">
        <v>36119.69</v>
      </c>
      <c r="M27" s="324">
        <v>6472.36</v>
      </c>
      <c r="N27" s="324">
        <v>0</v>
      </c>
      <c r="O27" s="325">
        <v>0</v>
      </c>
      <c r="P27" s="325">
        <v>0</v>
      </c>
      <c r="Q27" s="325">
        <v>0</v>
      </c>
      <c r="R27" s="325">
        <v>0</v>
      </c>
      <c r="S27" s="270"/>
    </row>
    <row r="28" spans="1:19">
      <c r="A28" s="144" t="s">
        <v>143</v>
      </c>
      <c r="B28" s="14"/>
      <c r="C28" s="37"/>
      <c r="D28" s="78"/>
      <c r="E28" s="392"/>
      <c r="F28" s="392"/>
      <c r="G28" s="393"/>
      <c r="H28" s="393"/>
      <c r="I28" s="393"/>
      <c r="J28" s="393"/>
      <c r="K28" s="393"/>
      <c r="L28" s="393"/>
      <c r="M28" s="393"/>
      <c r="N28" s="393"/>
      <c r="O28" s="325"/>
      <c r="P28" s="325"/>
      <c r="Q28" s="325"/>
      <c r="R28" s="325"/>
      <c r="S28" s="270"/>
    </row>
    <row r="29" spans="1:19">
      <c r="A29" s="144" t="s">
        <v>144</v>
      </c>
      <c r="B29" s="14"/>
      <c r="C29" s="37"/>
      <c r="D29" s="78"/>
      <c r="E29" s="391"/>
      <c r="F29" s="391"/>
      <c r="G29" s="324"/>
      <c r="H29" s="324"/>
      <c r="I29" s="324"/>
      <c r="J29" s="324"/>
      <c r="K29" s="324"/>
      <c r="L29" s="324"/>
      <c r="M29" s="324"/>
      <c r="N29" s="324"/>
      <c r="O29" s="325"/>
      <c r="P29" s="325"/>
      <c r="Q29" s="325"/>
      <c r="R29" s="325"/>
      <c r="S29" s="270"/>
    </row>
    <row r="30" spans="1:19">
      <c r="A30" s="144" t="s">
        <v>145</v>
      </c>
      <c r="B30" s="14"/>
      <c r="C30" s="312"/>
      <c r="D30" s="313"/>
      <c r="E30" s="394"/>
      <c r="F30" s="394"/>
      <c r="G30" s="388"/>
      <c r="H30" s="388"/>
      <c r="I30" s="388"/>
      <c r="J30" s="388"/>
      <c r="K30" s="388"/>
      <c r="L30" s="388"/>
      <c r="M30" s="388"/>
      <c r="N30" s="388"/>
      <c r="O30" s="390"/>
      <c r="P30" s="390"/>
      <c r="Q30" s="390"/>
      <c r="R30" s="390"/>
      <c r="S30" s="270"/>
    </row>
    <row r="31" spans="1:19" s="270" customFormat="1">
      <c r="A31" s="280" t="s">
        <v>146</v>
      </c>
      <c r="B31" s="14"/>
      <c r="C31" s="312"/>
      <c r="D31" s="314"/>
      <c r="E31" s="384"/>
      <c r="F31" s="384"/>
      <c r="G31" s="385"/>
      <c r="H31" s="385"/>
      <c r="I31" s="385"/>
      <c r="J31" s="385"/>
      <c r="K31" s="385"/>
      <c r="L31" s="385"/>
      <c r="M31" s="385"/>
      <c r="N31" s="385"/>
      <c r="O31" s="386"/>
      <c r="P31" s="386"/>
      <c r="Q31" s="386"/>
      <c r="R31" s="386"/>
    </row>
    <row r="32" spans="1:19" s="270" customFormat="1">
      <c r="A32" s="280" t="s">
        <v>147</v>
      </c>
      <c r="B32" s="14"/>
      <c r="C32" s="312"/>
      <c r="D32" s="314"/>
      <c r="E32" s="384"/>
      <c r="F32" s="384"/>
      <c r="G32" s="385"/>
      <c r="H32" s="385"/>
      <c r="I32" s="385"/>
      <c r="J32" s="385"/>
      <c r="K32" s="385"/>
      <c r="L32" s="385"/>
      <c r="M32" s="385"/>
      <c r="N32" s="385"/>
      <c r="O32" s="386"/>
      <c r="P32" s="386"/>
      <c r="Q32" s="386"/>
      <c r="R32" s="386"/>
    </row>
    <row r="33" spans="1:19" s="270" customFormat="1">
      <c r="A33" s="280" t="s">
        <v>148</v>
      </c>
      <c r="B33" s="14"/>
      <c r="C33" s="161"/>
      <c r="D33" s="31"/>
      <c r="E33" s="309"/>
      <c r="F33" s="309"/>
      <c r="G33" s="315"/>
      <c r="H33" s="315"/>
      <c r="I33" s="315"/>
      <c r="J33" s="315"/>
      <c r="K33" s="315"/>
      <c r="L33" s="315"/>
      <c r="M33" s="315"/>
      <c r="N33" s="315"/>
      <c r="O33" s="316"/>
      <c r="P33" s="316"/>
      <c r="Q33" s="316"/>
      <c r="R33" s="316"/>
    </row>
    <row r="34" spans="1:19">
      <c r="A34" s="144"/>
      <c r="B34" s="12"/>
      <c r="C34" s="12"/>
      <c r="D34" s="18"/>
      <c r="E34" s="92"/>
      <c r="F34" s="93"/>
      <c r="G34" s="93"/>
      <c r="H34" s="93"/>
      <c r="I34" s="93"/>
      <c r="J34" s="93"/>
      <c r="K34" s="93"/>
      <c r="L34" s="93"/>
      <c r="M34" s="93"/>
      <c r="N34" s="93"/>
      <c r="O34" s="94"/>
      <c r="P34" s="94"/>
      <c r="Q34" s="94"/>
      <c r="R34" s="95"/>
      <c r="S34" s="270"/>
    </row>
    <row r="35" spans="1:19">
      <c r="A35" s="144"/>
      <c r="B35" s="24" t="s">
        <v>271</v>
      </c>
      <c r="C35" s="30"/>
      <c r="D35" s="24"/>
      <c r="E35" s="105"/>
      <c r="F35" s="106"/>
      <c r="G35" s="106"/>
      <c r="H35" s="106"/>
      <c r="I35" s="106"/>
      <c r="J35" s="106"/>
      <c r="K35" s="106"/>
      <c r="L35" s="106"/>
      <c r="M35" s="106"/>
      <c r="N35" s="106"/>
      <c r="O35" s="98"/>
      <c r="P35" s="98"/>
      <c r="Q35" s="98"/>
      <c r="R35" s="99"/>
      <c r="S35" s="270"/>
    </row>
    <row r="36" spans="1:19">
      <c r="A36" s="144"/>
      <c r="B36" s="18" t="s">
        <v>36</v>
      </c>
      <c r="C36" s="12"/>
      <c r="D36" s="72"/>
      <c r="E36" s="107"/>
      <c r="F36" s="108" t="s">
        <v>375</v>
      </c>
      <c r="G36" s="108"/>
      <c r="H36" s="108"/>
      <c r="I36" s="108"/>
      <c r="J36" s="108"/>
      <c r="K36" s="108"/>
      <c r="L36" s="108"/>
      <c r="M36" s="108"/>
      <c r="N36" s="108"/>
      <c r="O36" s="102"/>
      <c r="P36" s="102"/>
      <c r="Q36" s="102"/>
      <c r="R36" s="103"/>
      <c r="S36" s="270"/>
    </row>
    <row r="37" spans="1:19">
      <c r="A37" s="280" t="s">
        <v>149</v>
      </c>
      <c r="B37" s="14" t="s">
        <v>342</v>
      </c>
      <c r="C37" s="37"/>
      <c r="D37" s="78"/>
      <c r="E37" s="378">
        <v>159290.10999999999</v>
      </c>
      <c r="F37" s="380">
        <v>113980.35</v>
      </c>
      <c r="G37" s="381">
        <v>109405.08</v>
      </c>
      <c r="H37" s="381">
        <v>103760.11000000002</v>
      </c>
      <c r="I37" s="381">
        <v>95383.279999999984</v>
      </c>
      <c r="J37" s="381">
        <v>102780.23999999999</v>
      </c>
      <c r="K37" s="381">
        <v>100730.58</v>
      </c>
      <c r="L37" s="381">
        <v>97337.060000000012</v>
      </c>
      <c r="M37" s="381">
        <v>102208.34999999999</v>
      </c>
      <c r="N37" s="381">
        <v>97045.09</v>
      </c>
      <c r="O37" s="383">
        <v>83931.07</v>
      </c>
      <c r="P37" s="383">
        <v>84801.86</v>
      </c>
      <c r="Q37" s="383">
        <v>86004.39</v>
      </c>
      <c r="R37" s="383">
        <v>81692.98000000001</v>
      </c>
      <c r="S37" s="270"/>
    </row>
    <row r="38" spans="1:19">
      <c r="A38" s="280" t="s">
        <v>150</v>
      </c>
      <c r="B38" s="14" t="s">
        <v>345</v>
      </c>
      <c r="C38" s="161"/>
      <c r="D38" s="161"/>
      <c r="E38" s="378">
        <v>38167</v>
      </c>
      <c r="F38" s="378">
        <v>38257.449999999997</v>
      </c>
      <c r="G38" s="324">
        <v>38203.839999999997</v>
      </c>
      <c r="H38" s="324">
        <v>38347.300000000003</v>
      </c>
      <c r="I38" s="324">
        <v>38218.99</v>
      </c>
      <c r="J38" s="324">
        <v>38281.18</v>
      </c>
      <c r="K38" s="324">
        <v>38238.49</v>
      </c>
      <c r="L38" s="324">
        <v>38367.26</v>
      </c>
      <c r="M38" s="324">
        <v>38242.82</v>
      </c>
      <c r="N38" s="324">
        <v>38275.71</v>
      </c>
      <c r="O38" s="325">
        <v>38332.519999999997</v>
      </c>
      <c r="P38" s="325">
        <v>38447.050000000003</v>
      </c>
      <c r="Q38" s="325">
        <v>38338.85</v>
      </c>
      <c r="R38" s="325">
        <v>38338.85</v>
      </c>
      <c r="S38" s="270"/>
    </row>
    <row r="39" spans="1:19">
      <c r="A39" s="144" t="s">
        <v>163</v>
      </c>
      <c r="B39" s="14" t="s">
        <v>343</v>
      </c>
      <c r="C39" s="37"/>
      <c r="D39" s="37"/>
      <c r="E39" s="378">
        <v>1139303</v>
      </c>
      <c r="F39" s="378">
        <v>530651.80000000005</v>
      </c>
      <c r="G39" s="324">
        <v>598365.19999999995</v>
      </c>
      <c r="H39" s="324">
        <v>526563.80000000005</v>
      </c>
      <c r="I39" s="324">
        <v>573709.6</v>
      </c>
      <c r="J39" s="324">
        <v>541112.6</v>
      </c>
      <c r="K39" s="324">
        <v>557497.80000000005</v>
      </c>
      <c r="L39" s="324">
        <v>526150.40000000002</v>
      </c>
      <c r="M39" s="324">
        <v>573556.6</v>
      </c>
      <c r="N39" s="324">
        <v>531381.1</v>
      </c>
      <c r="O39" s="325">
        <v>248398.4</v>
      </c>
      <c r="P39" s="325">
        <v>0</v>
      </c>
      <c r="Q39" s="325">
        <v>0</v>
      </c>
      <c r="R39" s="325">
        <v>0</v>
      </c>
      <c r="S39" s="270"/>
    </row>
    <row r="40" spans="1:19">
      <c r="A40" s="144" t="s">
        <v>164</v>
      </c>
      <c r="B40" s="14" t="s">
        <v>344</v>
      </c>
      <c r="C40" s="37"/>
      <c r="D40" s="37"/>
      <c r="E40" s="378">
        <v>0</v>
      </c>
      <c r="F40" s="378">
        <v>555270.30000000005</v>
      </c>
      <c r="G40" s="324">
        <v>542977.80000000005</v>
      </c>
      <c r="H40" s="324">
        <v>552314.9</v>
      </c>
      <c r="I40" s="324">
        <v>526879.30000000005</v>
      </c>
      <c r="J40" s="324">
        <v>567358.19999999995</v>
      </c>
      <c r="K40" s="324">
        <v>511400.9</v>
      </c>
      <c r="L40" s="324">
        <v>553848.30000000005</v>
      </c>
      <c r="M40" s="324">
        <v>523019.80000000005</v>
      </c>
      <c r="N40" s="324">
        <v>559896.5</v>
      </c>
      <c r="O40" s="325">
        <v>203547.8</v>
      </c>
      <c r="P40" s="325">
        <v>0</v>
      </c>
      <c r="Q40" s="325">
        <v>0</v>
      </c>
      <c r="R40" s="325">
        <v>0</v>
      </c>
      <c r="S40" s="270"/>
    </row>
    <row r="41" spans="1:19" s="270" customFormat="1">
      <c r="A41" s="280" t="s">
        <v>165</v>
      </c>
      <c r="B41" s="14" t="s">
        <v>341</v>
      </c>
      <c r="C41" s="275"/>
      <c r="D41" s="275"/>
      <c r="E41" s="378">
        <v>572853</v>
      </c>
      <c r="F41" s="378">
        <v>710932.09</v>
      </c>
      <c r="G41" s="324">
        <v>711068.3</v>
      </c>
      <c r="H41" s="324">
        <v>712338.7</v>
      </c>
      <c r="I41" s="324">
        <v>636945.1</v>
      </c>
      <c r="J41" s="324">
        <v>711023.4</v>
      </c>
      <c r="K41" s="324">
        <v>710637.39999999991</v>
      </c>
      <c r="L41" s="324">
        <v>714687.33</v>
      </c>
      <c r="M41" s="324">
        <v>637768.39999999991</v>
      </c>
      <c r="N41" s="324">
        <v>709633.4</v>
      </c>
      <c r="O41" s="325">
        <v>710894.51</v>
      </c>
      <c r="P41" s="325">
        <v>713515.1</v>
      </c>
      <c r="Q41" s="325">
        <v>636917.02999999991</v>
      </c>
      <c r="R41" s="325">
        <v>712425.62</v>
      </c>
    </row>
    <row r="42" spans="1:19">
      <c r="A42" s="280" t="s">
        <v>201</v>
      </c>
      <c r="B42" s="14" t="s">
        <v>358</v>
      </c>
      <c r="C42" s="37"/>
      <c r="D42" s="37"/>
      <c r="E42" s="378">
        <v>342547.79860000004</v>
      </c>
      <c r="F42" s="378">
        <v>0</v>
      </c>
      <c r="G42" s="324">
        <v>0</v>
      </c>
      <c r="H42" s="324">
        <v>0</v>
      </c>
      <c r="I42" s="324">
        <v>0</v>
      </c>
      <c r="J42" s="324">
        <v>0</v>
      </c>
      <c r="K42" s="324">
        <v>0</v>
      </c>
      <c r="L42" s="324">
        <v>0</v>
      </c>
      <c r="M42" s="324">
        <v>0</v>
      </c>
      <c r="N42" s="324">
        <v>0</v>
      </c>
      <c r="O42" s="325">
        <v>0</v>
      </c>
      <c r="P42" s="325">
        <v>0</v>
      </c>
      <c r="Q42" s="325">
        <v>0</v>
      </c>
      <c r="R42" s="325">
        <v>0</v>
      </c>
      <c r="S42" s="270"/>
    </row>
    <row r="43" spans="1:19">
      <c r="A43" s="144" t="s">
        <v>202</v>
      </c>
      <c r="B43" s="14"/>
      <c r="C43" s="161"/>
      <c r="D43" s="181"/>
      <c r="E43" s="387"/>
      <c r="F43" s="387"/>
      <c r="G43" s="388"/>
      <c r="H43" s="388"/>
      <c r="I43" s="388"/>
      <c r="J43" s="388"/>
      <c r="K43" s="388"/>
      <c r="L43" s="388"/>
      <c r="M43" s="388"/>
      <c r="N43" s="388"/>
      <c r="O43" s="390"/>
      <c r="P43" s="390"/>
      <c r="Q43" s="390"/>
      <c r="R43" s="390"/>
      <c r="S43" s="270"/>
    </row>
    <row r="44" spans="1:19" ht="31.2">
      <c r="A44" s="144">
        <v>12</v>
      </c>
      <c r="B44" s="49" t="s">
        <v>174</v>
      </c>
      <c r="C44" s="39"/>
      <c r="D44" s="81"/>
      <c r="E44" s="90">
        <f t="shared" ref="E44" si="1">SUM(E27:E30,E37:E42)</f>
        <v>2328494.8785999999</v>
      </c>
      <c r="F44" s="90">
        <f t="shared" ref="F44:R44" si="2">SUM(F27:F30,F37:F42)</f>
        <v>1996973.88</v>
      </c>
      <c r="G44" s="90">
        <f t="shared" si="2"/>
        <v>2045573.1700000002</v>
      </c>
      <c r="H44" s="90">
        <f t="shared" si="2"/>
        <v>1975205.81</v>
      </c>
      <c r="I44" s="90">
        <f t="shared" si="2"/>
        <v>1909272.2999999998</v>
      </c>
      <c r="J44" s="90">
        <f t="shared" si="2"/>
        <v>1999326.48</v>
      </c>
      <c r="K44" s="90">
        <f t="shared" si="2"/>
        <v>1955052.0299999998</v>
      </c>
      <c r="L44" s="90">
        <f t="shared" si="2"/>
        <v>1966510.04</v>
      </c>
      <c r="M44" s="90">
        <f t="shared" si="2"/>
        <v>1881268.33</v>
      </c>
      <c r="N44" s="90">
        <f t="shared" si="2"/>
        <v>1936231.7999999998</v>
      </c>
      <c r="O44" s="90">
        <f t="shared" si="2"/>
        <v>1285104.3</v>
      </c>
      <c r="P44" s="90">
        <f t="shared" si="2"/>
        <v>836764.01</v>
      </c>
      <c r="Q44" s="90">
        <f t="shared" si="2"/>
        <v>761260.2699999999</v>
      </c>
      <c r="R44" s="90">
        <f t="shared" si="2"/>
        <v>832457.45</v>
      </c>
      <c r="S44" s="270"/>
    </row>
    <row r="45" spans="1:19">
      <c r="A45" s="144"/>
      <c r="B45" s="30"/>
      <c r="C45" s="30"/>
      <c r="D45" s="24"/>
      <c r="E45" s="109"/>
      <c r="F45" s="110"/>
      <c r="G45" s="110"/>
      <c r="H45" s="110"/>
      <c r="I45" s="110"/>
      <c r="J45" s="110"/>
      <c r="K45" s="110"/>
      <c r="L45" s="110"/>
      <c r="M45" s="110"/>
      <c r="N45" s="110"/>
      <c r="O45" s="110"/>
      <c r="P45" s="110"/>
      <c r="Q45" s="110"/>
      <c r="R45" s="126"/>
      <c r="S45" s="270"/>
    </row>
    <row r="46" spans="1:19">
      <c r="A46" s="144"/>
      <c r="B46" s="24" t="s">
        <v>275</v>
      </c>
      <c r="C46" s="30"/>
      <c r="D46" s="18"/>
      <c r="E46" s="96"/>
      <c r="F46" s="97"/>
      <c r="G46" s="97"/>
      <c r="H46" s="97"/>
      <c r="I46" s="97"/>
      <c r="J46" s="97"/>
      <c r="K46" s="97"/>
      <c r="L46" s="97"/>
      <c r="M46" s="97"/>
      <c r="N46" s="97"/>
      <c r="O46" s="98"/>
      <c r="P46" s="98"/>
      <c r="Q46" s="98"/>
      <c r="R46" s="99"/>
      <c r="S46" s="270"/>
    </row>
    <row r="47" spans="1:19">
      <c r="A47" s="144"/>
      <c r="B47" s="18" t="s">
        <v>35</v>
      </c>
      <c r="C47" s="12"/>
      <c r="D47" s="18"/>
      <c r="E47" s="100"/>
      <c r="F47" s="101"/>
      <c r="G47" s="101"/>
      <c r="H47" s="101"/>
      <c r="I47" s="101"/>
      <c r="J47" s="101"/>
      <c r="K47" s="101"/>
      <c r="L47" s="101"/>
      <c r="M47" s="101"/>
      <c r="N47" s="101"/>
      <c r="O47" s="102"/>
      <c r="P47" s="102"/>
      <c r="Q47" s="102"/>
      <c r="R47" s="103"/>
      <c r="S47" s="270"/>
    </row>
    <row r="48" spans="1:19">
      <c r="A48" s="144" t="s">
        <v>61</v>
      </c>
      <c r="B48" s="41" t="s">
        <v>387</v>
      </c>
      <c r="C48" s="37"/>
      <c r="D48" s="78"/>
      <c r="E48" s="178">
        <v>1020</v>
      </c>
      <c r="F48" s="178">
        <v>3240</v>
      </c>
      <c r="G48" s="118">
        <v>3220</v>
      </c>
      <c r="H48" s="118">
        <v>3200</v>
      </c>
      <c r="I48" s="118">
        <v>3190</v>
      </c>
      <c r="J48" s="118">
        <v>3170</v>
      </c>
      <c r="K48" s="118">
        <v>3155.6514004265755</v>
      </c>
      <c r="L48" s="118">
        <v>3139.8731434244428</v>
      </c>
      <c r="M48" s="118">
        <v>3124.1737777073204</v>
      </c>
      <c r="N48" s="118">
        <v>3108.5529088187836</v>
      </c>
      <c r="O48" s="118">
        <v>3093.0101442746895</v>
      </c>
      <c r="P48" s="118">
        <v>3077.5450935533163</v>
      </c>
      <c r="Q48" s="118">
        <v>3062.1573680855495</v>
      </c>
      <c r="R48" s="119">
        <v>3046.8465812451223</v>
      </c>
      <c r="S48" s="270"/>
    </row>
    <row r="49" spans="1:19">
      <c r="A49" s="144" t="s">
        <v>62</v>
      </c>
      <c r="B49" s="14"/>
      <c r="C49" s="37"/>
      <c r="D49" s="78"/>
      <c r="E49" s="177"/>
      <c r="F49" s="177"/>
      <c r="G49" s="112"/>
      <c r="H49" s="112"/>
      <c r="I49" s="112"/>
      <c r="J49" s="112"/>
      <c r="K49" s="112"/>
      <c r="L49" s="112"/>
      <c r="M49" s="112"/>
      <c r="N49" s="121"/>
      <c r="O49" s="113"/>
      <c r="P49" s="113"/>
      <c r="Q49" s="113"/>
      <c r="R49" s="113"/>
      <c r="S49" s="270"/>
    </row>
    <row r="50" spans="1:19">
      <c r="A50" s="144" t="s">
        <v>63</v>
      </c>
      <c r="B50" s="14"/>
      <c r="C50" s="37"/>
      <c r="D50" s="78"/>
      <c r="E50" s="177"/>
      <c r="F50" s="177"/>
      <c r="G50" s="112"/>
      <c r="H50" s="112"/>
      <c r="I50" s="112"/>
      <c r="J50" s="112"/>
      <c r="K50" s="112"/>
      <c r="L50" s="112"/>
      <c r="M50" s="112"/>
      <c r="N50" s="121"/>
      <c r="O50" s="113"/>
      <c r="P50" s="113"/>
      <c r="Q50" s="113"/>
      <c r="R50" s="113"/>
      <c r="S50" s="270"/>
    </row>
    <row r="51" spans="1:19">
      <c r="A51" s="144" t="s">
        <v>64</v>
      </c>
      <c r="B51" s="14"/>
      <c r="C51" s="37"/>
      <c r="D51" s="78"/>
      <c r="E51" s="177"/>
      <c r="F51" s="177"/>
      <c r="G51" s="112"/>
      <c r="H51" s="112"/>
      <c r="I51" s="112"/>
      <c r="J51" s="112"/>
      <c r="K51" s="112"/>
      <c r="L51" s="112"/>
      <c r="M51" s="112"/>
      <c r="N51" s="121"/>
      <c r="O51" s="113"/>
      <c r="P51" s="113"/>
      <c r="Q51" s="113"/>
      <c r="R51" s="113"/>
      <c r="S51" s="270"/>
    </row>
    <row r="52" spans="1:19">
      <c r="A52" s="144" t="s">
        <v>65</v>
      </c>
      <c r="B52" s="14"/>
      <c r="C52" s="37"/>
      <c r="D52" s="78"/>
      <c r="E52" s="177"/>
      <c r="F52" s="177"/>
      <c r="G52" s="112"/>
      <c r="H52" s="112"/>
      <c r="I52" s="112"/>
      <c r="J52" s="112"/>
      <c r="K52" s="112"/>
      <c r="L52" s="112"/>
      <c r="M52" s="112"/>
      <c r="N52" s="121"/>
      <c r="O52" s="113"/>
      <c r="P52" s="113"/>
      <c r="Q52" s="113"/>
      <c r="R52" s="113"/>
      <c r="S52" s="270"/>
    </row>
    <row r="53" spans="1:19">
      <c r="A53" s="144" t="s">
        <v>66</v>
      </c>
      <c r="B53" s="14"/>
      <c r="C53" s="37"/>
      <c r="D53" s="78"/>
      <c r="E53" s="177"/>
      <c r="F53" s="177"/>
      <c r="G53" s="112"/>
      <c r="H53" s="112"/>
      <c r="I53" s="112"/>
      <c r="J53" s="112"/>
      <c r="K53" s="112"/>
      <c r="L53" s="112"/>
      <c r="M53" s="112"/>
      <c r="N53" s="121"/>
      <c r="O53" s="113"/>
      <c r="P53" s="113"/>
      <c r="Q53" s="113"/>
      <c r="R53" s="113"/>
      <c r="S53" s="270"/>
    </row>
    <row r="54" spans="1:19">
      <c r="A54" s="144" t="s">
        <v>67</v>
      </c>
      <c r="B54" s="14"/>
      <c r="C54" s="37"/>
      <c r="D54" s="78"/>
      <c r="E54" s="177"/>
      <c r="F54" s="177"/>
      <c r="G54" s="112"/>
      <c r="H54" s="112"/>
      <c r="I54" s="112"/>
      <c r="J54" s="112"/>
      <c r="K54" s="112"/>
      <c r="L54" s="112"/>
      <c r="M54" s="112"/>
      <c r="N54" s="121"/>
      <c r="O54" s="113"/>
      <c r="P54" s="113"/>
      <c r="Q54" s="113"/>
      <c r="R54" s="113"/>
      <c r="S54" s="270"/>
    </row>
    <row r="55" spans="1:19">
      <c r="A55" s="144" t="s">
        <v>68</v>
      </c>
      <c r="B55" s="14"/>
      <c r="C55" s="37"/>
      <c r="D55" s="78"/>
      <c r="E55" s="183"/>
      <c r="F55" s="183"/>
      <c r="G55" s="116"/>
      <c r="H55" s="116"/>
      <c r="I55" s="116"/>
      <c r="J55" s="116"/>
      <c r="K55" s="116"/>
      <c r="L55" s="116"/>
      <c r="M55" s="116"/>
      <c r="N55" s="127"/>
      <c r="O55" s="117"/>
      <c r="P55" s="117"/>
      <c r="Q55" s="117"/>
      <c r="R55" s="117"/>
      <c r="S55" s="270"/>
    </row>
    <row r="56" spans="1:19">
      <c r="A56" s="146"/>
      <c r="B56" s="40"/>
      <c r="C56" s="40"/>
      <c r="D56" s="84"/>
      <c r="E56" s="92"/>
      <c r="F56" s="93"/>
      <c r="G56" s="93"/>
      <c r="H56" s="93"/>
      <c r="I56" s="93"/>
      <c r="J56" s="93"/>
      <c r="K56" s="93"/>
      <c r="L56" s="93"/>
      <c r="M56" s="93"/>
      <c r="N56" s="93"/>
      <c r="O56" s="94"/>
      <c r="P56" s="94"/>
      <c r="Q56" s="94"/>
      <c r="R56" s="95"/>
      <c r="S56" s="270"/>
    </row>
    <row r="57" spans="1:19">
      <c r="A57" s="144"/>
      <c r="B57" s="24" t="s">
        <v>277</v>
      </c>
      <c r="C57" s="12"/>
      <c r="D57" s="24"/>
      <c r="E57" s="105"/>
      <c r="F57" s="106"/>
      <c r="G57" s="106"/>
      <c r="H57" s="106"/>
      <c r="I57" s="106"/>
      <c r="J57" s="106"/>
      <c r="K57" s="106"/>
      <c r="L57" s="106"/>
      <c r="M57" s="106"/>
      <c r="N57" s="106"/>
      <c r="O57" s="98"/>
      <c r="P57" s="98"/>
      <c r="Q57" s="98"/>
      <c r="R57" s="99"/>
      <c r="S57" s="270"/>
    </row>
    <row r="58" spans="1:19">
      <c r="A58" s="144"/>
      <c r="B58" s="18" t="s">
        <v>36</v>
      </c>
      <c r="C58" s="12"/>
      <c r="D58" s="18"/>
      <c r="E58" s="107"/>
      <c r="F58" s="108"/>
      <c r="G58" s="108"/>
      <c r="H58" s="108"/>
      <c r="I58" s="108"/>
      <c r="J58" s="108"/>
      <c r="K58" s="108"/>
      <c r="L58" s="108"/>
      <c r="M58" s="108"/>
      <c r="N58" s="108"/>
      <c r="O58" s="102"/>
      <c r="P58" s="102"/>
      <c r="Q58" s="102"/>
      <c r="R58" s="103"/>
      <c r="S58" s="270"/>
    </row>
    <row r="59" spans="1:19">
      <c r="A59" s="144" t="s">
        <v>69</v>
      </c>
      <c r="B59" s="41" t="s">
        <v>348</v>
      </c>
      <c r="C59" s="37"/>
      <c r="D59" s="85"/>
      <c r="E59" s="380">
        <v>218702.17917990001</v>
      </c>
      <c r="F59" s="380">
        <v>216617.28639999998</v>
      </c>
      <c r="G59" s="381">
        <v>216617.28639999998</v>
      </c>
      <c r="H59" s="381">
        <v>216617.28639999998</v>
      </c>
      <c r="I59" s="381">
        <v>216617.28639999998</v>
      </c>
      <c r="J59" s="381">
        <v>216617.28639999998</v>
      </c>
      <c r="K59" s="381">
        <v>216617.28639999998</v>
      </c>
      <c r="L59" s="381">
        <v>216617.28639999998</v>
      </c>
      <c r="M59" s="381">
        <v>216617.28639999998</v>
      </c>
      <c r="N59" s="382">
        <v>216617.28639999998</v>
      </c>
      <c r="O59" s="383">
        <v>216617.28639999998</v>
      </c>
      <c r="P59" s="383">
        <v>216617.28639999998</v>
      </c>
      <c r="Q59" s="383">
        <v>216617.28639999998</v>
      </c>
      <c r="R59" s="383">
        <v>216617.28639999998</v>
      </c>
      <c r="S59" s="270"/>
    </row>
    <row r="60" spans="1:19">
      <c r="A60" s="144" t="s">
        <v>151</v>
      </c>
      <c r="B60" s="41" t="s">
        <v>349</v>
      </c>
      <c r="C60" s="37"/>
      <c r="D60" s="85"/>
      <c r="E60" s="378">
        <v>153014.02056019998</v>
      </c>
      <c r="F60" s="378">
        <v>159677.27840000001</v>
      </c>
      <c r="G60" s="324">
        <v>159677.27840000001</v>
      </c>
      <c r="H60" s="324">
        <v>159677.27840000001</v>
      </c>
      <c r="I60" s="324">
        <v>159677.27840000001</v>
      </c>
      <c r="J60" s="324">
        <v>159677.27840000001</v>
      </c>
      <c r="K60" s="324">
        <v>159677.27840000001</v>
      </c>
      <c r="L60" s="324">
        <v>159677.27840000001</v>
      </c>
      <c r="M60" s="324">
        <v>159677.27840000001</v>
      </c>
      <c r="N60" s="379">
        <v>159677.27840000001</v>
      </c>
      <c r="O60" s="325">
        <v>159677.27840000001</v>
      </c>
      <c r="P60" s="325">
        <v>159677.27840000001</v>
      </c>
      <c r="Q60" s="325">
        <v>159677.27840000001</v>
      </c>
      <c r="R60" s="325">
        <v>159677.27840000001</v>
      </c>
      <c r="S60" s="270"/>
    </row>
    <row r="61" spans="1:19" s="270" customFormat="1">
      <c r="A61" s="280" t="s">
        <v>152</v>
      </c>
      <c r="B61" s="14" t="s">
        <v>394</v>
      </c>
      <c r="C61" s="312"/>
      <c r="D61" s="85"/>
      <c r="E61" s="384">
        <v>0</v>
      </c>
      <c r="F61" s="384">
        <v>0</v>
      </c>
      <c r="G61" s="385">
        <v>0</v>
      </c>
      <c r="H61" s="385">
        <v>0</v>
      </c>
      <c r="I61" s="385">
        <v>20046.75</v>
      </c>
      <c r="J61" s="385">
        <v>26729.000000000004</v>
      </c>
      <c r="K61" s="385">
        <v>26729.000000000004</v>
      </c>
      <c r="L61" s="385">
        <v>26729.000000000004</v>
      </c>
      <c r="M61" s="385">
        <v>26729.000000000004</v>
      </c>
      <c r="N61" s="379">
        <v>26729.000000000004</v>
      </c>
      <c r="O61" s="386">
        <v>26729.000000000004</v>
      </c>
      <c r="P61" s="386">
        <v>26729.000000000004</v>
      </c>
      <c r="Q61" s="386">
        <v>26729.000000000004</v>
      </c>
      <c r="R61" s="386">
        <v>26729.000000000004</v>
      </c>
    </row>
    <row r="62" spans="1:19">
      <c r="A62" s="280" t="s">
        <v>153</v>
      </c>
      <c r="B62" s="41" t="s">
        <v>354</v>
      </c>
      <c r="C62" s="37"/>
      <c r="D62" s="85"/>
      <c r="E62" s="378">
        <v>0</v>
      </c>
      <c r="F62" s="378">
        <v>4766.25</v>
      </c>
      <c r="G62" s="324">
        <v>6354.9999999999991</v>
      </c>
      <c r="H62" s="324">
        <v>6354.9999999999991</v>
      </c>
      <c r="I62" s="324">
        <v>6354.9999999999991</v>
      </c>
      <c r="J62" s="324">
        <v>6354.9999999999991</v>
      </c>
      <c r="K62" s="324">
        <v>1588.75</v>
      </c>
      <c r="L62" s="324">
        <v>0</v>
      </c>
      <c r="M62" s="324">
        <v>0</v>
      </c>
      <c r="N62" s="379">
        <v>0</v>
      </c>
      <c r="O62" s="325">
        <v>0</v>
      </c>
      <c r="P62" s="325">
        <v>0</v>
      </c>
      <c r="Q62" s="325">
        <v>0</v>
      </c>
      <c r="R62" s="325">
        <v>0</v>
      </c>
      <c r="S62" s="270"/>
    </row>
    <row r="63" spans="1:19" s="270" customFormat="1">
      <c r="A63" s="280" t="s">
        <v>225</v>
      </c>
      <c r="B63" s="14" t="s">
        <v>350</v>
      </c>
      <c r="C63" s="312"/>
      <c r="D63" s="85"/>
      <c r="E63" s="384">
        <v>52264.252</v>
      </c>
      <c r="F63" s="384">
        <v>63021.52539000001</v>
      </c>
      <c r="G63" s="385">
        <v>63021.52539000001</v>
      </c>
      <c r="H63" s="385">
        <v>63021.52539000001</v>
      </c>
      <c r="I63" s="385">
        <v>63021.52539000001</v>
      </c>
      <c r="J63" s="385">
        <v>63021.52539000001</v>
      </c>
      <c r="K63" s="385">
        <v>63021.52539000001</v>
      </c>
      <c r="L63" s="385">
        <v>63021.52539000001</v>
      </c>
      <c r="M63" s="385">
        <v>63021.52539000001</v>
      </c>
      <c r="N63" s="379">
        <v>63021.52539000001</v>
      </c>
      <c r="O63" s="386">
        <v>65875.199999999997</v>
      </c>
      <c r="P63" s="386">
        <v>63021.52539000001</v>
      </c>
      <c r="Q63" s="386">
        <v>63021.52539000001</v>
      </c>
      <c r="R63" s="386">
        <v>63021.52539000001</v>
      </c>
    </row>
    <row r="64" spans="1:19" s="270" customFormat="1">
      <c r="A64" s="280" t="s">
        <v>226</v>
      </c>
      <c r="B64" s="41" t="s">
        <v>351</v>
      </c>
      <c r="C64" s="275"/>
      <c r="D64" s="85"/>
      <c r="E64" s="378">
        <v>63857</v>
      </c>
      <c r="F64" s="378">
        <v>65875.199999999997</v>
      </c>
      <c r="G64" s="324">
        <v>65875.199999999997</v>
      </c>
      <c r="H64" s="324">
        <v>65875.199999999997</v>
      </c>
      <c r="I64" s="324">
        <v>65875.199999999997</v>
      </c>
      <c r="J64" s="324">
        <v>65875.199999999997</v>
      </c>
      <c r="K64" s="324">
        <v>65875.199999999997</v>
      </c>
      <c r="L64" s="324">
        <v>65875.199999999997</v>
      </c>
      <c r="M64" s="324">
        <v>65875.199999999997</v>
      </c>
      <c r="N64" s="379">
        <v>65875.199999999997</v>
      </c>
      <c r="O64" s="325">
        <v>65875.199999999997</v>
      </c>
      <c r="P64" s="325">
        <v>65875.199999999997</v>
      </c>
      <c r="Q64" s="325">
        <v>65875.199999999997</v>
      </c>
      <c r="R64" s="325">
        <v>65875.199999999997</v>
      </c>
    </row>
    <row r="65" spans="1:19" s="270" customFormat="1">
      <c r="A65" s="280" t="s">
        <v>367</v>
      </c>
      <c r="B65" s="14" t="s">
        <v>355</v>
      </c>
      <c r="C65" s="312"/>
      <c r="D65" s="85"/>
      <c r="E65" s="384">
        <v>18445.759817923525</v>
      </c>
      <c r="F65" s="384">
        <v>13770.12</v>
      </c>
      <c r="G65" s="385">
        <v>13770.12</v>
      </c>
      <c r="H65" s="385">
        <v>13770.12</v>
      </c>
      <c r="I65" s="385">
        <v>13770.12</v>
      </c>
      <c r="J65" s="385">
        <v>13770.12</v>
      </c>
      <c r="K65" s="385">
        <v>13770.12</v>
      </c>
      <c r="L65" s="385">
        <v>0</v>
      </c>
      <c r="M65" s="385">
        <v>0</v>
      </c>
      <c r="N65" s="379">
        <v>0</v>
      </c>
      <c r="O65" s="386">
        <v>0</v>
      </c>
      <c r="P65" s="386">
        <v>0</v>
      </c>
      <c r="Q65" s="386">
        <v>0</v>
      </c>
      <c r="R65" s="386">
        <v>0</v>
      </c>
    </row>
    <row r="66" spans="1:19" s="270" customFormat="1">
      <c r="A66" s="280" t="s">
        <v>368</v>
      </c>
      <c r="B66" s="41" t="s">
        <v>353</v>
      </c>
      <c r="C66" s="275"/>
      <c r="D66" s="85"/>
      <c r="E66" s="378">
        <v>5041.551843700001</v>
      </c>
      <c r="F66" s="378">
        <v>3768.5519689999996</v>
      </c>
      <c r="G66" s="324">
        <v>3768.5519689999996</v>
      </c>
      <c r="H66" s="324">
        <v>3768.5519689999996</v>
      </c>
      <c r="I66" s="324">
        <v>3768.5519689999996</v>
      </c>
      <c r="J66" s="324">
        <v>3768.5519689999996</v>
      </c>
      <c r="K66" s="324">
        <v>3768.5519689999996</v>
      </c>
      <c r="L66" s="324">
        <v>3768.5519689999996</v>
      </c>
      <c r="M66" s="324">
        <v>3768.5519689999996</v>
      </c>
      <c r="N66" s="379">
        <v>3768.5519689999996</v>
      </c>
      <c r="O66" s="325">
        <v>3768.5519689999996</v>
      </c>
      <c r="P66" s="325">
        <v>3768.5519689999996</v>
      </c>
      <c r="Q66" s="325">
        <v>3768.5519689999996</v>
      </c>
      <c r="R66" s="325">
        <v>3768.5519689999996</v>
      </c>
    </row>
    <row r="67" spans="1:19" s="270" customFormat="1">
      <c r="A67" s="280" t="s">
        <v>369</v>
      </c>
      <c r="B67" s="14" t="s">
        <v>352</v>
      </c>
      <c r="C67" s="312"/>
      <c r="D67" s="85"/>
      <c r="E67" s="384">
        <v>0</v>
      </c>
      <c r="F67" s="384">
        <v>0</v>
      </c>
      <c r="G67" s="385">
        <v>0</v>
      </c>
      <c r="H67" s="385">
        <v>5855.1426945000003</v>
      </c>
      <c r="I67" s="385">
        <v>115714.08732857686</v>
      </c>
      <c r="J67" s="385">
        <v>115710.23019233256</v>
      </c>
      <c r="K67" s="385">
        <v>115706.3731846595</v>
      </c>
      <c r="L67" s="385">
        <v>115702.51630555333</v>
      </c>
      <c r="M67" s="385">
        <v>115698.65955500983</v>
      </c>
      <c r="N67" s="379">
        <v>115694.80293302465</v>
      </c>
      <c r="O67" s="386">
        <v>115690.94643959354</v>
      </c>
      <c r="P67" s="386">
        <v>115687.09007471222</v>
      </c>
      <c r="Q67" s="386">
        <v>115683.23383837641</v>
      </c>
      <c r="R67" s="386">
        <v>115679.37773058178</v>
      </c>
    </row>
    <row r="68" spans="1:19" s="270" customFormat="1">
      <c r="A68" s="280" t="s">
        <v>370</v>
      </c>
      <c r="B68" s="41" t="s">
        <v>346</v>
      </c>
      <c r="C68" s="275"/>
      <c r="D68" s="85"/>
      <c r="E68" s="378">
        <v>7088</v>
      </c>
      <c r="F68" s="378">
        <v>17520</v>
      </c>
      <c r="G68" s="324">
        <v>17520</v>
      </c>
      <c r="H68" s="324">
        <v>17520</v>
      </c>
      <c r="I68" s="324">
        <v>17520</v>
      </c>
      <c r="J68" s="324">
        <v>17520</v>
      </c>
      <c r="K68" s="324">
        <v>17520</v>
      </c>
      <c r="L68" s="324">
        <v>17520</v>
      </c>
      <c r="M68" s="324">
        <v>17520</v>
      </c>
      <c r="N68" s="379">
        <v>17520</v>
      </c>
      <c r="O68" s="325">
        <v>17520</v>
      </c>
      <c r="P68" s="325">
        <v>17520</v>
      </c>
      <c r="Q68" s="325">
        <v>0</v>
      </c>
      <c r="R68" s="325">
        <v>0</v>
      </c>
    </row>
    <row r="69" spans="1:19" s="270" customFormat="1">
      <c r="A69" s="280" t="s">
        <v>372</v>
      </c>
      <c r="B69" s="14" t="s">
        <v>347</v>
      </c>
      <c r="C69" s="312"/>
      <c r="D69" s="85"/>
      <c r="E69" s="384">
        <v>74631</v>
      </c>
      <c r="F69" s="384">
        <v>71352</v>
      </c>
      <c r="G69" s="385">
        <v>71352</v>
      </c>
      <c r="H69" s="385">
        <v>71352</v>
      </c>
      <c r="I69" s="385">
        <v>71352</v>
      </c>
      <c r="J69" s="385">
        <v>71352</v>
      </c>
      <c r="K69" s="385">
        <v>71352</v>
      </c>
      <c r="L69" s="385">
        <v>71352</v>
      </c>
      <c r="M69" s="385">
        <v>38728.800000000003</v>
      </c>
      <c r="N69" s="379">
        <v>0</v>
      </c>
      <c r="O69" s="386">
        <v>0</v>
      </c>
      <c r="P69" s="386">
        <v>0</v>
      </c>
      <c r="Q69" s="386">
        <v>0</v>
      </c>
      <c r="R69" s="386">
        <v>0</v>
      </c>
    </row>
    <row r="70" spans="1:19" s="270" customFormat="1" ht="16.2" thickBot="1">
      <c r="A70" s="280" t="s">
        <v>373</v>
      </c>
      <c r="B70" s="43" t="s">
        <v>371</v>
      </c>
      <c r="C70" s="40"/>
      <c r="D70" s="85"/>
      <c r="E70" s="384">
        <v>87585.68199740001</v>
      </c>
      <c r="F70" s="384">
        <v>80110.199999999953</v>
      </c>
      <c r="G70" s="388">
        <v>80110.199999999953</v>
      </c>
      <c r="H70" s="388">
        <v>80110.199999999953</v>
      </c>
      <c r="I70" s="388">
        <v>80110.199999999953</v>
      </c>
      <c r="J70" s="388">
        <v>80110.199999999953</v>
      </c>
      <c r="K70" s="388">
        <v>40055.1</v>
      </c>
      <c r="L70" s="388">
        <v>0</v>
      </c>
      <c r="M70" s="388">
        <v>0</v>
      </c>
      <c r="N70" s="389">
        <v>0</v>
      </c>
      <c r="O70" s="390">
        <v>0</v>
      </c>
      <c r="P70" s="390">
        <v>0</v>
      </c>
      <c r="Q70" s="390">
        <v>0</v>
      </c>
      <c r="R70" s="390">
        <v>0</v>
      </c>
    </row>
    <row r="71" spans="1:19" ht="16.2" thickBot="1">
      <c r="A71" s="144">
        <v>13</v>
      </c>
      <c r="B71" s="301" t="s">
        <v>314</v>
      </c>
      <c r="C71" s="302"/>
      <c r="D71" s="303"/>
      <c r="E71" s="66">
        <f t="shared" ref="E71:R71" si="3">SUM(E48:E55,E59:E70, E73)</f>
        <v>681649.44539912348</v>
      </c>
      <c r="F71" s="66">
        <f t="shared" si="3"/>
        <v>699718.41215900006</v>
      </c>
      <c r="G71" s="66">
        <f t="shared" si="3"/>
        <v>701287.16215900006</v>
      </c>
      <c r="H71" s="66">
        <f t="shared" si="3"/>
        <v>707122.3048535001</v>
      </c>
      <c r="I71" s="66">
        <f t="shared" si="3"/>
        <v>837017.99948757677</v>
      </c>
      <c r="J71" s="66">
        <f t="shared" si="3"/>
        <v>843676.39235133247</v>
      </c>
      <c r="K71" s="66">
        <f t="shared" si="3"/>
        <v>798836.83674408612</v>
      </c>
      <c r="L71" s="66">
        <f t="shared" si="3"/>
        <v>743403.23160797788</v>
      </c>
      <c r="M71" s="66">
        <f t="shared" si="3"/>
        <v>710760.47549171722</v>
      </c>
      <c r="N71" s="66">
        <f t="shared" si="3"/>
        <v>672012.1980008434</v>
      </c>
      <c r="O71" s="66">
        <f t="shared" si="3"/>
        <v>674846.47335286823</v>
      </c>
      <c r="P71" s="66">
        <f t="shared" si="3"/>
        <v>671973.47732726554</v>
      </c>
      <c r="Q71" s="66">
        <f t="shared" si="3"/>
        <v>654434.23336546193</v>
      </c>
      <c r="R71" s="66">
        <f t="shared" si="3"/>
        <v>654415.06647082698</v>
      </c>
      <c r="S71" s="270"/>
    </row>
    <row r="72" spans="1:19" s="270" customFormat="1" ht="16.2" thickBot="1">
      <c r="A72" s="280"/>
      <c r="B72" s="206"/>
      <c r="C72" s="29"/>
      <c r="D72" s="74"/>
      <c r="E72" s="75"/>
      <c r="F72" s="75"/>
      <c r="G72" s="75"/>
      <c r="H72" s="75"/>
      <c r="I72" s="75"/>
      <c r="J72" s="75"/>
      <c r="K72" s="75"/>
      <c r="L72" s="75"/>
      <c r="M72" s="75"/>
      <c r="N72" s="75"/>
      <c r="O72" s="75"/>
      <c r="P72" s="75"/>
      <c r="Q72" s="75"/>
      <c r="R72" s="207"/>
    </row>
    <row r="73" spans="1:19" s="270" customFormat="1" ht="16.2" thickBot="1">
      <c r="A73" s="280" t="s">
        <v>299</v>
      </c>
      <c r="B73" s="301" t="s">
        <v>298</v>
      </c>
      <c r="C73" s="304"/>
      <c r="D73" s="303"/>
      <c r="E73" s="66"/>
      <c r="F73" s="278"/>
      <c r="G73" s="278"/>
      <c r="H73" s="278"/>
      <c r="I73" s="278"/>
      <c r="J73" s="278"/>
      <c r="K73" s="278"/>
      <c r="L73" s="278"/>
      <c r="M73" s="278"/>
      <c r="N73" s="278"/>
      <c r="O73" s="278"/>
      <c r="P73" s="278"/>
      <c r="Q73" s="278"/>
      <c r="R73" s="278"/>
    </row>
    <row r="74" spans="1:19" s="270" customFormat="1">
      <c r="A74" s="280"/>
      <c r="B74" s="206"/>
      <c r="C74" s="29"/>
      <c r="D74" s="74"/>
      <c r="E74" s="75"/>
      <c r="F74" s="75"/>
      <c r="G74" s="75"/>
      <c r="H74" s="75"/>
      <c r="I74" s="75"/>
      <c r="J74" s="75"/>
      <c r="K74" s="75"/>
      <c r="L74" s="75"/>
      <c r="M74" s="75"/>
      <c r="N74" s="75"/>
      <c r="O74" s="75"/>
      <c r="P74" s="75"/>
      <c r="Q74" s="75"/>
      <c r="R74" s="207"/>
    </row>
    <row r="75" spans="1:19">
      <c r="A75" s="144"/>
      <c r="B75" s="203"/>
      <c r="C75" s="204"/>
      <c r="D75" s="212"/>
      <c r="E75" s="213"/>
      <c r="F75" s="213"/>
      <c r="G75" s="213"/>
      <c r="H75" s="213"/>
      <c r="I75" s="213"/>
      <c r="J75" s="213"/>
      <c r="K75" s="213"/>
      <c r="L75" s="213"/>
      <c r="M75" s="213"/>
      <c r="N75" s="213"/>
      <c r="O75" s="213"/>
      <c r="P75" s="213"/>
      <c r="Q75" s="213"/>
      <c r="R75" s="205"/>
      <c r="S75" s="270"/>
    </row>
    <row r="76" spans="1:19" ht="15" customHeight="1">
      <c r="A76" s="144">
        <v>14</v>
      </c>
      <c r="B76" s="208" t="s">
        <v>227</v>
      </c>
      <c r="C76" s="209"/>
      <c r="D76" s="210"/>
      <c r="E76" s="211">
        <f t="shared" ref="E76:R76" si="4">E71+E44</f>
        <v>3010144.3239991236</v>
      </c>
      <c r="F76" s="211">
        <f t="shared" si="4"/>
        <v>2696692.2921589999</v>
      </c>
      <c r="G76" s="211">
        <f t="shared" si="4"/>
        <v>2746860.3321590004</v>
      </c>
      <c r="H76" s="211">
        <f t="shared" si="4"/>
        <v>2682328.1148535004</v>
      </c>
      <c r="I76" s="211">
        <f t="shared" si="4"/>
        <v>2746290.2994875768</v>
      </c>
      <c r="J76" s="211">
        <f t="shared" si="4"/>
        <v>2843002.8723513326</v>
      </c>
      <c r="K76" s="211">
        <f t="shared" si="4"/>
        <v>2753888.8667440861</v>
      </c>
      <c r="L76" s="211">
        <f t="shared" si="4"/>
        <v>2709913.2716079778</v>
      </c>
      <c r="M76" s="211">
        <f t="shared" si="4"/>
        <v>2592028.8054917175</v>
      </c>
      <c r="N76" s="211">
        <f t="shared" si="4"/>
        <v>2608243.9980008435</v>
      </c>
      <c r="O76" s="211">
        <f t="shared" si="4"/>
        <v>1959950.7733528684</v>
      </c>
      <c r="P76" s="211">
        <f t="shared" si="4"/>
        <v>1508737.4873272656</v>
      </c>
      <c r="Q76" s="211">
        <f t="shared" si="4"/>
        <v>1415694.5033654617</v>
      </c>
      <c r="R76" s="211">
        <f t="shared" si="4"/>
        <v>1486872.5164708269</v>
      </c>
      <c r="S76" s="270"/>
    </row>
    <row r="77" spans="1:19" ht="15" customHeight="1">
      <c r="A77" s="144"/>
      <c r="B77" s="122"/>
      <c r="C77" s="123"/>
      <c r="D77" s="86"/>
      <c r="E77" s="75"/>
      <c r="F77" s="75"/>
      <c r="G77" s="75"/>
      <c r="H77" s="75"/>
      <c r="I77" s="75"/>
      <c r="J77" s="75"/>
      <c r="K77" s="75"/>
      <c r="L77" s="75"/>
      <c r="M77" s="75"/>
      <c r="N77" s="75"/>
      <c r="O77" s="75"/>
      <c r="P77" s="75"/>
      <c r="Q77" s="75"/>
      <c r="R77" s="75"/>
      <c r="S77" s="270"/>
    </row>
    <row r="78" spans="1:19">
      <c r="A78" s="144"/>
      <c r="B78" s="18"/>
      <c r="C78" s="12"/>
      <c r="D78" s="18"/>
      <c r="E78" s="75"/>
      <c r="F78" s="75"/>
      <c r="G78" s="75"/>
      <c r="H78" s="75"/>
      <c r="I78" s="75"/>
      <c r="J78" s="75"/>
      <c r="K78" s="75"/>
      <c r="L78" s="75"/>
      <c r="M78" s="75"/>
      <c r="N78" s="75"/>
      <c r="O78" s="76"/>
      <c r="P78" s="76"/>
      <c r="Q78" s="76"/>
      <c r="R78" s="76"/>
      <c r="S78" s="270"/>
    </row>
    <row r="79" spans="1:19" ht="15" customHeight="1">
      <c r="A79" s="144"/>
      <c r="B79" s="122"/>
      <c r="C79" s="123"/>
      <c r="D79" s="86"/>
      <c r="E79" s="75"/>
      <c r="F79" s="75"/>
      <c r="G79" s="75"/>
      <c r="H79" s="75"/>
      <c r="I79" s="75"/>
      <c r="J79" s="75"/>
      <c r="K79" s="75"/>
      <c r="L79" s="75"/>
      <c r="M79" s="75"/>
      <c r="N79" s="75"/>
      <c r="O79" s="75"/>
      <c r="P79" s="75"/>
      <c r="Q79" s="75"/>
      <c r="R79" s="75"/>
      <c r="S79" s="270"/>
    </row>
    <row r="80" spans="1:19" s="270" customFormat="1" ht="15" customHeight="1">
      <c r="A80" s="280"/>
      <c r="B80" s="122"/>
      <c r="C80" s="123"/>
      <c r="D80" s="86"/>
      <c r="E80" s="75"/>
      <c r="F80" s="75"/>
      <c r="G80" s="75"/>
      <c r="H80" s="75"/>
      <c r="I80" s="75"/>
      <c r="J80" s="75"/>
      <c r="K80" s="75"/>
      <c r="L80" s="75"/>
      <c r="M80" s="75"/>
      <c r="N80" s="75"/>
      <c r="O80" s="75"/>
      <c r="P80" s="75"/>
      <c r="Q80" s="75"/>
      <c r="R80" s="75"/>
    </row>
    <row r="81" spans="1:19" s="270" customFormat="1" ht="15" customHeight="1">
      <c r="A81" s="280"/>
      <c r="B81" s="122"/>
      <c r="C81" s="123"/>
      <c r="D81" s="86"/>
      <c r="E81" s="75"/>
      <c r="F81" s="75"/>
      <c r="G81" s="75"/>
      <c r="H81" s="75"/>
      <c r="I81" s="75"/>
      <c r="J81" s="75"/>
      <c r="K81" s="75"/>
      <c r="L81" s="75"/>
      <c r="M81" s="75"/>
      <c r="N81" s="75"/>
      <c r="O81" s="75"/>
      <c r="P81" s="75"/>
      <c r="Q81" s="75"/>
      <c r="R81" s="75"/>
    </row>
    <row r="82" spans="1:19" s="270" customFormat="1" ht="15" customHeight="1">
      <c r="A82" s="280"/>
      <c r="B82" s="122"/>
      <c r="C82" s="123"/>
      <c r="D82" s="86"/>
      <c r="E82" s="75"/>
      <c r="F82" s="75"/>
      <c r="G82" s="75"/>
      <c r="H82" s="75"/>
      <c r="I82" s="75"/>
      <c r="J82" s="75"/>
      <c r="K82" s="75"/>
      <c r="L82" s="75"/>
      <c r="M82" s="75"/>
      <c r="N82" s="75"/>
      <c r="O82" s="75"/>
      <c r="P82" s="75"/>
      <c r="Q82" s="75"/>
      <c r="R82" s="75"/>
    </row>
    <row r="83" spans="1:19" s="45" customFormat="1" ht="15" customHeight="1">
      <c r="A83" s="145"/>
      <c r="B83" s="286" t="s">
        <v>39</v>
      </c>
      <c r="C83" s="42"/>
      <c r="D83" s="86"/>
      <c r="E83" s="86"/>
      <c r="F83" s="86"/>
      <c r="G83" s="87"/>
      <c r="H83" s="87"/>
      <c r="I83" s="87"/>
      <c r="J83" s="87"/>
      <c r="K83" s="87"/>
      <c r="L83" s="87"/>
      <c r="M83" s="87"/>
      <c r="N83" s="87"/>
      <c r="O83" s="76"/>
      <c r="P83" s="76"/>
      <c r="Q83" s="76"/>
      <c r="R83" s="76"/>
      <c r="S83" s="270"/>
    </row>
    <row r="84" spans="1:19" ht="15" customHeight="1">
      <c r="A84" s="144"/>
      <c r="B84" s="24" t="s">
        <v>278</v>
      </c>
      <c r="C84" s="30"/>
      <c r="D84" s="86"/>
      <c r="E84" s="86"/>
      <c r="F84" s="86"/>
      <c r="G84" s="87"/>
      <c r="H84" s="87"/>
      <c r="I84" s="87"/>
      <c r="J84" s="87"/>
      <c r="K84" s="87"/>
      <c r="L84" s="87"/>
      <c r="M84" s="87"/>
      <c r="N84" s="87"/>
      <c r="O84" s="76"/>
      <c r="P84" s="76"/>
      <c r="Q84" s="76"/>
      <c r="R84" s="76"/>
      <c r="S84" s="270"/>
    </row>
    <row r="85" spans="1:19">
      <c r="A85" s="144"/>
      <c r="B85" s="18" t="s">
        <v>40</v>
      </c>
      <c r="C85" s="29"/>
      <c r="D85" s="72"/>
      <c r="E85" s="344"/>
      <c r="F85" s="344"/>
      <c r="G85" s="61" t="s">
        <v>1</v>
      </c>
      <c r="H85" s="61" t="s">
        <v>2</v>
      </c>
      <c r="I85" s="61" t="s">
        <v>17</v>
      </c>
      <c r="J85" s="61" t="s">
        <v>18</v>
      </c>
      <c r="K85" s="61" t="s">
        <v>20</v>
      </c>
      <c r="L85" s="61" t="s">
        <v>21</v>
      </c>
      <c r="M85" s="61" t="s">
        <v>24</v>
      </c>
      <c r="N85" s="61" t="s">
        <v>25</v>
      </c>
      <c r="O85" s="61" t="s">
        <v>27</v>
      </c>
      <c r="P85" s="61" t="s">
        <v>28</v>
      </c>
      <c r="Q85" s="61" t="s">
        <v>29</v>
      </c>
      <c r="R85" s="61" t="s">
        <v>30</v>
      </c>
      <c r="S85" s="270"/>
    </row>
    <row r="86" spans="1:19" s="2" customFormat="1">
      <c r="A86" s="281" t="s">
        <v>154</v>
      </c>
      <c r="B86" s="41"/>
      <c r="C86" s="184"/>
      <c r="D86" s="125"/>
      <c r="E86" s="345"/>
      <c r="F86" s="345"/>
      <c r="G86" s="112"/>
      <c r="H86" s="112"/>
      <c r="I86" s="112"/>
      <c r="J86" s="112"/>
      <c r="K86" s="112"/>
      <c r="L86" s="112"/>
      <c r="M86" s="112"/>
      <c r="N86" s="121"/>
      <c r="O86" s="113"/>
      <c r="P86" s="113"/>
      <c r="Q86" s="113"/>
      <c r="R86" s="113"/>
      <c r="S86" s="270"/>
    </row>
    <row r="87" spans="1:19" s="2" customFormat="1">
      <c r="A87" s="281" t="s">
        <v>155</v>
      </c>
      <c r="B87" s="50"/>
      <c r="C87" s="184"/>
      <c r="D87" s="125"/>
      <c r="E87" s="345"/>
      <c r="F87" s="345"/>
      <c r="G87" s="112"/>
      <c r="H87" s="112"/>
      <c r="I87" s="112"/>
      <c r="J87" s="112"/>
      <c r="K87" s="112"/>
      <c r="L87" s="112"/>
      <c r="M87" s="112"/>
      <c r="N87" s="121"/>
      <c r="O87" s="113"/>
      <c r="P87" s="113"/>
      <c r="Q87" s="113"/>
      <c r="R87" s="113"/>
      <c r="S87" s="270"/>
    </row>
    <row r="88" spans="1:19" s="2" customFormat="1">
      <c r="A88" s="281" t="s">
        <v>156</v>
      </c>
      <c r="B88" s="50"/>
      <c r="C88" s="184"/>
      <c r="D88" s="125"/>
      <c r="E88" s="345"/>
      <c r="F88" s="345"/>
      <c r="G88" s="112"/>
      <c r="H88" s="112"/>
      <c r="I88" s="112"/>
      <c r="J88" s="112"/>
      <c r="K88" s="112"/>
      <c r="L88" s="112"/>
      <c r="M88" s="112"/>
      <c r="N88" s="112"/>
      <c r="O88" s="113"/>
      <c r="P88" s="113"/>
      <c r="Q88" s="113"/>
      <c r="R88" s="113"/>
      <c r="S88" s="270"/>
    </row>
    <row r="89" spans="1:19" s="2" customFormat="1">
      <c r="A89" s="281" t="s">
        <v>157</v>
      </c>
      <c r="B89" s="50"/>
      <c r="C89" s="184"/>
      <c r="D89" s="125"/>
      <c r="E89" s="345"/>
      <c r="F89" s="345"/>
      <c r="G89" s="112"/>
      <c r="H89" s="112"/>
      <c r="I89" s="112"/>
      <c r="J89" s="112"/>
      <c r="K89" s="112"/>
      <c r="L89" s="112"/>
      <c r="M89" s="112"/>
      <c r="N89" s="112"/>
      <c r="O89" s="113"/>
      <c r="P89" s="113"/>
      <c r="Q89" s="113"/>
      <c r="R89" s="113"/>
      <c r="S89" s="270"/>
    </row>
    <row r="90" spans="1:19" s="2" customFormat="1">
      <c r="A90" s="280" t="s">
        <v>158</v>
      </c>
      <c r="B90" s="50"/>
      <c r="C90" s="184"/>
      <c r="D90" s="125"/>
      <c r="E90" s="345"/>
      <c r="F90" s="345"/>
      <c r="G90" s="116"/>
      <c r="H90" s="116"/>
      <c r="I90" s="116"/>
      <c r="J90" s="116"/>
      <c r="K90" s="116"/>
      <c r="L90" s="116"/>
      <c r="M90" s="116"/>
      <c r="N90" s="116"/>
      <c r="O90" s="117"/>
      <c r="P90" s="117"/>
      <c r="Q90" s="117"/>
      <c r="R90" s="117"/>
      <c r="S90" s="270"/>
    </row>
    <row r="91" spans="1:19" s="2" customFormat="1">
      <c r="A91" s="281" t="s">
        <v>216</v>
      </c>
      <c r="B91" s="50"/>
      <c r="C91" s="184"/>
      <c r="D91" s="125"/>
      <c r="E91" s="345"/>
      <c r="F91" s="345"/>
      <c r="G91" s="116"/>
      <c r="H91" s="116"/>
      <c r="I91" s="116"/>
      <c r="J91" s="116"/>
      <c r="K91" s="116"/>
      <c r="L91" s="116"/>
      <c r="M91" s="116"/>
      <c r="N91" s="116"/>
      <c r="O91" s="117"/>
      <c r="P91" s="117"/>
      <c r="Q91" s="117"/>
      <c r="R91" s="117"/>
      <c r="S91" s="270"/>
    </row>
    <row r="92" spans="1:19" s="2" customFormat="1">
      <c r="A92" s="281" t="s">
        <v>217</v>
      </c>
      <c r="B92" s="50"/>
      <c r="C92" s="184"/>
      <c r="D92" s="125"/>
      <c r="E92" s="345"/>
      <c r="F92" s="345"/>
      <c r="G92" s="116"/>
      <c r="H92" s="116"/>
      <c r="I92" s="116"/>
      <c r="J92" s="116"/>
      <c r="K92" s="116"/>
      <c r="L92" s="116"/>
      <c r="M92" s="116"/>
      <c r="N92" s="116"/>
      <c r="O92" s="117"/>
      <c r="P92" s="117"/>
      <c r="Q92" s="117"/>
      <c r="R92" s="117"/>
      <c r="S92" s="270"/>
    </row>
    <row r="93" spans="1:19" s="2" customFormat="1">
      <c r="A93" s="281" t="s">
        <v>218</v>
      </c>
      <c r="B93" s="50"/>
      <c r="C93" s="184"/>
      <c r="D93" s="125"/>
      <c r="E93" s="345"/>
      <c r="F93" s="345"/>
      <c r="G93" s="116"/>
      <c r="H93" s="116"/>
      <c r="I93" s="116"/>
      <c r="J93" s="116"/>
      <c r="K93" s="116"/>
      <c r="L93" s="116"/>
      <c r="M93" s="116"/>
      <c r="N93" s="116"/>
      <c r="O93" s="117"/>
      <c r="P93" s="117"/>
      <c r="Q93" s="117"/>
      <c r="R93" s="117"/>
      <c r="S93" s="270"/>
    </row>
    <row r="94" spans="1:19" s="2" customFormat="1">
      <c r="A94" s="281" t="s">
        <v>219</v>
      </c>
      <c r="B94" s="50"/>
      <c r="C94" s="184"/>
      <c r="D94" s="125"/>
      <c r="E94" s="345"/>
      <c r="F94" s="345"/>
      <c r="G94" s="116"/>
      <c r="H94" s="116"/>
      <c r="I94" s="116"/>
      <c r="J94" s="116"/>
      <c r="K94" s="116"/>
      <c r="L94" s="116"/>
      <c r="M94" s="116"/>
      <c r="N94" s="116"/>
      <c r="O94" s="117"/>
      <c r="P94" s="117"/>
      <c r="Q94" s="117"/>
      <c r="R94" s="117"/>
      <c r="S94" s="270"/>
    </row>
    <row r="95" spans="1:19" s="2" customFormat="1">
      <c r="A95" s="281" t="s">
        <v>220</v>
      </c>
      <c r="B95" s="50"/>
      <c r="C95" s="184"/>
      <c r="D95" s="125"/>
      <c r="E95" s="345"/>
      <c r="F95" s="345"/>
      <c r="G95" s="116"/>
      <c r="H95" s="116"/>
      <c r="I95" s="116"/>
      <c r="J95" s="116"/>
      <c r="K95" s="116"/>
      <c r="L95" s="116"/>
      <c r="M95" s="116"/>
      <c r="N95" s="116"/>
      <c r="O95" s="117"/>
      <c r="P95" s="117"/>
      <c r="Q95" s="117"/>
      <c r="R95" s="117"/>
      <c r="S95" s="270"/>
    </row>
    <row r="96" spans="1:19" s="2" customFormat="1">
      <c r="A96" s="281" t="s">
        <v>221</v>
      </c>
      <c r="B96" s="50"/>
      <c r="C96" s="184"/>
      <c r="D96" s="125"/>
      <c r="E96" s="345"/>
      <c r="F96" s="345"/>
      <c r="G96" s="116"/>
      <c r="H96" s="116"/>
      <c r="I96" s="116"/>
      <c r="J96" s="116"/>
      <c r="K96" s="116"/>
      <c r="L96" s="116"/>
      <c r="M96" s="116"/>
      <c r="N96" s="116"/>
      <c r="O96" s="117"/>
      <c r="P96" s="117"/>
      <c r="Q96" s="117"/>
      <c r="R96" s="117"/>
      <c r="S96" s="270"/>
    </row>
    <row r="97" spans="1:20" s="2" customFormat="1">
      <c r="A97" s="281" t="s">
        <v>222</v>
      </c>
      <c r="B97" s="50"/>
      <c r="C97" s="184"/>
      <c r="D97" s="125"/>
      <c r="E97" s="345"/>
      <c r="F97" s="345"/>
      <c r="G97" s="116"/>
      <c r="H97" s="116"/>
      <c r="I97" s="116"/>
      <c r="J97" s="116"/>
      <c r="K97" s="116"/>
      <c r="L97" s="116"/>
      <c r="M97" s="116"/>
      <c r="N97" s="116"/>
      <c r="O97" s="117"/>
      <c r="P97" s="117"/>
      <c r="Q97" s="117"/>
      <c r="R97" s="117"/>
      <c r="S97" s="270"/>
    </row>
    <row r="98" spans="1:20" s="2" customFormat="1">
      <c r="A98" s="281" t="s">
        <v>223</v>
      </c>
      <c r="B98" s="50"/>
      <c r="C98" s="184"/>
      <c r="D98" s="125"/>
      <c r="E98" s="345"/>
      <c r="F98" s="345"/>
      <c r="G98" s="116"/>
      <c r="H98" s="116"/>
      <c r="I98" s="116"/>
      <c r="J98" s="116"/>
      <c r="K98" s="116"/>
      <c r="L98" s="116"/>
      <c r="M98" s="116"/>
      <c r="N98" s="116"/>
      <c r="O98" s="117"/>
      <c r="P98" s="117"/>
      <c r="Q98" s="117"/>
      <c r="R98" s="117"/>
      <c r="S98" s="270"/>
    </row>
    <row r="99" spans="1:20" s="2" customFormat="1">
      <c r="A99" s="284" t="s">
        <v>224</v>
      </c>
      <c r="B99" s="50"/>
      <c r="C99" s="184"/>
      <c r="D99" s="125"/>
      <c r="E99" s="345"/>
      <c r="F99" s="345"/>
      <c r="G99" s="116"/>
      <c r="H99" s="116"/>
      <c r="I99" s="116"/>
      <c r="J99" s="116"/>
      <c r="K99" s="116"/>
      <c r="L99" s="116"/>
      <c r="M99" s="116"/>
      <c r="N99" s="116"/>
      <c r="O99" s="117"/>
      <c r="P99" s="117"/>
      <c r="Q99" s="117"/>
      <c r="R99" s="117"/>
      <c r="S99" s="270"/>
    </row>
    <row r="100" spans="1:20">
      <c r="A100" s="144">
        <v>15</v>
      </c>
      <c r="B100" s="49" t="s">
        <v>103</v>
      </c>
      <c r="C100" s="44"/>
      <c r="D100" s="185"/>
      <c r="E100" s="346"/>
      <c r="F100" s="347"/>
      <c r="G100" s="66">
        <f t="shared" ref="G100:R100" si="5">SUM(G86:G99)</f>
        <v>0</v>
      </c>
      <c r="H100" s="66">
        <f t="shared" si="5"/>
        <v>0</v>
      </c>
      <c r="I100" s="66">
        <f t="shared" si="5"/>
        <v>0</v>
      </c>
      <c r="J100" s="66">
        <f t="shared" si="5"/>
        <v>0</v>
      </c>
      <c r="K100" s="66">
        <f t="shared" si="5"/>
        <v>0</v>
      </c>
      <c r="L100" s="66">
        <f t="shared" si="5"/>
        <v>0</v>
      </c>
      <c r="M100" s="66">
        <f t="shared" si="5"/>
        <v>0</v>
      </c>
      <c r="N100" s="66">
        <f t="shared" si="5"/>
        <v>0</v>
      </c>
      <c r="O100" s="66">
        <f t="shared" si="5"/>
        <v>0</v>
      </c>
      <c r="P100" s="66">
        <f t="shared" si="5"/>
        <v>0</v>
      </c>
      <c r="Q100" s="66">
        <f t="shared" si="5"/>
        <v>0</v>
      </c>
      <c r="R100" s="66">
        <f t="shared" si="5"/>
        <v>0</v>
      </c>
      <c r="S100" s="270"/>
    </row>
    <row r="101" spans="1:20">
      <c r="A101" s="144"/>
      <c r="B101" s="12"/>
      <c r="C101" s="29"/>
      <c r="D101" s="160"/>
      <c r="E101" s="165"/>
      <c r="F101" s="237"/>
      <c r="G101" s="166"/>
      <c r="H101" s="166"/>
      <c r="I101" s="166"/>
      <c r="J101" s="166"/>
      <c r="K101" s="166"/>
      <c r="L101" s="166"/>
      <c r="M101" s="166"/>
      <c r="N101" s="166"/>
      <c r="O101" s="167"/>
      <c r="P101" s="167"/>
      <c r="Q101" s="167"/>
      <c r="R101" s="168"/>
      <c r="S101" s="270"/>
    </row>
    <row r="102" spans="1:20">
      <c r="A102" s="144"/>
      <c r="B102" s="24" t="s">
        <v>279</v>
      </c>
      <c r="C102" s="12"/>
      <c r="D102" s="18"/>
      <c r="E102" s="105"/>
      <c r="F102" s="106"/>
      <c r="G102" s="106"/>
      <c r="H102" s="106"/>
      <c r="I102" s="106"/>
      <c r="J102" s="106"/>
      <c r="K102" s="106"/>
      <c r="L102" s="106"/>
      <c r="M102" s="106"/>
      <c r="N102" s="106"/>
      <c r="O102" s="98"/>
      <c r="P102" s="98"/>
      <c r="Q102" s="98"/>
      <c r="R102" s="99"/>
      <c r="S102" s="270"/>
    </row>
    <row r="103" spans="1:20">
      <c r="A103" s="144"/>
      <c r="B103" s="18" t="s">
        <v>40</v>
      </c>
      <c r="C103" s="129"/>
      <c r="D103" s="72"/>
      <c r="E103" s="107"/>
      <c r="F103" s="108"/>
      <c r="G103" s="108"/>
      <c r="H103" s="108"/>
      <c r="I103" s="108"/>
      <c r="J103" s="108"/>
      <c r="K103" s="108"/>
      <c r="L103" s="108"/>
      <c r="M103" s="108"/>
      <c r="N103" s="108"/>
      <c r="O103" s="102"/>
      <c r="P103" s="102"/>
      <c r="Q103" s="102"/>
      <c r="R103" s="103"/>
      <c r="S103" s="270"/>
    </row>
    <row r="104" spans="1:20">
      <c r="A104" s="281" t="s">
        <v>75</v>
      </c>
      <c r="B104" s="41" t="s">
        <v>405</v>
      </c>
      <c r="C104" s="432"/>
      <c r="D104" s="424"/>
      <c r="E104" s="395">
        <v>0</v>
      </c>
      <c r="F104" s="442">
        <v>1971</v>
      </c>
      <c r="G104" s="111">
        <v>3942</v>
      </c>
      <c r="H104" s="112">
        <v>3942</v>
      </c>
      <c r="I104" s="112">
        <v>3942</v>
      </c>
      <c r="J104" s="112">
        <v>3942</v>
      </c>
      <c r="K104" s="112">
        <v>1971</v>
      </c>
      <c r="L104" s="112">
        <v>0</v>
      </c>
      <c r="M104" s="112">
        <v>0</v>
      </c>
      <c r="N104" s="112">
        <v>0</v>
      </c>
      <c r="O104" s="436">
        <v>0</v>
      </c>
      <c r="P104" s="436">
        <v>0</v>
      </c>
      <c r="Q104" s="436">
        <v>0</v>
      </c>
      <c r="R104" s="436">
        <v>0</v>
      </c>
      <c r="S104" s="270"/>
    </row>
    <row r="105" spans="1:20">
      <c r="A105" s="281" t="s">
        <v>76</v>
      </c>
      <c r="B105" s="41" t="s">
        <v>404</v>
      </c>
      <c r="C105" s="432"/>
      <c r="D105" s="424"/>
      <c r="E105" s="395">
        <v>0</v>
      </c>
      <c r="F105" s="395">
        <v>0</v>
      </c>
      <c r="G105" s="111">
        <v>0</v>
      </c>
      <c r="H105" s="111">
        <v>0</v>
      </c>
      <c r="I105" s="111">
        <v>0</v>
      </c>
      <c r="J105" s="111">
        <v>0</v>
      </c>
      <c r="K105" s="111">
        <v>0</v>
      </c>
      <c r="L105" s="111">
        <v>0</v>
      </c>
      <c r="M105" s="111">
        <v>0</v>
      </c>
      <c r="N105" s="111">
        <v>0</v>
      </c>
      <c r="O105" s="112">
        <v>35676</v>
      </c>
      <c r="P105" s="112">
        <v>35827.199999999997</v>
      </c>
      <c r="Q105" s="112">
        <v>95136</v>
      </c>
      <c r="R105" s="112">
        <v>130812</v>
      </c>
      <c r="S105" s="270"/>
    </row>
    <row r="106" spans="1:20">
      <c r="A106" s="281" t="s">
        <v>77</v>
      </c>
      <c r="B106" s="417"/>
      <c r="C106" s="275"/>
      <c r="D106" s="426"/>
      <c r="E106" s="395"/>
      <c r="F106" s="395"/>
      <c r="G106" s="163"/>
      <c r="H106" s="163"/>
      <c r="I106" s="163"/>
      <c r="J106" s="163"/>
      <c r="K106" s="163"/>
      <c r="L106" s="163"/>
      <c r="M106" s="163"/>
      <c r="N106" s="163"/>
      <c r="O106" s="334"/>
      <c r="P106" s="334"/>
      <c r="Q106" s="334"/>
      <c r="R106" s="334"/>
      <c r="S106" s="270"/>
    </row>
    <row r="107" spans="1:20">
      <c r="A107" s="281" t="s">
        <v>78</v>
      </c>
      <c r="B107" s="417"/>
      <c r="C107" s="275"/>
      <c r="D107" s="426"/>
      <c r="E107" s="395"/>
      <c r="F107" s="395"/>
      <c r="G107" s="163"/>
      <c r="H107" s="163"/>
      <c r="I107" s="163"/>
      <c r="J107" s="163"/>
      <c r="K107" s="163"/>
      <c r="L107" s="163"/>
      <c r="M107" s="163"/>
      <c r="N107" s="163"/>
      <c r="O107" s="334"/>
      <c r="P107" s="334"/>
      <c r="Q107" s="334"/>
      <c r="R107" s="334"/>
      <c r="S107" s="270"/>
    </row>
    <row r="108" spans="1:20">
      <c r="A108" s="280" t="s">
        <v>79</v>
      </c>
      <c r="B108" s="417"/>
      <c r="C108" s="275"/>
      <c r="D108" s="426"/>
      <c r="E108" s="395"/>
      <c r="F108" s="395"/>
      <c r="G108" s="163"/>
      <c r="H108" s="163"/>
      <c r="I108" s="163"/>
      <c r="J108" s="163"/>
      <c r="K108" s="163"/>
      <c r="L108" s="163"/>
      <c r="M108" s="163"/>
      <c r="N108" s="163"/>
      <c r="O108" s="334"/>
      <c r="P108" s="334"/>
      <c r="Q108" s="334"/>
      <c r="R108" s="334"/>
      <c r="S108" s="270"/>
    </row>
    <row r="109" spans="1:20" s="270" customFormat="1">
      <c r="A109" s="281" t="s">
        <v>228</v>
      </c>
      <c r="B109" s="417"/>
      <c r="C109" s="275"/>
      <c r="D109" s="426"/>
      <c r="E109" s="395"/>
      <c r="F109" s="395"/>
      <c r="G109" s="163"/>
      <c r="H109" s="163"/>
      <c r="I109" s="163"/>
      <c r="J109" s="163"/>
      <c r="K109" s="163"/>
      <c r="L109" s="163"/>
      <c r="M109" s="163"/>
      <c r="N109" s="163"/>
      <c r="O109" s="334"/>
      <c r="P109" s="334"/>
      <c r="Q109" s="334"/>
      <c r="R109" s="334"/>
    </row>
    <row r="110" spans="1:20">
      <c r="A110" s="144">
        <v>16</v>
      </c>
      <c r="B110" s="46" t="s">
        <v>104</v>
      </c>
      <c r="C110" s="44"/>
      <c r="D110" s="443"/>
      <c r="E110" s="444">
        <f t="shared" ref="E110:R110" si="6">SUM(E104:E109)</f>
        <v>0</v>
      </c>
      <c r="F110" s="444">
        <f t="shared" si="6"/>
        <v>1971</v>
      </c>
      <c r="G110" s="66">
        <f t="shared" si="6"/>
        <v>3942</v>
      </c>
      <c r="H110" s="66">
        <f t="shared" si="6"/>
        <v>3942</v>
      </c>
      <c r="I110" s="66">
        <f t="shared" si="6"/>
        <v>3942</v>
      </c>
      <c r="J110" s="66">
        <f t="shared" si="6"/>
        <v>3942</v>
      </c>
      <c r="K110" s="66">
        <f t="shared" si="6"/>
        <v>1971</v>
      </c>
      <c r="L110" s="66">
        <f t="shared" si="6"/>
        <v>0</v>
      </c>
      <c r="M110" s="66">
        <f t="shared" si="6"/>
        <v>0</v>
      </c>
      <c r="N110" s="66">
        <f t="shared" si="6"/>
        <v>0</v>
      </c>
      <c r="O110" s="66">
        <f t="shared" si="6"/>
        <v>35676</v>
      </c>
      <c r="P110" s="66">
        <f t="shared" si="6"/>
        <v>35827.199999999997</v>
      </c>
      <c r="Q110" s="66">
        <f t="shared" si="6"/>
        <v>95136</v>
      </c>
      <c r="R110" s="66">
        <f t="shared" si="6"/>
        <v>130812</v>
      </c>
      <c r="S110" s="270"/>
    </row>
    <row r="111" spans="1:20">
      <c r="A111" s="144"/>
      <c r="B111" s="206"/>
      <c r="C111" s="42"/>
      <c r="D111" s="86"/>
      <c r="E111" s="75"/>
      <c r="F111" s="75"/>
      <c r="G111" s="75"/>
      <c r="H111" s="75"/>
      <c r="I111" s="75"/>
      <c r="J111" s="75"/>
      <c r="K111" s="75"/>
      <c r="L111" s="75"/>
      <c r="M111" s="75"/>
      <c r="N111" s="75"/>
      <c r="O111" s="75"/>
      <c r="P111" s="75"/>
      <c r="Q111" s="75"/>
      <c r="R111" s="207"/>
      <c r="S111" s="270"/>
      <c r="T111" s="377"/>
    </row>
    <row r="112" spans="1:20" ht="15" customHeight="1">
      <c r="A112" s="144">
        <v>17</v>
      </c>
      <c r="B112" s="47" t="s">
        <v>175</v>
      </c>
      <c r="C112" s="48"/>
      <c r="D112" s="85"/>
      <c r="E112" s="278">
        <v>0</v>
      </c>
      <c r="F112" s="278">
        <f t="shared" ref="F112:R112" si="7">F110+F100</f>
        <v>1971</v>
      </c>
      <c r="G112" s="278">
        <f t="shared" si="7"/>
        <v>3942</v>
      </c>
      <c r="H112" s="278">
        <f t="shared" si="7"/>
        <v>3942</v>
      </c>
      <c r="I112" s="278">
        <f t="shared" si="7"/>
        <v>3942</v>
      </c>
      <c r="J112" s="278">
        <f t="shared" si="7"/>
        <v>3942</v>
      </c>
      <c r="K112" s="278">
        <f t="shared" si="7"/>
        <v>1971</v>
      </c>
      <c r="L112" s="278">
        <f t="shared" si="7"/>
        <v>0</v>
      </c>
      <c r="M112" s="278">
        <f t="shared" si="7"/>
        <v>0</v>
      </c>
      <c r="N112" s="278">
        <f t="shared" si="7"/>
        <v>0</v>
      </c>
      <c r="O112" s="278">
        <f t="shared" si="7"/>
        <v>35676</v>
      </c>
      <c r="P112" s="278">
        <f t="shared" si="7"/>
        <v>35827.199999999997</v>
      </c>
      <c r="Q112" s="278">
        <f t="shared" si="7"/>
        <v>95136</v>
      </c>
      <c r="R112" s="278">
        <f t="shared" si="7"/>
        <v>130812</v>
      </c>
      <c r="S112" s="270"/>
      <c r="T112" s="377"/>
    </row>
    <row r="113" spans="1:20" s="270" customFormat="1" ht="15" customHeight="1">
      <c r="A113" s="280"/>
      <c r="B113" s="122"/>
      <c r="C113" s="123"/>
      <c r="D113" s="86"/>
      <c r="E113" s="75"/>
      <c r="F113" s="75"/>
      <c r="G113" s="75"/>
      <c r="H113" s="75"/>
      <c r="I113" s="75"/>
      <c r="J113" s="75"/>
      <c r="K113" s="75"/>
      <c r="L113" s="75"/>
      <c r="M113" s="75"/>
      <c r="N113" s="75"/>
      <c r="O113" s="75"/>
      <c r="P113" s="75"/>
      <c r="Q113" s="75"/>
      <c r="R113" s="75"/>
      <c r="T113" s="377"/>
    </row>
    <row r="114" spans="1:20" s="270" customFormat="1" ht="15" customHeight="1">
      <c r="A114" s="280" t="s">
        <v>315</v>
      </c>
      <c r="B114" s="46" t="s">
        <v>321</v>
      </c>
      <c r="C114" s="445"/>
      <c r="D114" s="305"/>
      <c r="E114" s="444">
        <v>82943</v>
      </c>
      <c r="F114" s="444">
        <v>0</v>
      </c>
      <c r="G114" s="446">
        <v>0</v>
      </c>
      <c r="H114" s="446">
        <v>0</v>
      </c>
      <c r="I114" s="446">
        <v>0</v>
      </c>
      <c r="J114" s="446">
        <v>0</v>
      </c>
      <c r="K114" s="446">
        <v>0</v>
      </c>
      <c r="L114" s="446">
        <v>0</v>
      </c>
      <c r="M114" s="446">
        <v>0</v>
      </c>
      <c r="N114" s="446">
        <v>0</v>
      </c>
      <c r="O114" s="446">
        <v>208077.02072591649</v>
      </c>
      <c r="P114" s="446">
        <v>386085.64389604871</v>
      </c>
      <c r="Q114" s="446">
        <v>383277.02819158183</v>
      </c>
      <c r="R114" s="446">
        <v>386837.87064450397</v>
      </c>
    </row>
    <row r="115" spans="1:20" ht="15" customHeight="1">
      <c r="A115" s="144"/>
      <c r="B115" s="179"/>
      <c r="C115" s="123"/>
      <c r="D115" s="86"/>
      <c r="E115" s="75"/>
      <c r="F115" s="75"/>
      <c r="G115" s="75"/>
      <c r="H115" s="75"/>
      <c r="I115" s="75"/>
      <c r="J115" s="75"/>
      <c r="K115" s="75"/>
      <c r="L115" s="75"/>
      <c r="M115" s="75"/>
      <c r="N115" s="75"/>
      <c r="O115" s="75"/>
      <c r="P115" s="75"/>
      <c r="Q115" s="75"/>
      <c r="R115" s="75"/>
      <c r="S115" s="270"/>
    </row>
    <row r="116" spans="1:20" ht="18">
      <c r="A116" s="144"/>
      <c r="B116" s="286" t="s">
        <v>280</v>
      </c>
      <c r="C116" s="42"/>
      <c r="D116" s="86"/>
      <c r="E116" s="87"/>
      <c r="F116" s="87"/>
      <c r="G116" s="87"/>
      <c r="H116" s="87"/>
      <c r="I116" s="87"/>
      <c r="J116" s="87"/>
      <c r="K116" s="87"/>
      <c r="L116" s="87"/>
      <c r="M116" s="87"/>
      <c r="N116" s="87"/>
      <c r="O116" s="76"/>
      <c r="P116" s="76"/>
      <c r="Q116" s="76"/>
      <c r="R116" s="76"/>
      <c r="S116" s="270"/>
    </row>
    <row r="117" spans="1:20">
      <c r="A117" s="144"/>
      <c r="B117" s="24"/>
      <c r="C117" s="30"/>
      <c r="D117" s="24"/>
      <c r="S117" s="270"/>
    </row>
    <row r="118" spans="1:20">
      <c r="A118" s="144"/>
      <c r="B118" s="18"/>
      <c r="C118" s="72"/>
      <c r="D118" s="187"/>
      <c r="E118" s="186" t="s">
        <v>138</v>
      </c>
      <c r="F118" s="186" t="s">
        <v>81</v>
      </c>
      <c r="G118" s="61" t="s">
        <v>1</v>
      </c>
      <c r="H118" s="61" t="s">
        <v>2</v>
      </c>
      <c r="I118" s="61" t="s">
        <v>17</v>
      </c>
      <c r="J118" s="61" t="s">
        <v>18</v>
      </c>
      <c r="K118" s="61" t="s">
        <v>20</v>
      </c>
      <c r="L118" s="61" t="s">
        <v>21</v>
      </c>
      <c r="M118" s="61" t="s">
        <v>24</v>
      </c>
      <c r="N118" s="61" t="s">
        <v>25</v>
      </c>
      <c r="O118" s="61" t="s">
        <v>27</v>
      </c>
      <c r="P118" s="61" t="s">
        <v>28</v>
      </c>
      <c r="Q118" s="61" t="s">
        <v>29</v>
      </c>
      <c r="R118" s="61" t="s">
        <v>30</v>
      </c>
      <c r="S118" s="270"/>
    </row>
    <row r="119" spans="1:20">
      <c r="A119" s="144">
        <v>18</v>
      </c>
      <c r="B119" s="47" t="s">
        <v>281</v>
      </c>
      <c r="C119" s="433"/>
      <c r="D119" s="447"/>
      <c r="E119" s="324">
        <v>273500</v>
      </c>
      <c r="F119" s="324">
        <v>284311.99770000001</v>
      </c>
      <c r="G119" s="324">
        <v>250562.39690000002</v>
      </c>
      <c r="H119" s="324">
        <v>285587.93800000002</v>
      </c>
      <c r="I119" s="324">
        <v>303699.68799999997</v>
      </c>
      <c r="J119" s="324">
        <v>272972.48520000005</v>
      </c>
      <c r="K119" s="324">
        <v>295069.77380000002</v>
      </c>
      <c r="L119" s="324">
        <v>292948.36999999994</v>
      </c>
      <c r="M119" s="324">
        <v>330650.13800000004</v>
      </c>
      <c r="N119" s="379">
        <v>327330.62699999998</v>
      </c>
      <c r="O119" s="448">
        <v>762304.56299999997</v>
      </c>
      <c r="P119" s="448">
        <v>1092028.3999999999</v>
      </c>
      <c r="Q119" s="448">
        <v>1127933.6499999999</v>
      </c>
      <c r="R119" s="448">
        <v>1021073.3909999999</v>
      </c>
      <c r="S119" s="270"/>
    </row>
    <row r="120" spans="1:20" ht="15" customHeight="1">
      <c r="A120" s="144"/>
      <c r="B120" s="179"/>
      <c r="C120" s="123"/>
      <c r="D120" s="86"/>
      <c r="E120" s="75"/>
      <c r="F120" s="75"/>
      <c r="G120" s="75"/>
      <c r="H120" s="75"/>
      <c r="I120" s="75"/>
      <c r="J120" s="75"/>
      <c r="K120" s="75"/>
      <c r="L120" s="75"/>
      <c r="M120" s="75"/>
      <c r="N120" s="75"/>
      <c r="O120" s="75"/>
      <c r="P120" s="75"/>
      <c r="Q120" s="75"/>
      <c r="R120" s="75"/>
      <c r="S120" s="270"/>
    </row>
    <row r="121" spans="1:20" ht="15" customHeight="1">
      <c r="A121" s="144"/>
      <c r="C121" s="123"/>
      <c r="D121" s="86"/>
      <c r="E121" s="75"/>
      <c r="F121" s="75"/>
      <c r="G121" s="75"/>
      <c r="H121" s="75"/>
      <c r="I121" s="75"/>
      <c r="J121" s="75"/>
      <c r="K121" s="75"/>
      <c r="L121" s="75"/>
      <c r="M121" s="75"/>
      <c r="N121" s="75"/>
      <c r="O121" s="75"/>
      <c r="P121" s="75"/>
      <c r="Q121" s="75"/>
      <c r="R121" s="75"/>
      <c r="S121" s="270"/>
    </row>
    <row r="122" spans="1:20" ht="18">
      <c r="A122" s="144"/>
      <c r="B122" s="288" t="s">
        <v>15</v>
      </c>
      <c r="C122" s="12"/>
      <c r="D122" s="18"/>
      <c r="E122" s="75"/>
      <c r="F122" s="75"/>
      <c r="G122" s="75"/>
      <c r="H122" s="75"/>
      <c r="I122" s="75"/>
      <c r="J122" s="75"/>
      <c r="K122" s="75"/>
      <c r="L122" s="75"/>
      <c r="M122" s="75"/>
      <c r="N122" s="75"/>
      <c r="O122" s="75"/>
      <c r="P122" s="75"/>
      <c r="Q122" s="75"/>
      <c r="R122" s="75"/>
      <c r="S122" s="270"/>
    </row>
    <row r="123" spans="1:20">
      <c r="A123" s="144"/>
      <c r="B123" s="18"/>
      <c r="C123" s="12"/>
      <c r="D123" s="18"/>
      <c r="E123" s="61" t="s">
        <v>138</v>
      </c>
      <c r="F123" s="61" t="s">
        <v>81</v>
      </c>
      <c r="G123" s="61" t="s">
        <v>1</v>
      </c>
      <c r="H123" s="61" t="s">
        <v>2</v>
      </c>
      <c r="I123" s="61" t="s">
        <v>17</v>
      </c>
      <c r="J123" s="61" t="s">
        <v>18</v>
      </c>
      <c r="K123" s="61" t="s">
        <v>20</v>
      </c>
      <c r="L123" s="61" t="s">
        <v>21</v>
      </c>
      <c r="M123" s="61" t="s">
        <v>24</v>
      </c>
      <c r="N123" s="61" t="s">
        <v>25</v>
      </c>
      <c r="O123" s="61" t="s">
        <v>27</v>
      </c>
      <c r="P123" s="61" t="s">
        <v>28</v>
      </c>
      <c r="Q123" s="61" t="s">
        <v>29</v>
      </c>
      <c r="R123" s="61" t="s">
        <v>30</v>
      </c>
      <c r="S123" s="270"/>
    </row>
    <row r="124" spans="1:20">
      <c r="A124" s="144">
        <v>19</v>
      </c>
      <c r="B124" s="46" t="s">
        <v>316</v>
      </c>
      <c r="C124" s="432"/>
      <c r="D124" s="433"/>
      <c r="E124" s="278">
        <f>E76+E112+E114</f>
        <v>3093087.3239991236</v>
      </c>
      <c r="F124" s="278">
        <f>F76+F112+F114</f>
        <v>2698663.2921589999</v>
      </c>
      <c r="G124" s="278">
        <f t="shared" ref="G124:R124" si="8">G76+G112+G114</f>
        <v>2750802.3321590004</v>
      </c>
      <c r="H124" s="278">
        <f t="shared" si="8"/>
        <v>2686270.1148535004</v>
      </c>
      <c r="I124" s="278">
        <f t="shared" si="8"/>
        <v>2750232.2994875768</v>
      </c>
      <c r="J124" s="278">
        <f t="shared" si="8"/>
        <v>2846944.8723513326</v>
      </c>
      <c r="K124" s="278">
        <f t="shared" si="8"/>
        <v>2755859.8667440861</v>
      </c>
      <c r="L124" s="278">
        <f t="shared" si="8"/>
        <v>2709913.2716079778</v>
      </c>
      <c r="M124" s="278">
        <f t="shared" si="8"/>
        <v>2592028.8054917175</v>
      </c>
      <c r="N124" s="278">
        <f t="shared" si="8"/>
        <v>2608243.9980008435</v>
      </c>
      <c r="O124" s="278">
        <f t="shared" si="8"/>
        <v>2203703.794078785</v>
      </c>
      <c r="P124" s="278">
        <f t="shared" si="8"/>
        <v>1930650.3312233142</v>
      </c>
      <c r="Q124" s="278">
        <f t="shared" si="8"/>
        <v>1894107.5315570435</v>
      </c>
      <c r="R124" s="278">
        <f t="shared" si="8"/>
        <v>2004522.3871153309</v>
      </c>
      <c r="S124" s="270"/>
    </row>
    <row r="125" spans="1:20" s="270" customFormat="1">
      <c r="A125" s="280" t="s">
        <v>300</v>
      </c>
      <c r="B125" s="206" t="s">
        <v>320</v>
      </c>
      <c r="C125" s="432"/>
      <c r="D125" s="433"/>
      <c r="E125" s="278">
        <f t="shared" ref="E125:R125" si="9">E73</f>
        <v>0</v>
      </c>
      <c r="F125" s="278">
        <f t="shared" si="9"/>
        <v>0</v>
      </c>
      <c r="G125" s="278">
        <f t="shared" si="9"/>
        <v>0</v>
      </c>
      <c r="H125" s="278">
        <f t="shared" si="9"/>
        <v>0</v>
      </c>
      <c r="I125" s="278">
        <f t="shared" si="9"/>
        <v>0</v>
      </c>
      <c r="J125" s="278">
        <f t="shared" si="9"/>
        <v>0</v>
      </c>
      <c r="K125" s="278">
        <f t="shared" si="9"/>
        <v>0</v>
      </c>
      <c r="L125" s="278">
        <f t="shared" si="9"/>
        <v>0</v>
      </c>
      <c r="M125" s="278">
        <f t="shared" si="9"/>
        <v>0</v>
      </c>
      <c r="N125" s="278">
        <f t="shared" si="9"/>
        <v>0</v>
      </c>
      <c r="O125" s="278">
        <f t="shared" si="9"/>
        <v>0</v>
      </c>
      <c r="P125" s="278">
        <f t="shared" si="9"/>
        <v>0</v>
      </c>
      <c r="Q125" s="278">
        <f t="shared" si="9"/>
        <v>0</v>
      </c>
      <c r="R125" s="278">
        <f t="shared" si="9"/>
        <v>0</v>
      </c>
    </row>
    <row r="126" spans="1:20" s="270" customFormat="1">
      <c r="A126" s="144">
        <v>20</v>
      </c>
      <c r="B126" s="46" t="s">
        <v>176</v>
      </c>
      <c r="C126" s="432"/>
      <c r="D126" s="433"/>
      <c r="E126" s="278">
        <f>E119</f>
        <v>273500</v>
      </c>
      <c r="F126" s="278">
        <f>F119</f>
        <v>284311.99770000001</v>
      </c>
      <c r="G126" s="278">
        <f>G119</f>
        <v>250562.39690000002</v>
      </c>
      <c r="H126" s="278">
        <f t="shared" ref="H126:R126" si="10">H119</f>
        <v>285587.93800000002</v>
      </c>
      <c r="I126" s="278">
        <f t="shared" si="10"/>
        <v>303699.68799999997</v>
      </c>
      <c r="J126" s="278">
        <f t="shared" si="10"/>
        <v>272972.48520000005</v>
      </c>
      <c r="K126" s="278">
        <f t="shared" si="10"/>
        <v>295069.77380000002</v>
      </c>
      <c r="L126" s="278">
        <f t="shared" si="10"/>
        <v>292948.36999999994</v>
      </c>
      <c r="M126" s="278">
        <f t="shared" si="10"/>
        <v>330650.13800000004</v>
      </c>
      <c r="N126" s="278">
        <f t="shared" si="10"/>
        <v>327330.62699999998</v>
      </c>
      <c r="O126" s="278">
        <f t="shared" si="10"/>
        <v>762304.56299999997</v>
      </c>
      <c r="P126" s="278">
        <f t="shared" si="10"/>
        <v>1092028.3999999999</v>
      </c>
      <c r="Q126" s="278">
        <f t="shared" si="10"/>
        <v>1127933.6499999999</v>
      </c>
      <c r="R126" s="278">
        <f t="shared" si="10"/>
        <v>1021073.3909999999</v>
      </c>
    </row>
    <row r="127" spans="1:20">
      <c r="A127" s="297">
        <v>21</v>
      </c>
      <c r="B127" s="46" t="s">
        <v>301</v>
      </c>
      <c r="C127" s="432"/>
      <c r="D127" s="85"/>
      <c r="E127" s="278">
        <f>E124-E125+E126</f>
        <v>3366587.3239991236</v>
      </c>
      <c r="F127" s="278">
        <f t="shared" ref="F127:R127" si="11">F124-F125+F126</f>
        <v>2982975.2898590001</v>
      </c>
      <c r="G127" s="278">
        <f t="shared" si="11"/>
        <v>3001364.7290590005</v>
      </c>
      <c r="H127" s="278">
        <f t="shared" si="11"/>
        <v>2971858.0528535005</v>
      </c>
      <c r="I127" s="278">
        <f t="shared" si="11"/>
        <v>3053931.9874875769</v>
      </c>
      <c r="J127" s="278">
        <f t="shared" si="11"/>
        <v>3119917.3575513326</v>
      </c>
      <c r="K127" s="278">
        <f t="shared" si="11"/>
        <v>3050929.6405440862</v>
      </c>
      <c r="L127" s="278">
        <f t="shared" si="11"/>
        <v>3002861.6416079779</v>
      </c>
      <c r="M127" s="278">
        <f t="shared" si="11"/>
        <v>2922678.9434917178</v>
      </c>
      <c r="N127" s="278">
        <f t="shared" si="11"/>
        <v>2935574.6250008433</v>
      </c>
      <c r="O127" s="278">
        <f t="shared" si="11"/>
        <v>2966008.3570787851</v>
      </c>
      <c r="P127" s="278">
        <f t="shared" si="11"/>
        <v>3022678.7312233141</v>
      </c>
      <c r="Q127" s="278">
        <f t="shared" si="11"/>
        <v>3022041.1815570435</v>
      </c>
      <c r="R127" s="278">
        <f t="shared" si="11"/>
        <v>3025595.7781153307</v>
      </c>
      <c r="S127" s="270"/>
    </row>
    <row r="128" spans="1:20">
      <c r="A128" s="144">
        <v>22</v>
      </c>
      <c r="B128" s="46" t="s">
        <v>97</v>
      </c>
      <c r="C128" s="432"/>
      <c r="D128" s="85"/>
      <c r="E128" s="278">
        <f>E17</f>
        <v>2422577.9190000002</v>
      </c>
      <c r="F128" s="278">
        <f t="shared" ref="F128:R128" si="12">F17</f>
        <v>2450321.7743881643</v>
      </c>
      <c r="G128" s="278">
        <f t="shared" si="12"/>
        <v>2447981.8400838599</v>
      </c>
      <c r="H128" s="278">
        <f t="shared" si="12"/>
        <v>2445565.2630852228</v>
      </c>
      <c r="I128" s="278">
        <f t="shared" si="12"/>
        <v>2442281.2461528354</v>
      </c>
      <c r="J128" s="278">
        <f t="shared" si="12"/>
        <v>2438583.7030330417</v>
      </c>
      <c r="K128" s="278">
        <f t="shared" si="12"/>
        <v>2435145.681075756</v>
      </c>
      <c r="L128" s="278">
        <f t="shared" si="12"/>
        <v>2432001.8794689211</v>
      </c>
      <c r="M128" s="278">
        <f t="shared" si="12"/>
        <v>2429102.9755316721</v>
      </c>
      <c r="N128" s="278">
        <f t="shared" si="12"/>
        <v>2428897.7538903663</v>
      </c>
      <c r="O128" s="278">
        <f t="shared" si="12"/>
        <v>2428839.8093749452</v>
      </c>
      <c r="P128" s="278">
        <f t="shared" si="12"/>
        <v>2428885.6966692931</v>
      </c>
      <c r="Q128" s="278">
        <f t="shared" si="12"/>
        <v>2428998.5228004875</v>
      </c>
      <c r="R128" s="278">
        <f t="shared" si="12"/>
        <v>2429150.1287364373</v>
      </c>
      <c r="S128" s="270"/>
    </row>
    <row r="129" spans="1:19">
      <c r="A129" s="144">
        <v>23</v>
      </c>
      <c r="B129" s="46" t="s">
        <v>302</v>
      </c>
      <c r="C129" s="432"/>
      <c r="D129" s="433"/>
      <c r="E129" s="278">
        <f>E127-E128</f>
        <v>944009.40499912342</v>
      </c>
      <c r="F129" s="278">
        <f>F127-F128</f>
        <v>532653.51547083585</v>
      </c>
      <c r="G129" s="278">
        <f t="shared" ref="G129:R129" si="13">G127-G128</f>
        <v>553382.88897514064</v>
      </c>
      <c r="H129" s="278">
        <f t="shared" si="13"/>
        <v>526292.78976827767</v>
      </c>
      <c r="I129" s="278">
        <f t="shared" si="13"/>
        <v>611650.74133474147</v>
      </c>
      <c r="J129" s="278">
        <f t="shared" si="13"/>
        <v>681333.65451829089</v>
      </c>
      <c r="K129" s="278">
        <f t="shared" si="13"/>
        <v>615783.95946833026</v>
      </c>
      <c r="L129" s="278">
        <f t="shared" si="13"/>
        <v>570859.76213905681</v>
      </c>
      <c r="M129" s="278">
        <f t="shared" si="13"/>
        <v>493575.96796004567</v>
      </c>
      <c r="N129" s="278">
        <f t="shared" si="13"/>
        <v>506676.87111047702</v>
      </c>
      <c r="O129" s="278">
        <f t="shared" si="13"/>
        <v>537168.54770383984</v>
      </c>
      <c r="P129" s="278">
        <f t="shared" si="13"/>
        <v>593793.03455402097</v>
      </c>
      <c r="Q129" s="278">
        <f t="shared" si="13"/>
        <v>593042.65875655599</v>
      </c>
      <c r="R129" s="278">
        <f t="shared" si="13"/>
        <v>596445.64937889343</v>
      </c>
      <c r="S129" s="270"/>
    </row>
    <row r="130" spans="1:19" s="2" customFormat="1">
      <c r="A130" s="146"/>
      <c r="B130" s="32"/>
      <c r="C130" s="32"/>
      <c r="D130" s="32"/>
      <c r="E130" s="5"/>
      <c r="F130" s="5"/>
      <c r="G130" s="5"/>
      <c r="H130" s="5"/>
      <c r="I130" s="5"/>
      <c r="J130" s="5"/>
      <c r="K130" s="5"/>
      <c r="L130" s="5"/>
      <c r="M130" s="5"/>
      <c r="N130" s="5"/>
      <c r="O130" s="5"/>
      <c r="P130" s="1"/>
      <c r="Q130" s="1"/>
      <c r="R130" s="1"/>
      <c r="S130" s="270"/>
    </row>
    <row r="131" spans="1:19">
      <c r="A131" s="144"/>
      <c r="S131" s="270"/>
    </row>
    <row r="132" spans="1:19">
      <c r="A132" s="144"/>
      <c r="S132" s="270"/>
    </row>
    <row r="133" spans="1:19">
      <c r="A133" s="144"/>
      <c r="B133" s="32" t="s">
        <v>385</v>
      </c>
      <c r="S133" s="270"/>
    </row>
    <row r="134" spans="1:19">
      <c r="A134" s="144"/>
      <c r="B134" s="32" t="s">
        <v>400</v>
      </c>
      <c r="S134" s="270"/>
    </row>
    <row r="135" spans="1:19">
      <c r="A135" s="144"/>
      <c r="B135" s="32" t="s">
        <v>402</v>
      </c>
      <c r="S135" s="270"/>
    </row>
    <row r="136" spans="1:19">
      <c r="A136" s="144"/>
      <c r="S136" s="270"/>
    </row>
    <row r="137" spans="1:19">
      <c r="A137" s="144"/>
      <c r="S137" s="270"/>
    </row>
    <row r="138" spans="1:19">
      <c r="A138" s="144"/>
      <c r="S138" s="270"/>
    </row>
    <row r="139" spans="1:19">
      <c r="A139" s="144"/>
    </row>
    <row r="140" spans="1:19">
      <c r="A140" s="144"/>
    </row>
  </sheetData>
  <dataConsolidate/>
  <dataValidations disablePrompts="1" count="1">
    <dataValidation type="list" allowBlank="1" showInputMessage="1" showErrorMessage="1" sqref="D37 D43 D27:D33">
      <formula1>#REF!</formula1>
    </dataValidation>
  </dataValidations>
  <printOptions horizontalCentered="1"/>
  <pageMargins left="0.44" right="0.5" top="0.52" bottom="0.42" header="0.52" footer="0.4"/>
  <pageSetup paperSize="5" scale="58" fitToHeight="0"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167"/>
  <sheetViews>
    <sheetView zoomScale="70" zoomScaleNormal="70" workbookViewId="0">
      <selection activeCell="B139" sqref="B139"/>
    </sheetView>
  </sheetViews>
  <sheetFormatPr defaultColWidth="9" defaultRowHeight="15.6"/>
  <cols>
    <col min="1" max="1" width="9" style="152"/>
    <col min="2" max="2" width="67.19921875" style="32" customWidth="1"/>
    <col min="3" max="3" width="15" style="32" customWidth="1"/>
    <col min="4" max="4" width="19.09765625" style="32" customWidth="1"/>
    <col min="5" max="14" width="9.69921875" style="5" customWidth="1"/>
    <col min="15" max="15" width="9.19921875" style="5" customWidth="1"/>
    <col min="16" max="18" width="9.19921875" style="1" customWidth="1"/>
    <col min="19" max="131" width="7.09765625" style="1" customWidth="1"/>
    <col min="132" max="16384" width="9" style="1"/>
  </cols>
  <sheetData>
    <row r="1" spans="1:18" s="2" customFormat="1">
      <c r="A1" s="149"/>
      <c r="B1" s="18" t="s">
        <v>22</v>
      </c>
      <c r="C1" s="18"/>
      <c r="D1" s="12"/>
      <c r="E1" s="4"/>
      <c r="F1" s="4"/>
      <c r="G1" s="4"/>
      <c r="H1" s="4"/>
      <c r="I1" s="4"/>
      <c r="J1" s="4"/>
      <c r="K1" s="4"/>
      <c r="L1" s="4"/>
      <c r="M1" s="4"/>
      <c r="N1" s="4"/>
    </row>
    <row r="2" spans="1:18" s="2" customFormat="1">
      <c r="A2" s="149"/>
      <c r="B2" s="18" t="s">
        <v>23</v>
      </c>
      <c r="C2" s="18"/>
      <c r="D2" s="12"/>
      <c r="E2" s="4"/>
      <c r="F2" s="4"/>
      <c r="G2" s="4"/>
      <c r="H2" s="4"/>
      <c r="I2" s="4"/>
      <c r="J2" s="4"/>
      <c r="K2" s="4"/>
      <c r="L2" s="4"/>
      <c r="M2" s="4"/>
      <c r="N2" s="4"/>
    </row>
    <row r="3" spans="1:18" s="3" customFormat="1">
      <c r="A3" s="149"/>
      <c r="B3" s="133" t="s">
        <v>260</v>
      </c>
      <c r="C3" s="19"/>
      <c r="D3" s="16"/>
    </row>
    <row r="4" spans="1:18" s="3" customFormat="1">
      <c r="A4" s="149"/>
      <c r="B4" s="23" t="s">
        <v>187</v>
      </c>
      <c r="C4" s="19"/>
      <c r="D4" s="15"/>
    </row>
    <row r="5" spans="1:18" s="3" customFormat="1">
      <c r="A5" s="149"/>
      <c r="B5" s="283" t="s">
        <v>193</v>
      </c>
      <c r="C5" s="19"/>
      <c r="D5" s="15"/>
    </row>
    <row r="6" spans="1:18" s="3" customFormat="1">
      <c r="A6" s="149"/>
      <c r="B6" s="15"/>
      <c r="D6" s="15"/>
    </row>
    <row r="7" spans="1:18" s="3" customFormat="1" ht="15.75" customHeight="1">
      <c r="A7" s="149"/>
      <c r="B7" s="148" t="s">
        <v>403</v>
      </c>
      <c r="C7" s="12"/>
      <c r="D7" s="12"/>
      <c r="E7" s="11"/>
      <c r="F7" s="11"/>
      <c r="G7" s="11"/>
      <c r="I7" s="8"/>
      <c r="J7" s="6"/>
      <c r="K7" s="6"/>
      <c r="L7" s="6"/>
      <c r="M7" s="6"/>
      <c r="N7" s="6"/>
      <c r="O7" s="6"/>
    </row>
    <row r="8" spans="1:18" s="3" customFormat="1">
      <c r="A8" s="149"/>
      <c r="B8" s="18"/>
      <c r="C8" s="13"/>
      <c r="D8" s="18"/>
      <c r="E8" s="52"/>
      <c r="F8" s="52"/>
      <c r="G8" s="52"/>
      <c r="H8" s="52"/>
      <c r="I8" s="52"/>
      <c r="J8" s="53" t="s">
        <v>3</v>
      </c>
      <c r="K8" s="54"/>
      <c r="L8" s="54"/>
      <c r="M8" s="54"/>
      <c r="N8" s="54"/>
      <c r="O8" s="55"/>
      <c r="P8" s="56"/>
      <c r="Q8" s="56"/>
      <c r="R8" s="56"/>
    </row>
    <row r="9" spans="1:18" s="3" customFormat="1">
      <c r="A9" s="149"/>
      <c r="B9" s="13"/>
      <c r="C9" s="13"/>
      <c r="D9" s="18"/>
      <c r="E9" s="75" t="s">
        <v>82</v>
      </c>
      <c r="F9" s="75"/>
      <c r="G9" s="57"/>
      <c r="H9" s="58"/>
      <c r="I9" s="58"/>
      <c r="J9" s="59"/>
      <c r="K9" s="60"/>
      <c r="L9" s="60"/>
      <c r="M9" s="60"/>
      <c r="N9" s="60"/>
      <c r="O9" s="55"/>
      <c r="P9" s="56"/>
      <c r="Q9" s="56"/>
      <c r="R9" s="56"/>
    </row>
    <row r="10" spans="1:18" ht="15.75" customHeight="1">
      <c r="B10" s="286" t="s">
        <v>282</v>
      </c>
      <c r="C10" s="27"/>
      <c r="D10" s="72"/>
      <c r="E10" s="75" t="s">
        <v>283</v>
      </c>
      <c r="F10" s="75"/>
      <c r="G10" s="73"/>
      <c r="H10" s="73"/>
      <c r="I10" s="73"/>
      <c r="J10" s="73"/>
      <c r="K10" s="73"/>
      <c r="L10" s="73"/>
      <c r="M10" s="73"/>
      <c r="N10" s="73"/>
      <c r="O10" s="73"/>
      <c r="P10" s="73"/>
      <c r="Q10" s="73"/>
      <c r="R10" s="73"/>
    </row>
    <row r="11" spans="1:18" ht="15.75" customHeight="1">
      <c r="B11" s="24" t="s">
        <v>272</v>
      </c>
      <c r="C11" s="29"/>
      <c r="D11" s="74"/>
      <c r="G11" s="75"/>
      <c r="H11" s="75"/>
      <c r="I11" s="75"/>
      <c r="J11" s="75"/>
      <c r="K11" s="75"/>
      <c r="L11" s="75"/>
      <c r="M11" s="75"/>
      <c r="N11" s="75"/>
      <c r="O11" s="76"/>
      <c r="P11" s="76"/>
      <c r="Q11" s="76"/>
      <c r="R11" s="76"/>
    </row>
    <row r="12" spans="1:18">
      <c r="A12" s="144"/>
      <c r="B12" s="31" t="s">
        <v>43</v>
      </c>
      <c r="C12" s="72"/>
      <c r="D12" s="77" t="s">
        <v>98</v>
      </c>
      <c r="E12" s="61" t="s">
        <v>138</v>
      </c>
      <c r="F12" s="61" t="s">
        <v>81</v>
      </c>
      <c r="G12" s="61" t="s">
        <v>1</v>
      </c>
      <c r="H12" s="61" t="s">
        <v>2</v>
      </c>
      <c r="I12" s="61" t="s">
        <v>17</v>
      </c>
      <c r="J12" s="61" t="s">
        <v>18</v>
      </c>
      <c r="K12" s="61" t="s">
        <v>20</v>
      </c>
      <c r="L12" s="61" t="s">
        <v>21</v>
      </c>
      <c r="M12" s="61" t="s">
        <v>24</v>
      </c>
      <c r="N12" s="61" t="s">
        <v>25</v>
      </c>
      <c r="O12" s="61" t="s">
        <v>27</v>
      </c>
      <c r="P12" s="61" t="s">
        <v>28</v>
      </c>
      <c r="Q12" s="61" t="s">
        <v>29</v>
      </c>
      <c r="R12" s="61" t="s">
        <v>30</v>
      </c>
    </row>
    <row r="13" spans="1:18">
      <c r="A13" s="144" t="s">
        <v>84</v>
      </c>
      <c r="B13" s="14" t="s">
        <v>340</v>
      </c>
      <c r="C13" s="188"/>
      <c r="D13" s="180">
        <v>0.55500000000000005</v>
      </c>
      <c r="E13" s="396">
        <f>($D$13*EBT!E27)/1000000</f>
        <v>4.2365353349999996E-2</v>
      </c>
      <c r="F13" s="396">
        <f>($D$13*EBT!F27)/1000000</f>
        <v>2.6574448950000003E-2</v>
      </c>
      <c r="G13" s="180">
        <f>($D$13*EBT!G27)/1000000</f>
        <v>2.5281887249999999E-2</v>
      </c>
      <c r="H13" s="180">
        <f>($D$13*EBT!H27)/1000000</f>
        <v>2.3243955E-2</v>
      </c>
      <c r="I13" s="180">
        <f>($D$13*EBT!I27)/1000000</f>
        <v>2.1165496650000001E-2</v>
      </c>
      <c r="J13" s="180">
        <f>($D$13*EBT!J27)/1000000</f>
        <v>2.15178273E-2</v>
      </c>
      <c r="K13" s="180">
        <f>($D$13*EBT!K27)/1000000</f>
        <v>2.02835073E-2</v>
      </c>
      <c r="L13" s="180">
        <f>($D$13*EBT!L27)/1000000</f>
        <v>2.0046427950000004E-2</v>
      </c>
      <c r="M13" s="180">
        <f>($D$13*EBT!M27)/1000000</f>
        <v>3.5921598000000004E-3</v>
      </c>
      <c r="N13" s="180">
        <f>($D$13*EBT!N27)/1000000</f>
        <v>0</v>
      </c>
      <c r="O13" s="180">
        <f>($D$13*EBT!O27)/1000000</f>
        <v>0</v>
      </c>
      <c r="P13" s="180">
        <f>($D$13*EBT!P27)/1000000</f>
        <v>0</v>
      </c>
      <c r="Q13" s="180">
        <f>($D$13*EBT!Q27)/1000000</f>
        <v>0</v>
      </c>
      <c r="R13" s="180">
        <f>($D$13*EBT!R27)/1000000</f>
        <v>0</v>
      </c>
    </row>
    <row r="14" spans="1:18">
      <c r="A14" s="144" t="s">
        <v>85</v>
      </c>
      <c r="B14" s="33"/>
      <c r="C14" s="188"/>
      <c r="D14" s="63"/>
      <c r="E14" s="158"/>
      <c r="F14" s="158"/>
      <c r="G14" s="79"/>
      <c r="H14" s="79"/>
      <c r="I14" s="79"/>
      <c r="J14" s="79"/>
      <c r="K14" s="79"/>
      <c r="L14" s="79"/>
      <c r="M14" s="79"/>
      <c r="N14" s="79"/>
      <c r="O14" s="64"/>
      <c r="P14" s="64"/>
      <c r="Q14" s="64"/>
      <c r="R14" s="64"/>
    </row>
    <row r="15" spans="1:18">
      <c r="A15" s="144" t="s">
        <v>86</v>
      </c>
      <c r="B15" s="33"/>
      <c r="C15" s="188"/>
      <c r="D15" s="63"/>
      <c r="E15" s="158"/>
      <c r="F15" s="158"/>
      <c r="G15" s="79"/>
      <c r="H15" s="79"/>
      <c r="I15" s="79"/>
      <c r="J15" s="79"/>
      <c r="K15" s="79"/>
      <c r="L15" s="79"/>
      <c r="M15" s="79"/>
      <c r="N15" s="79"/>
      <c r="O15" s="64"/>
      <c r="P15" s="64"/>
      <c r="Q15" s="64"/>
      <c r="R15" s="64"/>
    </row>
    <row r="16" spans="1:18">
      <c r="A16" s="144" t="s">
        <v>87</v>
      </c>
      <c r="B16" s="14"/>
      <c r="C16" s="188"/>
      <c r="D16" s="63"/>
      <c r="E16" s="157"/>
      <c r="F16" s="157"/>
      <c r="G16" s="63"/>
      <c r="H16" s="63"/>
      <c r="I16" s="63"/>
      <c r="J16" s="63"/>
      <c r="K16" s="63"/>
      <c r="L16" s="63"/>
      <c r="M16" s="63"/>
      <c r="N16" s="63"/>
      <c r="O16" s="64"/>
      <c r="P16" s="64"/>
      <c r="Q16" s="64"/>
      <c r="R16" s="64"/>
    </row>
    <row r="17" spans="1:18" s="270" customFormat="1">
      <c r="A17" s="280" t="s">
        <v>88</v>
      </c>
      <c r="B17" s="36"/>
      <c r="C17" s="188"/>
      <c r="D17" s="63"/>
      <c r="E17" s="159"/>
      <c r="F17" s="159"/>
      <c r="G17" s="82"/>
      <c r="H17" s="82"/>
      <c r="I17" s="82"/>
      <c r="J17" s="82"/>
      <c r="K17" s="82"/>
      <c r="L17" s="82"/>
      <c r="M17" s="82"/>
      <c r="N17" s="82"/>
      <c r="O17" s="83"/>
      <c r="P17" s="83"/>
      <c r="Q17" s="83"/>
      <c r="R17" s="83"/>
    </row>
    <row r="18" spans="1:18" s="270" customFormat="1">
      <c r="A18" s="280" t="s">
        <v>89</v>
      </c>
      <c r="B18" s="36"/>
      <c r="C18" s="188"/>
      <c r="D18" s="63"/>
      <c r="E18" s="159"/>
      <c r="F18" s="159"/>
      <c r="G18" s="82"/>
      <c r="H18" s="82"/>
      <c r="I18" s="82"/>
      <c r="J18" s="82"/>
      <c r="K18" s="82"/>
      <c r="L18" s="82"/>
      <c r="M18" s="82"/>
      <c r="N18" s="82"/>
      <c r="O18" s="83"/>
      <c r="P18" s="83"/>
      <c r="Q18" s="83"/>
      <c r="R18" s="83"/>
    </row>
    <row r="19" spans="1:18" s="270" customFormat="1">
      <c r="A19" s="280" t="s">
        <v>90</v>
      </c>
      <c r="B19" s="36"/>
      <c r="C19" s="188"/>
      <c r="D19" s="63"/>
      <c r="E19" s="159"/>
      <c r="F19" s="159"/>
      <c r="G19" s="82"/>
      <c r="H19" s="82"/>
      <c r="I19" s="82"/>
      <c r="J19" s="82"/>
      <c r="K19" s="82"/>
      <c r="L19" s="82"/>
      <c r="M19" s="82"/>
      <c r="N19" s="82"/>
      <c r="O19" s="83"/>
      <c r="P19" s="83"/>
      <c r="Q19" s="83"/>
      <c r="R19" s="83"/>
    </row>
    <row r="20" spans="1:18">
      <c r="A20" s="144"/>
      <c r="B20" s="40"/>
      <c r="C20" s="12"/>
      <c r="D20" s="18"/>
      <c r="E20" s="92"/>
      <c r="F20" s="93"/>
      <c r="G20" s="93"/>
      <c r="H20" s="93"/>
      <c r="I20" s="93"/>
      <c r="J20" s="93"/>
      <c r="K20" s="93"/>
      <c r="L20" s="93"/>
      <c r="M20" s="93"/>
      <c r="N20" s="93"/>
      <c r="O20" s="94"/>
      <c r="P20" s="94"/>
      <c r="Q20" s="94"/>
      <c r="R20" s="95"/>
    </row>
    <row r="21" spans="1:18">
      <c r="A21" s="144"/>
      <c r="B21" s="24" t="s">
        <v>271</v>
      </c>
      <c r="C21" s="30"/>
      <c r="D21" s="24"/>
      <c r="E21" s="105"/>
      <c r="F21" s="106"/>
      <c r="G21" s="106"/>
      <c r="H21" s="106"/>
      <c r="I21" s="106"/>
      <c r="J21" s="106"/>
      <c r="K21" s="106"/>
      <c r="L21" s="106"/>
      <c r="M21" s="106"/>
      <c r="N21" s="106"/>
      <c r="O21" s="98"/>
      <c r="P21" s="98"/>
      <c r="Q21" s="98"/>
      <c r="R21" s="99"/>
    </row>
    <row r="22" spans="1:18">
      <c r="A22" s="144"/>
      <c r="B22" s="31" t="s">
        <v>36</v>
      </c>
      <c r="C22" s="72"/>
      <c r="D22" s="77" t="s">
        <v>99</v>
      </c>
      <c r="E22" s="100"/>
      <c r="F22" s="101"/>
      <c r="G22" s="101"/>
      <c r="H22" s="101"/>
      <c r="I22" s="101"/>
      <c r="J22" s="101"/>
      <c r="K22" s="101"/>
      <c r="L22" s="101"/>
      <c r="M22" s="101"/>
      <c r="N22" s="101"/>
      <c r="O22" s="102"/>
      <c r="P22" s="102"/>
      <c r="Q22" s="102"/>
      <c r="R22" s="103"/>
    </row>
    <row r="23" spans="1:18">
      <c r="A23" s="280" t="s">
        <v>91</v>
      </c>
      <c r="B23" s="14" t="s">
        <v>342</v>
      </c>
      <c r="C23" s="188"/>
      <c r="D23" s="180">
        <v>0.55500000000000005</v>
      </c>
      <c r="E23" s="397">
        <f>($D$23*EBT!E37)/1000000</f>
        <v>8.8406011049999997E-2</v>
      </c>
      <c r="F23" s="397">
        <f>($D$23*EBT!F37)/1000000</f>
        <v>6.3259094250000009E-2</v>
      </c>
      <c r="G23" s="402">
        <f>($D$23*EBT!G37)/1000000</f>
        <v>6.0719819400000007E-2</v>
      </c>
      <c r="H23" s="402">
        <f>($D$23*EBT!H37)/1000000</f>
        <v>5.7586861050000014E-2</v>
      </c>
      <c r="I23" s="402">
        <f>($D$23*EBT!I37)/1000000</f>
        <v>5.2937720399999999E-2</v>
      </c>
      <c r="J23" s="402">
        <f>($D$23*EBT!J37)/1000000</f>
        <v>5.7043033199999996E-2</v>
      </c>
      <c r="K23" s="402">
        <f>($D$23*EBT!K37)/1000000</f>
        <v>5.5905471900000003E-2</v>
      </c>
      <c r="L23" s="402">
        <f>($D$23*EBT!L37)/1000000</f>
        <v>5.402206830000001E-2</v>
      </c>
      <c r="M23" s="402">
        <f>($D$23*EBT!M37)/1000000</f>
        <v>5.6725634250000004E-2</v>
      </c>
      <c r="N23" s="402">
        <f>($D$23*EBT!N37)/1000000</f>
        <v>5.3860024950000009E-2</v>
      </c>
      <c r="O23" s="402">
        <f>($D$23*EBT!O37)/1000000</f>
        <v>4.6581743850000003E-2</v>
      </c>
      <c r="P23" s="402">
        <f>($D$23*EBT!P37)/1000000</f>
        <v>4.7065032300000004E-2</v>
      </c>
      <c r="Q23" s="402">
        <f>($D$23*EBT!Q37)/1000000</f>
        <v>4.7732436449999999E-2</v>
      </c>
      <c r="R23" s="402">
        <f>($D$23*EBT!R37)/1000000</f>
        <v>4.5339603900000011E-2</v>
      </c>
    </row>
    <row r="24" spans="1:18" s="270" customFormat="1">
      <c r="A24" s="280" t="s">
        <v>80</v>
      </c>
      <c r="B24" s="14" t="s">
        <v>345</v>
      </c>
      <c r="C24" s="188"/>
      <c r="D24" s="180">
        <v>0</v>
      </c>
      <c r="E24" s="397">
        <f>($D$24*EBT!E38)/1000000</f>
        <v>0</v>
      </c>
      <c r="F24" s="397">
        <f>($D$24*EBT!F38)/1000000</f>
        <v>0</v>
      </c>
      <c r="G24" s="402">
        <f>($D$24*EBT!G38)/1000000</f>
        <v>0</v>
      </c>
      <c r="H24" s="402">
        <f>($D$24*EBT!H38)/1000000</f>
        <v>0</v>
      </c>
      <c r="I24" s="402">
        <f>($D$24*EBT!I38)/1000000</f>
        <v>0</v>
      </c>
      <c r="J24" s="402">
        <f>($D$24*EBT!J38)/1000000</f>
        <v>0</v>
      </c>
      <c r="K24" s="402">
        <f>($D$24*EBT!K38)/1000000</f>
        <v>0</v>
      </c>
      <c r="L24" s="402">
        <f>($D$24*EBT!L38)/1000000</f>
        <v>0</v>
      </c>
      <c r="M24" s="402">
        <f>($D$24*EBT!M38)/1000000</f>
        <v>0</v>
      </c>
      <c r="N24" s="402">
        <f>($D$24*EBT!N38)/1000000</f>
        <v>0</v>
      </c>
      <c r="O24" s="402">
        <f>($D$24*EBT!O38)/1000000</f>
        <v>0</v>
      </c>
      <c r="P24" s="402">
        <f>($D$24*EBT!P38)/1000000</f>
        <v>0</v>
      </c>
      <c r="Q24" s="402">
        <f>($D$24*EBT!Q38)/1000000</f>
        <v>0</v>
      </c>
      <c r="R24" s="402">
        <f>($D$24*EBT!R38)/1000000</f>
        <v>0</v>
      </c>
    </row>
    <row r="25" spans="1:18">
      <c r="A25" s="144" t="s">
        <v>92</v>
      </c>
      <c r="B25" s="14" t="s">
        <v>343</v>
      </c>
      <c r="C25" s="188"/>
      <c r="D25" s="180">
        <v>0.91600000000000004</v>
      </c>
      <c r="E25" s="397">
        <f>($D$25*EBT!E39)/1000000</f>
        <v>1.043601548</v>
      </c>
      <c r="F25" s="397">
        <f>($D$25*EBT!F39)/1000000</f>
        <v>0.48607704880000002</v>
      </c>
      <c r="G25" s="402">
        <f>($D$25*EBT!G39)/1000000</f>
        <v>0.54810252319999997</v>
      </c>
      <c r="H25" s="402">
        <f>($D$25*EBT!H39)/1000000</f>
        <v>0.48233244080000004</v>
      </c>
      <c r="I25" s="402">
        <f>($D$25*EBT!I39)/1000000</f>
        <v>0.52551799360000007</v>
      </c>
      <c r="J25" s="402">
        <f>($D$25*EBT!J39)/1000000</f>
        <v>0.49565914159999996</v>
      </c>
      <c r="K25" s="402">
        <f>($D$25*EBT!K39)/1000000</f>
        <v>0.51066798480000009</v>
      </c>
      <c r="L25" s="402">
        <f>($D$25*EBT!L39)/1000000</f>
        <v>0.48195376640000004</v>
      </c>
      <c r="M25" s="402">
        <f>($D$25*EBT!M39)/1000000</f>
        <v>0.5253778456</v>
      </c>
      <c r="N25" s="402">
        <f>($D$25*EBT!N39)/1000000</f>
        <v>0.48674508759999996</v>
      </c>
      <c r="O25" s="402">
        <f>($D$25*EBT!O39)/1000000</f>
        <v>0.2275329344</v>
      </c>
      <c r="P25" s="402">
        <f>($D$25*EBT!P39)/1000000</f>
        <v>0</v>
      </c>
      <c r="Q25" s="402">
        <f>($D$25*EBT!Q39)/1000000</f>
        <v>0</v>
      </c>
      <c r="R25" s="402">
        <f>($D$25*EBT!R39)/1000000</f>
        <v>0</v>
      </c>
    </row>
    <row r="26" spans="1:18">
      <c r="A26" s="144" t="s">
        <v>229</v>
      </c>
      <c r="B26" s="14" t="s">
        <v>344</v>
      </c>
      <c r="C26" s="188"/>
      <c r="D26" s="180">
        <v>0.91600000000000004</v>
      </c>
      <c r="E26" s="397">
        <f>($D$26*EBT!E40)/1000000</f>
        <v>0</v>
      </c>
      <c r="F26" s="397">
        <f>($D$26*EBT!F40)/1000000</f>
        <v>0.50862759480000008</v>
      </c>
      <c r="G26" s="402">
        <f>($D$26*EBT!G40)/1000000</f>
        <v>0.49736766480000011</v>
      </c>
      <c r="H26" s="402">
        <f>($D$26*EBT!H40)/1000000</f>
        <v>0.50592044840000006</v>
      </c>
      <c r="I26" s="402">
        <f>($D$26*EBT!I40)/1000000</f>
        <v>0.48262143880000008</v>
      </c>
      <c r="J26" s="402">
        <f>($D$26*EBT!J40)/1000000</f>
        <v>0.51970011120000004</v>
      </c>
      <c r="K26" s="402">
        <f>($D$26*EBT!K40)/1000000</f>
        <v>0.46844322440000008</v>
      </c>
      <c r="L26" s="402">
        <f>($D$26*EBT!L40)/1000000</f>
        <v>0.50732504280000001</v>
      </c>
      <c r="M26" s="402">
        <f>($D$26*EBT!M40)/1000000</f>
        <v>0.47908613680000006</v>
      </c>
      <c r="N26" s="402">
        <f>($D$26*EBT!N40)/1000000</f>
        <v>0.51286519399999997</v>
      </c>
      <c r="O26" s="402">
        <f>($D$26*EBT!O40)/1000000</f>
        <v>0.18644978479999999</v>
      </c>
      <c r="P26" s="402">
        <f>($D$26*EBT!P40)/1000000</f>
        <v>0</v>
      </c>
      <c r="Q26" s="402">
        <f>($D$26*EBT!Q40)/1000000</f>
        <v>0</v>
      </c>
      <c r="R26" s="402">
        <f>($D$26*EBT!R40)/1000000</f>
        <v>0</v>
      </c>
    </row>
    <row r="27" spans="1:18">
      <c r="A27" s="280" t="s">
        <v>230</v>
      </c>
      <c r="B27" s="14" t="s">
        <v>341</v>
      </c>
      <c r="C27" s="188"/>
      <c r="D27" s="180">
        <v>0.38800000000000001</v>
      </c>
      <c r="E27" s="397">
        <f>($D$27*EBT!E41)/1000000</f>
        <v>0.22226696400000001</v>
      </c>
      <c r="F27" s="397">
        <f>($D$27*EBT!F41)/1000000</f>
        <v>0.27584165091999996</v>
      </c>
      <c r="G27" s="402">
        <f>($D$27*EBT!G41)/1000000</f>
        <v>0.27589450040000002</v>
      </c>
      <c r="H27" s="402">
        <f>($D$27*EBT!H41)/1000000</f>
        <v>0.27638741560000002</v>
      </c>
      <c r="I27" s="402">
        <f>($D$27*EBT!I41)/1000000</f>
        <v>0.24713469880000002</v>
      </c>
      <c r="J27" s="402">
        <f>($D$27*EBT!J41)/1000000</f>
        <v>0.27587707920000004</v>
      </c>
      <c r="K27" s="402">
        <f>($D$27*EBT!K41)/1000000</f>
        <v>0.27572731119999999</v>
      </c>
      <c r="L27" s="402">
        <f>($D$27*EBT!L41)/1000000</f>
        <v>0.27729868403999997</v>
      </c>
      <c r="M27" s="402">
        <f>($D$27*EBT!M41)/1000000</f>
        <v>0.24745413919999998</v>
      </c>
      <c r="N27" s="402">
        <f>($D$27*EBT!N41)/1000000</f>
        <v>0.27533775920000003</v>
      </c>
      <c r="O27" s="402">
        <f>($D$27*EBT!O41)/1000000</f>
        <v>0.27582706988</v>
      </c>
      <c r="P27" s="402">
        <f>($D$27*EBT!P41)/1000000</f>
        <v>0.27684385880000001</v>
      </c>
      <c r="Q27" s="402">
        <f>($D$27*EBT!Q41)/1000000</f>
        <v>0.24712380764</v>
      </c>
      <c r="R27" s="402">
        <f>($D$27*EBT!R41)/1000000</f>
        <v>0.27642114056000006</v>
      </c>
    </row>
    <row r="28" spans="1:18" s="270" customFormat="1">
      <c r="A28" s="280" t="s">
        <v>231</v>
      </c>
      <c r="B28" s="36" t="s">
        <v>358</v>
      </c>
      <c r="C28" s="217"/>
      <c r="D28" s="338">
        <v>1.08</v>
      </c>
      <c r="E28" s="397">
        <f>($D$28*EBT!E42)/1000000</f>
        <v>0.36995162248800006</v>
      </c>
      <c r="F28" s="397">
        <f>($D$28*EBT!F42)/1000000</f>
        <v>0</v>
      </c>
      <c r="G28" s="402">
        <f>($D$28*EBT!G42)/1000000</f>
        <v>0</v>
      </c>
      <c r="H28" s="402">
        <f>($D$28*EBT!H42)/1000000</f>
        <v>0</v>
      </c>
      <c r="I28" s="402">
        <f>($D$28*EBT!I42)/1000000</f>
        <v>0</v>
      </c>
      <c r="J28" s="402">
        <f>($D$28*EBT!J42)/1000000</f>
        <v>0</v>
      </c>
      <c r="K28" s="402">
        <f>($D$28*EBT!K42)/1000000</f>
        <v>0</v>
      </c>
      <c r="L28" s="402">
        <f>($D$28*EBT!L42)/1000000</f>
        <v>0</v>
      </c>
      <c r="M28" s="402">
        <f>($D$28*EBT!M42)/1000000</f>
        <v>0</v>
      </c>
      <c r="N28" s="402">
        <f>($D$28*EBT!N42)/1000000</f>
        <v>0</v>
      </c>
      <c r="O28" s="402">
        <f>($D$28*EBT!O42)/1000000</f>
        <v>0</v>
      </c>
      <c r="P28" s="402">
        <f>($D$28*EBT!P42)/1000000</f>
        <v>0</v>
      </c>
      <c r="Q28" s="402">
        <f>($D$28*EBT!Q42)/1000000</f>
        <v>0</v>
      </c>
      <c r="R28" s="402">
        <f>($D$28*EBT!R42)/1000000</f>
        <v>0</v>
      </c>
    </row>
    <row r="29" spans="1:18" s="270" customFormat="1">
      <c r="A29" s="280" t="s">
        <v>232</v>
      </c>
      <c r="B29" s="36"/>
      <c r="C29" s="217"/>
      <c r="D29" s="338"/>
      <c r="E29" s="403"/>
      <c r="F29" s="403"/>
      <c r="G29" s="338"/>
      <c r="H29" s="338"/>
      <c r="I29" s="338"/>
      <c r="J29" s="338"/>
      <c r="K29" s="338"/>
      <c r="L29" s="338"/>
      <c r="M29" s="338"/>
      <c r="N29" s="338"/>
      <c r="O29" s="404"/>
      <c r="P29" s="404"/>
      <c r="Q29" s="404"/>
      <c r="R29" s="404"/>
    </row>
    <row r="30" spans="1:18" s="270" customFormat="1">
      <c r="B30" s="195"/>
      <c r="C30" s="317"/>
      <c r="D30" s="317"/>
      <c r="E30" s="405"/>
      <c r="F30" s="405"/>
      <c r="G30" s="405"/>
      <c r="H30" s="405"/>
      <c r="I30" s="405"/>
      <c r="J30" s="405"/>
      <c r="K30" s="405"/>
      <c r="L30" s="405"/>
      <c r="M30" s="405"/>
      <c r="N30" s="405"/>
      <c r="O30" s="406"/>
      <c r="P30" s="406"/>
      <c r="Q30" s="406"/>
      <c r="R30" s="406"/>
    </row>
    <row r="31" spans="1:18" ht="31.2">
      <c r="A31" s="144">
        <v>1</v>
      </c>
      <c r="B31" s="218" t="s">
        <v>115</v>
      </c>
      <c r="C31" s="307"/>
      <c r="D31" s="308"/>
      <c r="E31" s="399">
        <f t="shared" ref="E31:R31" si="0">SUM(E13:E19,E23:E30)</f>
        <v>1.7665914988880003</v>
      </c>
      <c r="F31" s="400">
        <f t="shared" si="0"/>
        <v>1.36037983772</v>
      </c>
      <c r="G31" s="400">
        <f t="shared" si="0"/>
        <v>1.4073663950499999</v>
      </c>
      <c r="H31" s="399">
        <f t="shared" si="0"/>
        <v>1.3454711208500001</v>
      </c>
      <c r="I31" s="399">
        <f t="shared" si="0"/>
        <v>1.3293773482500002</v>
      </c>
      <c r="J31" s="399">
        <f t="shared" si="0"/>
        <v>1.3697971924999999</v>
      </c>
      <c r="K31" s="399">
        <f t="shared" si="0"/>
        <v>1.3310274996000002</v>
      </c>
      <c r="L31" s="399">
        <f t="shared" si="0"/>
        <v>1.3406459894900002</v>
      </c>
      <c r="M31" s="399">
        <f t="shared" si="0"/>
        <v>1.3122359156500001</v>
      </c>
      <c r="N31" s="399">
        <f t="shared" si="0"/>
        <v>1.3288080657500001</v>
      </c>
      <c r="O31" s="399">
        <f t="shared" si="0"/>
        <v>0.73639153292999993</v>
      </c>
      <c r="P31" s="399">
        <f t="shared" si="0"/>
        <v>0.32390889109999998</v>
      </c>
      <c r="Q31" s="399">
        <f t="shared" si="0"/>
        <v>0.29485624409</v>
      </c>
      <c r="R31" s="399">
        <f t="shared" si="0"/>
        <v>0.32176074446000008</v>
      </c>
    </row>
    <row r="32" spans="1:18">
      <c r="A32" s="144"/>
      <c r="B32" s="30"/>
      <c r="C32" s="30"/>
      <c r="D32" s="24"/>
      <c r="E32" s="109"/>
      <c r="F32" s="110"/>
      <c r="G32" s="110"/>
      <c r="H32" s="110"/>
      <c r="I32" s="110"/>
      <c r="J32" s="110"/>
      <c r="K32" s="110"/>
      <c r="L32" s="110"/>
      <c r="M32" s="110"/>
      <c r="N32" s="110"/>
      <c r="O32" s="110"/>
      <c r="P32" s="110"/>
      <c r="Q32" s="110"/>
      <c r="R32" s="126"/>
    </row>
    <row r="33" spans="1:18">
      <c r="A33" s="144"/>
      <c r="B33" s="24" t="s">
        <v>275</v>
      </c>
      <c r="C33" s="30"/>
      <c r="D33" s="18"/>
      <c r="E33" s="96"/>
      <c r="F33" s="97"/>
      <c r="G33" s="97"/>
      <c r="H33" s="97"/>
      <c r="I33" s="97"/>
      <c r="J33" s="97"/>
      <c r="K33" s="97"/>
      <c r="L33" s="97"/>
      <c r="M33" s="97"/>
      <c r="N33" s="97"/>
      <c r="O33" s="98"/>
      <c r="P33" s="98"/>
      <c r="Q33" s="98"/>
      <c r="R33" s="99"/>
    </row>
    <row r="34" spans="1:18">
      <c r="A34" s="144"/>
      <c r="B34" s="18" t="s">
        <v>35</v>
      </c>
      <c r="C34" s="12"/>
      <c r="D34" s="77" t="s">
        <v>99</v>
      </c>
      <c r="E34" s="100"/>
      <c r="F34" s="101"/>
      <c r="G34" s="101"/>
      <c r="H34" s="101"/>
      <c r="I34" s="101"/>
      <c r="J34" s="101"/>
      <c r="K34" s="101"/>
      <c r="L34" s="101"/>
      <c r="M34" s="101"/>
      <c r="N34" s="101"/>
      <c r="O34" s="102"/>
      <c r="P34" s="102"/>
      <c r="Q34" s="102"/>
      <c r="R34" s="103"/>
    </row>
    <row r="35" spans="1:18">
      <c r="A35" s="280" t="s">
        <v>105</v>
      </c>
      <c r="B35" s="41" t="s">
        <v>387</v>
      </c>
      <c r="C35" s="37"/>
      <c r="D35" s="180">
        <v>0</v>
      </c>
      <c r="E35" s="398">
        <f>($D$46*EBT!E49)/1000000</f>
        <v>0</v>
      </c>
      <c r="F35" s="398">
        <f>($D$46*EBT!F49)/1000000</f>
        <v>0</v>
      </c>
      <c r="G35" s="401">
        <f>($D$46*EBT!G49)/1000000</f>
        <v>0</v>
      </c>
      <c r="H35" s="401">
        <f>($D$46*EBT!H49)/1000000</f>
        <v>0</v>
      </c>
      <c r="I35" s="401">
        <f>($D$46*EBT!I49)/1000000</f>
        <v>0</v>
      </c>
      <c r="J35" s="401">
        <f>($D$46*EBT!J49)/1000000</f>
        <v>0</v>
      </c>
      <c r="K35" s="401">
        <f>($D$46*EBT!K49)/1000000</f>
        <v>0</v>
      </c>
      <c r="L35" s="401">
        <f>($D$46*EBT!L49)/1000000</f>
        <v>0</v>
      </c>
      <c r="M35" s="401">
        <f>($D$46*EBT!M49)/1000000</f>
        <v>0</v>
      </c>
      <c r="N35" s="401">
        <f>($D$46*EBT!N49)/1000000</f>
        <v>0</v>
      </c>
      <c r="O35" s="401">
        <f>($D$46*EBT!O49)/1000000</f>
        <v>0</v>
      </c>
      <c r="P35" s="401">
        <f>($D$46*EBT!P49)/1000000</f>
        <v>0</v>
      </c>
      <c r="Q35" s="401">
        <f>($D$46*EBT!Q49)/1000000</f>
        <v>0</v>
      </c>
      <c r="R35" s="401">
        <f>($D$46*EBT!R49)/1000000</f>
        <v>0</v>
      </c>
    </row>
    <row r="36" spans="1:18">
      <c r="A36" s="280" t="s">
        <v>106</v>
      </c>
      <c r="B36" s="14"/>
      <c r="C36" s="37"/>
      <c r="D36" s="91"/>
      <c r="E36" s="177"/>
      <c r="F36" s="177"/>
      <c r="G36" s="112"/>
      <c r="H36" s="112"/>
      <c r="I36" s="112"/>
      <c r="J36" s="112"/>
      <c r="K36" s="112"/>
      <c r="L36" s="112"/>
      <c r="M36" s="112"/>
      <c r="N36" s="121"/>
      <c r="O36" s="113"/>
      <c r="P36" s="113"/>
      <c r="Q36" s="113"/>
      <c r="R36" s="113"/>
    </row>
    <row r="37" spans="1:18">
      <c r="A37" s="280" t="s">
        <v>107</v>
      </c>
      <c r="B37" s="14"/>
      <c r="C37" s="37"/>
      <c r="D37" s="91"/>
      <c r="E37" s="177"/>
      <c r="F37" s="177"/>
      <c r="G37" s="112"/>
      <c r="H37" s="112"/>
      <c r="I37" s="112"/>
      <c r="J37" s="112"/>
      <c r="K37" s="112"/>
      <c r="L37" s="112"/>
      <c r="M37" s="112"/>
      <c r="N37" s="121"/>
      <c r="O37" s="113"/>
      <c r="P37" s="113"/>
      <c r="Q37" s="113"/>
      <c r="R37" s="113"/>
    </row>
    <row r="38" spans="1:18" s="270" customFormat="1">
      <c r="A38" s="280" t="s">
        <v>108</v>
      </c>
      <c r="B38" s="14"/>
      <c r="C38" s="275"/>
      <c r="D38" s="91"/>
      <c r="E38" s="177"/>
      <c r="F38" s="183"/>
      <c r="G38" s="112"/>
      <c r="H38" s="112"/>
      <c r="I38" s="112"/>
      <c r="J38" s="112"/>
      <c r="K38" s="112"/>
      <c r="L38" s="112"/>
      <c r="M38" s="112"/>
      <c r="N38" s="121"/>
      <c r="O38" s="113"/>
      <c r="P38" s="113"/>
      <c r="Q38" s="113"/>
      <c r="R38" s="113"/>
    </row>
    <row r="39" spans="1:18" s="270" customFormat="1">
      <c r="A39" s="280" t="s">
        <v>233</v>
      </c>
      <c r="B39" s="14"/>
      <c r="C39" s="275"/>
      <c r="D39" s="91"/>
      <c r="E39" s="177"/>
      <c r="F39" s="183"/>
      <c r="G39" s="112"/>
      <c r="H39" s="112"/>
      <c r="I39" s="112"/>
      <c r="J39" s="112"/>
      <c r="K39" s="112"/>
      <c r="L39" s="112"/>
      <c r="M39" s="112"/>
      <c r="N39" s="121"/>
      <c r="O39" s="113"/>
      <c r="P39" s="113"/>
      <c r="Q39" s="113"/>
      <c r="R39" s="113"/>
    </row>
    <row r="40" spans="1:18" s="270" customFormat="1">
      <c r="A40" s="280" t="s">
        <v>234</v>
      </c>
      <c r="B40" s="14"/>
      <c r="C40" s="275"/>
      <c r="D40" s="91"/>
      <c r="E40" s="177"/>
      <c r="F40" s="183"/>
      <c r="G40" s="112"/>
      <c r="H40" s="112"/>
      <c r="I40" s="112"/>
      <c r="J40" s="112"/>
      <c r="K40" s="112"/>
      <c r="L40" s="112"/>
      <c r="M40" s="112"/>
      <c r="N40" s="121"/>
      <c r="O40" s="113"/>
      <c r="P40" s="113"/>
      <c r="Q40" s="113"/>
      <c r="R40" s="113"/>
    </row>
    <row r="41" spans="1:18" s="270" customFormat="1">
      <c r="A41" s="280" t="s">
        <v>235</v>
      </c>
      <c r="B41" s="14"/>
      <c r="C41" s="275"/>
      <c r="D41" s="91"/>
      <c r="E41" s="177"/>
      <c r="F41" s="183"/>
      <c r="G41" s="112"/>
      <c r="H41" s="112"/>
      <c r="I41" s="112"/>
      <c r="J41" s="112"/>
      <c r="K41" s="112"/>
      <c r="L41" s="112"/>
      <c r="M41" s="112"/>
      <c r="N41" s="121"/>
      <c r="O41" s="113"/>
      <c r="P41" s="113"/>
      <c r="Q41" s="113"/>
      <c r="R41" s="113"/>
    </row>
    <row r="42" spans="1:18">
      <c r="A42" s="1"/>
      <c r="B42" s="40"/>
      <c r="C42" s="40"/>
      <c r="D42" s="84"/>
      <c r="E42" s="92"/>
      <c r="F42" s="93"/>
      <c r="G42" s="93"/>
      <c r="H42" s="93"/>
      <c r="I42" s="93"/>
      <c r="J42" s="93"/>
      <c r="K42" s="93"/>
      <c r="L42" s="93"/>
      <c r="M42" s="93"/>
      <c r="N42" s="93"/>
      <c r="O42" s="94"/>
      <c r="P42" s="94"/>
      <c r="Q42" s="94"/>
      <c r="R42" s="95"/>
    </row>
    <row r="43" spans="1:18">
      <c r="A43" s="144"/>
      <c r="B43" s="24" t="s">
        <v>277</v>
      </c>
      <c r="C43" s="12"/>
      <c r="D43" s="24"/>
      <c r="E43" s="105"/>
      <c r="F43" s="106"/>
      <c r="G43" s="106"/>
      <c r="H43" s="106"/>
      <c r="I43" s="106"/>
      <c r="J43" s="106"/>
      <c r="K43" s="106"/>
      <c r="L43" s="106"/>
      <c r="M43" s="106"/>
      <c r="N43" s="106"/>
      <c r="O43" s="98"/>
      <c r="P43" s="98"/>
      <c r="Q43" s="98"/>
      <c r="R43" s="99"/>
    </row>
    <row r="44" spans="1:18">
      <c r="A44" s="144"/>
      <c r="B44" s="18" t="s">
        <v>36</v>
      </c>
      <c r="C44" s="12"/>
      <c r="D44" s="77" t="s">
        <v>99</v>
      </c>
      <c r="E44" s="107"/>
      <c r="F44" s="108"/>
      <c r="G44" s="108"/>
      <c r="H44" s="108"/>
      <c r="I44" s="108"/>
      <c r="J44" s="108"/>
      <c r="K44" s="108"/>
      <c r="L44" s="108"/>
      <c r="M44" s="108"/>
      <c r="N44" s="108"/>
      <c r="O44" s="102"/>
      <c r="P44" s="102"/>
      <c r="Q44" s="102"/>
      <c r="R44" s="103"/>
    </row>
    <row r="45" spans="1:18">
      <c r="A45" s="280" t="s">
        <v>236</v>
      </c>
      <c r="B45" s="41" t="s">
        <v>348</v>
      </c>
      <c r="C45" s="37"/>
      <c r="D45" s="180">
        <v>0</v>
      </c>
      <c r="E45" s="398">
        <f>($D$45*EBT!E59)/1000000</f>
        <v>0</v>
      </c>
      <c r="F45" s="398">
        <f>($D$45*EBT!F59)/1000000</f>
        <v>0</v>
      </c>
      <c r="G45" s="401">
        <f>($D$45*EBT!G59)/1000000</f>
        <v>0</v>
      </c>
      <c r="H45" s="401">
        <f>($D$45*EBT!H59)/1000000</f>
        <v>0</v>
      </c>
      <c r="I45" s="401">
        <f>($D$45*EBT!I59)/1000000</f>
        <v>0</v>
      </c>
      <c r="J45" s="401">
        <f>($D$45*EBT!J59)/1000000</f>
        <v>0</v>
      </c>
      <c r="K45" s="401">
        <f>($D$45*EBT!K59)/1000000</f>
        <v>0</v>
      </c>
      <c r="L45" s="401">
        <f>($D$45*EBT!L59)/1000000</f>
        <v>0</v>
      </c>
      <c r="M45" s="401">
        <f>($D$45*EBT!M59)/1000000</f>
        <v>0</v>
      </c>
      <c r="N45" s="401">
        <f>($D$45*EBT!N59)/1000000</f>
        <v>0</v>
      </c>
      <c r="O45" s="401">
        <f>($D$45*EBT!O59)/1000000</f>
        <v>0</v>
      </c>
      <c r="P45" s="401">
        <f>($D$45*EBT!P59)/1000000</f>
        <v>0</v>
      </c>
      <c r="Q45" s="401">
        <f>($D$45*EBT!Q59)/1000000</f>
        <v>0</v>
      </c>
      <c r="R45" s="401">
        <f>($D$45*EBT!R59)/1000000</f>
        <v>0</v>
      </c>
    </row>
    <row r="46" spans="1:18" s="270" customFormat="1">
      <c r="A46" s="280" t="s">
        <v>109</v>
      </c>
      <c r="B46" s="41" t="s">
        <v>349</v>
      </c>
      <c r="C46" s="275"/>
      <c r="D46" s="180">
        <v>0</v>
      </c>
      <c r="E46" s="398">
        <f>($D$46*EBT!E60)/1000000</f>
        <v>0</v>
      </c>
      <c r="F46" s="398">
        <f>($D$46*EBT!F60)/1000000</f>
        <v>0</v>
      </c>
      <c r="G46" s="401">
        <f>($D$46*EBT!G60)/1000000</f>
        <v>0</v>
      </c>
      <c r="H46" s="401">
        <f>($D$46*EBT!H60)/1000000</f>
        <v>0</v>
      </c>
      <c r="I46" s="401">
        <f>($D$46*EBT!I60)/1000000</f>
        <v>0</v>
      </c>
      <c r="J46" s="401">
        <f>($D$46*EBT!J60)/1000000</f>
        <v>0</v>
      </c>
      <c r="K46" s="401">
        <f>($D$46*EBT!K60)/1000000</f>
        <v>0</v>
      </c>
      <c r="L46" s="401">
        <f>($D$46*EBT!L60)/1000000</f>
        <v>0</v>
      </c>
      <c r="M46" s="401">
        <f>($D$46*EBT!M60)/1000000</f>
        <v>0</v>
      </c>
      <c r="N46" s="401">
        <f>($D$46*EBT!N60)/1000000</f>
        <v>0</v>
      </c>
      <c r="O46" s="401">
        <f>($D$46*EBT!O60)/1000000</f>
        <v>0</v>
      </c>
      <c r="P46" s="401">
        <f>($D$46*EBT!P60)/1000000</f>
        <v>0</v>
      </c>
      <c r="Q46" s="401">
        <f>($D$46*EBT!Q60)/1000000</f>
        <v>0</v>
      </c>
      <c r="R46" s="401">
        <f>($D$46*EBT!R60)/1000000</f>
        <v>0</v>
      </c>
    </row>
    <row r="47" spans="1:18" s="270" customFormat="1">
      <c r="A47" s="280" t="s">
        <v>110</v>
      </c>
      <c r="B47" s="14" t="s">
        <v>394</v>
      </c>
      <c r="C47" s="275"/>
      <c r="D47" s="180">
        <v>0</v>
      </c>
      <c r="E47" s="398">
        <f>($D$47*EBT!E61)/1000000</f>
        <v>0</v>
      </c>
      <c r="F47" s="398">
        <f>($D$47*EBT!F61)/1000000</f>
        <v>0</v>
      </c>
      <c r="G47" s="401">
        <f>($D$47*EBT!G61)/1000000</f>
        <v>0</v>
      </c>
      <c r="H47" s="401">
        <f>($D$47*EBT!H61)/1000000</f>
        <v>0</v>
      </c>
      <c r="I47" s="401">
        <f>($D$47*EBT!I61)/1000000</f>
        <v>0</v>
      </c>
      <c r="J47" s="401">
        <f>($D$47*EBT!J61)/1000000</f>
        <v>0</v>
      </c>
      <c r="K47" s="401">
        <f>($D$47*EBT!K61)/1000000</f>
        <v>0</v>
      </c>
      <c r="L47" s="401">
        <f>($D$47*EBT!L61)/1000000</f>
        <v>0</v>
      </c>
      <c r="M47" s="401">
        <f>($D$47*EBT!M61)/1000000</f>
        <v>0</v>
      </c>
      <c r="N47" s="401">
        <f>($D$47*EBT!N61)/1000000</f>
        <v>0</v>
      </c>
      <c r="O47" s="401">
        <f>($D$47*EBT!O61)/1000000</f>
        <v>0</v>
      </c>
      <c r="P47" s="401">
        <f>($D$47*EBT!P61)/1000000</f>
        <v>0</v>
      </c>
      <c r="Q47" s="401">
        <f>($D$47*EBT!Q61)/1000000</f>
        <v>0</v>
      </c>
      <c r="R47" s="401">
        <f>($D$47*EBT!R61)/1000000</f>
        <v>0</v>
      </c>
    </row>
    <row r="48" spans="1:18" s="270" customFormat="1">
      <c r="A48" s="280" t="s">
        <v>111</v>
      </c>
      <c r="B48" s="41" t="s">
        <v>354</v>
      </c>
      <c r="C48" s="275"/>
      <c r="D48" s="180">
        <v>0</v>
      </c>
      <c r="E48" s="398">
        <f>($D$48*EBT!E62)/1000000</f>
        <v>0</v>
      </c>
      <c r="F48" s="398">
        <f>($D$48*EBT!F62)/1000000</f>
        <v>0</v>
      </c>
      <c r="G48" s="401">
        <f>($D$48*EBT!G62)/1000000</f>
        <v>0</v>
      </c>
      <c r="H48" s="401">
        <f>($D$48*EBT!H62)/1000000</f>
        <v>0</v>
      </c>
      <c r="I48" s="401">
        <f>($D$48*EBT!I62)/1000000</f>
        <v>0</v>
      </c>
      <c r="J48" s="401">
        <f>($D$48*EBT!J62)/1000000</f>
        <v>0</v>
      </c>
      <c r="K48" s="401">
        <f>($D$48*EBT!K62)/1000000</f>
        <v>0</v>
      </c>
      <c r="L48" s="401">
        <f>($D$48*EBT!L62)/1000000</f>
        <v>0</v>
      </c>
      <c r="M48" s="401">
        <f>($D$48*EBT!M62)/1000000</f>
        <v>0</v>
      </c>
      <c r="N48" s="401">
        <f>($D$48*EBT!N62)/1000000</f>
        <v>0</v>
      </c>
      <c r="O48" s="401">
        <f>($D$48*EBT!O62)/1000000</f>
        <v>0</v>
      </c>
      <c r="P48" s="401">
        <f>($D$48*EBT!P62)/1000000</f>
        <v>0</v>
      </c>
      <c r="Q48" s="401">
        <f>($D$48*EBT!Q62)/1000000</f>
        <v>0</v>
      </c>
      <c r="R48" s="401">
        <f>($D$48*EBT!R62)/1000000</f>
        <v>0</v>
      </c>
    </row>
    <row r="49" spans="1:18" s="270" customFormat="1">
      <c r="A49" s="280" t="s">
        <v>112</v>
      </c>
      <c r="B49" s="41" t="s">
        <v>350</v>
      </c>
      <c r="C49" s="275"/>
      <c r="D49" s="180">
        <v>0</v>
      </c>
      <c r="E49" s="398">
        <f>($D$49*EBT!E63)/1000000</f>
        <v>0</v>
      </c>
      <c r="F49" s="398">
        <f>($D$49*EBT!F63)/1000000</f>
        <v>0</v>
      </c>
      <c r="G49" s="401">
        <f>($D$49*EBT!G63)/1000000</f>
        <v>0</v>
      </c>
      <c r="H49" s="401">
        <f>($D$49*EBT!H63)/1000000</f>
        <v>0</v>
      </c>
      <c r="I49" s="401">
        <f>($D$49*EBT!I63)/1000000</f>
        <v>0</v>
      </c>
      <c r="J49" s="401">
        <f>($D$49*EBT!J63)/1000000</f>
        <v>0</v>
      </c>
      <c r="K49" s="401">
        <f>($D$49*EBT!K63)/1000000</f>
        <v>0</v>
      </c>
      <c r="L49" s="401">
        <f>($D$49*EBT!L63)/1000000</f>
        <v>0</v>
      </c>
      <c r="M49" s="401">
        <f>($D$49*EBT!M63)/1000000</f>
        <v>0</v>
      </c>
      <c r="N49" s="401">
        <f>($D$49*EBT!N63)/1000000</f>
        <v>0</v>
      </c>
      <c r="O49" s="401">
        <f>($D$49*EBT!O63)/1000000</f>
        <v>0</v>
      </c>
      <c r="P49" s="401">
        <f>($D$49*EBT!P63)/1000000</f>
        <v>0</v>
      </c>
      <c r="Q49" s="401">
        <f>($D$49*EBT!Q63)/1000000</f>
        <v>0</v>
      </c>
      <c r="R49" s="401">
        <f>($D$49*EBT!R63)/1000000</f>
        <v>0</v>
      </c>
    </row>
    <row r="50" spans="1:18">
      <c r="A50" s="280" t="s">
        <v>237</v>
      </c>
      <c r="B50" s="41" t="s">
        <v>351</v>
      </c>
      <c r="C50" s="37"/>
      <c r="D50" s="180">
        <v>0</v>
      </c>
      <c r="E50" s="398">
        <f>($D$50*EBT!E64)/1000000</f>
        <v>0</v>
      </c>
      <c r="F50" s="398">
        <f>($D$50*EBT!F64)/1000000</f>
        <v>0</v>
      </c>
      <c r="G50" s="401">
        <f>($D$50*EBT!G64)/1000000</f>
        <v>0</v>
      </c>
      <c r="H50" s="401">
        <f>($D$50*EBT!H64)/1000000</f>
        <v>0</v>
      </c>
      <c r="I50" s="401">
        <f>($D$50*EBT!I64)/1000000</f>
        <v>0</v>
      </c>
      <c r="J50" s="401">
        <f>($D$50*EBT!J64)/1000000</f>
        <v>0</v>
      </c>
      <c r="K50" s="401">
        <f>($D$50*EBT!K64)/1000000</f>
        <v>0</v>
      </c>
      <c r="L50" s="401">
        <f>($D$50*EBT!L64)/1000000</f>
        <v>0</v>
      </c>
      <c r="M50" s="401">
        <f>($D$50*EBT!M64)/1000000</f>
        <v>0</v>
      </c>
      <c r="N50" s="401">
        <f>($D$50*EBT!N64)/1000000</f>
        <v>0</v>
      </c>
      <c r="O50" s="401">
        <f>($D$50*EBT!O64)/1000000</f>
        <v>0</v>
      </c>
      <c r="P50" s="401">
        <f>($D$50*EBT!P64)/1000000</f>
        <v>0</v>
      </c>
      <c r="Q50" s="401">
        <f>($D$50*EBT!Q64)/1000000</f>
        <v>0</v>
      </c>
      <c r="R50" s="401">
        <f>($D$50*EBT!R64)/1000000</f>
        <v>0</v>
      </c>
    </row>
    <row r="51" spans="1:18" s="270" customFormat="1">
      <c r="A51" s="280" t="s">
        <v>238</v>
      </c>
      <c r="B51" s="339" t="s">
        <v>355</v>
      </c>
      <c r="C51" s="340"/>
      <c r="D51" s="180">
        <v>0</v>
      </c>
      <c r="E51" s="398">
        <f>($D$51*EBT!E65)/1000000</f>
        <v>0</v>
      </c>
      <c r="F51" s="398">
        <f>($D$51*EBT!F65)/1000000</f>
        <v>0</v>
      </c>
      <c r="G51" s="401">
        <f>($D$51*EBT!G65)/1000000</f>
        <v>0</v>
      </c>
      <c r="H51" s="401">
        <f>($D$51*EBT!H65)/1000000</f>
        <v>0</v>
      </c>
      <c r="I51" s="401">
        <f>($D$51*EBT!I65)/1000000</f>
        <v>0</v>
      </c>
      <c r="J51" s="401">
        <f>($D$51*EBT!J65)/1000000</f>
        <v>0</v>
      </c>
      <c r="K51" s="401">
        <f>($D$51*EBT!K65)/1000000</f>
        <v>0</v>
      </c>
      <c r="L51" s="401">
        <f>($D$51*EBT!L65)/1000000</f>
        <v>0</v>
      </c>
      <c r="M51" s="401">
        <f>($D$51*EBT!M65)/1000000</f>
        <v>0</v>
      </c>
      <c r="N51" s="401">
        <f>($D$51*EBT!N65)/1000000</f>
        <v>0</v>
      </c>
      <c r="O51" s="401">
        <f>($D$51*EBT!O65)/1000000</f>
        <v>0</v>
      </c>
      <c r="P51" s="401">
        <f>($D$51*EBT!P65)/1000000</f>
        <v>0</v>
      </c>
      <c r="Q51" s="401">
        <f>($D$51*EBT!Q65)/1000000</f>
        <v>0</v>
      </c>
      <c r="R51" s="401">
        <f>($D$51*EBT!R65)/1000000</f>
        <v>0</v>
      </c>
    </row>
    <row r="52" spans="1:18" s="270" customFormat="1">
      <c r="A52" s="280" t="s">
        <v>380</v>
      </c>
      <c r="B52" s="339" t="s">
        <v>353</v>
      </c>
      <c r="C52" s="340"/>
      <c r="D52" s="180">
        <v>0</v>
      </c>
      <c r="E52" s="398">
        <f>($D$52*EBT!E66)/1000000</f>
        <v>0</v>
      </c>
      <c r="F52" s="398">
        <f>($D$52*EBT!F66)/1000000</f>
        <v>0</v>
      </c>
      <c r="G52" s="401">
        <f>($D$52*EBT!G66)/1000000</f>
        <v>0</v>
      </c>
      <c r="H52" s="401">
        <f>($D$52*EBT!H66)/1000000</f>
        <v>0</v>
      </c>
      <c r="I52" s="401">
        <f>($D$52*EBT!I66)/1000000</f>
        <v>0</v>
      </c>
      <c r="J52" s="401">
        <f>($D$52*EBT!J66)/1000000</f>
        <v>0</v>
      </c>
      <c r="K52" s="401">
        <f>($D$52*EBT!K66)/1000000</f>
        <v>0</v>
      </c>
      <c r="L52" s="401">
        <f>($D$52*EBT!L66)/1000000</f>
        <v>0</v>
      </c>
      <c r="M52" s="401">
        <f>($D$52*EBT!M66)/1000000</f>
        <v>0</v>
      </c>
      <c r="N52" s="401">
        <f>($D$52*EBT!N66)/1000000</f>
        <v>0</v>
      </c>
      <c r="O52" s="401">
        <f>($D$52*EBT!O66)/1000000</f>
        <v>0</v>
      </c>
      <c r="P52" s="401">
        <f>($D$52*EBT!P66)/1000000</f>
        <v>0</v>
      </c>
      <c r="Q52" s="401">
        <f>($D$52*EBT!Q66)/1000000</f>
        <v>0</v>
      </c>
      <c r="R52" s="401">
        <f>($D$52*EBT!R66)/1000000</f>
        <v>0</v>
      </c>
    </row>
    <row r="53" spans="1:18" s="270" customFormat="1">
      <c r="A53" s="280" t="s">
        <v>381</v>
      </c>
      <c r="B53" s="339" t="s">
        <v>352</v>
      </c>
      <c r="C53" s="340"/>
      <c r="D53" s="180">
        <v>0</v>
      </c>
      <c r="E53" s="398">
        <f>($D$53*EBT!E67)/1000000</f>
        <v>0</v>
      </c>
      <c r="F53" s="398">
        <f>($D$53*EBT!F67)/1000000</f>
        <v>0</v>
      </c>
      <c r="G53" s="401">
        <f>($D$53*EBT!G67)/1000000</f>
        <v>0</v>
      </c>
      <c r="H53" s="401">
        <f>($D$53*EBT!H67)/1000000</f>
        <v>0</v>
      </c>
      <c r="I53" s="401">
        <f>($D$53*EBT!I67)/1000000</f>
        <v>0</v>
      </c>
      <c r="J53" s="401">
        <f>($D$53*EBT!J67)/1000000</f>
        <v>0</v>
      </c>
      <c r="K53" s="401">
        <f>($D$53*EBT!K67)/1000000</f>
        <v>0</v>
      </c>
      <c r="L53" s="401">
        <f>($D$53*EBT!L67)/1000000</f>
        <v>0</v>
      </c>
      <c r="M53" s="401">
        <f>($D$53*EBT!M67)/1000000</f>
        <v>0</v>
      </c>
      <c r="N53" s="401">
        <f>($D$53*EBT!N67)/1000000</f>
        <v>0</v>
      </c>
      <c r="O53" s="401">
        <f>($D$53*EBT!O67)/1000000</f>
        <v>0</v>
      </c>
      <c r="P53" s="401">
        <f>($D$53*EBT!P67)/1000000</f>
        <v>0</v>
      </c>
      <c r="Q53" s="401">
        <f>($D$53*EBT!Q67)/1000000</f>
        <v>0</v>
      </c>
      <c r="R53" s="401">
        <f>($D$53*EBT!R67)/1000000</f>
        <v>0</v>
      </c>
    </row>
    <row r="54" spans="1:18" s="270" customFormat="1">
      <c r="A54" s="280" t="s">
        <v>382</v>
      </c>
      <c r="B54" s="339" t="s">
        <v>346</v>
      </c>
      <c r="C54" s="340"/>
      <c r="D54" s="180">
        <v>0</v>
      </c>
      <c r="E54" s="398">
        <f>($D$54*EBT!E68)/1000000</f>
        <v>0</v>
      </c>
      <c r="F54" s="398">
        <f>($D$54*EBT!F68)/1000000</f>
        <v>0</v>
      </c>
      <c r="G54" s="401">
        <f>($D$54*EBT!G68)/1000000</f>
        <v>0</v>
      </c>
      <c r="H54" s="401">
        <f>($D$54*EBT!H68)/1000000</f>
        <v>0</v>
      </c>
      <c r="I54" s="401">
        <f>($D$54*EBT!I68)/1000000</f>
        <v>0</v>
      </c>
      <c r="J54" s="401">
        <f>($D$54*EBT!J68)/1000000</f>
        <v>0</v>
      </c>
      <c r="K54" s="401">
        <f>($D$54*EBT!K68)/1000000</f>
        <v>0</v>
      </c>
      <c r="L54" s="401">
        <f>($D$54*EBT!L68)/1000000</f>
        <v>0</v>
      </c>
      <c r="M54" s="401">
        <f>($D$54*EBT!M68)/1000000</f>
        <v>0</v>
      </c>
      <c r="N54" s="401">
        <f>($D$54*EBT!N68)/1000000</f>
        <v>0</v>
      </c>
      <c r="O54" s="401">
        <f>($D$54*EBT!O68)/1000000</f>
        <v>0</v>
      </c>
      <c r="P54" s="401">
        <f>($D$54*EBT!P68)/1000000</f>
        <v>0</v>
      </c>
      <c r="Q54" s="401">
        <f>($D$54*EBT!Q68)/1000000</f>
        <v>0</v>
      </c>
      <c r="R54" s="401">
        <f>($D$54*EBT!R68)/1000000</f>
        <v>0</v>
      </c>
    </row>
    <row r="55" spans="1:18" s="270" customFormat="1">
      <c r="A55" s="280" t="s">
        <v>383</v>
      </c>
      <c r="B55" s="339" t="s">
        <v>347</v>
      </c>
      <c r="C55" s="340"/>
      <c r="D55" s="180">
        <v>0</v>
      </c>
      <c r="E55" s="398">
        <f>($D$55*EBT!E69)/1000000</f>
        <v>0</v>
      </c>
      <c r="F55" s="398">
        <f>($D$55*EBT!F69)/1000000</f>
        <v>0</v>
      </c>
      <c r="G55" s="401">
        <f>($D$55*EBT!G69)/1000000</f>
        <v>0</v>
      </c>
      <c r="H55" s="401">
        <f>($D$55*EBT!H69)/1000000</f>
        <v>0</v>
      </c>
      <c r="I55" s="401">
        <f>($D$55*EBT!I69)/1000000</f>
        <v>0</v>
      </c>
      <c r="J55" s="401">
        <f>($D$55*EBT!J69)/1000000</f>
        <v>0</v>
      </c>
      <c r="K55" s="401">
        <f>($D$55*EBT!K69)/1000000</f>
        <v>0</v>
      </c>
      <c r="L55" s="401">
        <f>($D$55*EBT!L69)/1000000</f>
        <v>0</v>
      </c>
      <c r="M55" s="401">
        <f>($D$55*EBT!M69)/1000000</f>
        <v>0</v>
      </c>
      <c r="N55" s="401">
        <f>($D$55*EBT!N69)/1000000</f>
        <v>0</v>
      </c>
      <c r="O55" s="401">
        <f>($D$55*EBT!O69)/1000000</f>
        <v>0</v>
      </c>
      <c r="P55" s="401">
        <f>($D$55*EBT!P69)/1000000</f>
        <v>0</v>
      </c>
      <c r="Q55" s="401">
        <f>($D$55*EBT!Q69)/1000000</f>
        <v>0</v>
      </c>
      <c r="R55" s="401">
        <f>($D$55*EBT!R69)/1000000</f>
        <v>0</v>
      </c>
    </row>
    <row r="56" spans="1:18">
      <c r="A56" s="280" t="s">
        <v>384</v>
      </c>
      <c r="B56" s="41" t="s">
        <v>371</v>
      </c>
      <c r="C56" s="37"/>
      <c r="D56" s="180">
        <v>0</v>
      </c>
      <c r="E56" s="398">
        <f>($D$56*EBT!E70)/1000000</f>
        <v>0</v>
      </c>
      <c r="F56" s="398">
        <f>($D$56*EBT!F70)/1000000</f>
        <v>0</v>
      </c>
      <c r="G56" s="401">
        <f>($D$56*EBT!G70)/1000000</f>
        <v>0</v>
      </c>
      <c r="H56" s="401">
        <f>($D$56*EBT!H70)/1000000</f>
        <v>0</v>
      </c>
      <c r="I56" s="401">
        <f>($D$56*EBT!I70)/1000000</f>
        <v>0</v>
      </c>
      <c r="J56" s="401">
        <f>($D$56*EBT!J70)/1000000</f>
        <v>0</v>
      </c>
      <c r="K56" s="401">
        <f>($D$56*EBT!K70)/1000000</f>
        <v>0</v>
      </c>
      <c r="L56" s="401">
        <f>($D$56*EBT!L70)/1000000</f>
        <v>0</v>
      </c>
      <c r="M56" s="401">
        <f>($D$56*EBT!M70)/1000000</f>
        <v>0</v>
      </c>
      <c r="N56" s="401">
        <f>($D$56*EBT!N70)/1000000</f>
        <v>0</v>
      </c>
      <c r="O56" s="401">
        <f>($D$56*EBT!O70)/1000000</f>
        <v>0</v>
      </c>
      <c r="P56" s="401">
        <f>($D$56*EBT!P70)/1000000</f>
        <v>0</v>
      </c>
      <c r="Q56" s="401">
        <f>($D$56*EBT!Q70)/1000000</f>
        <v>0</v>
      </c>
      <c r="R56" s="401">
        <f>($D$56*EBT!R70)/1000000</f>
        <v>0</v>
      </c>
    </row>
    <row r="57" spans="1:18">
      <c r="A57" s="144"/>
      <c r="B57" s="195"/>
      <c r="C57" s="196"/>
      <c r="D57" s="197"/>
      <c r="E57" s="198"/>
      <c r="F57" s="198"/>
      <c r="G57" s="198"/>
      <c r="H57" s="198"/>
      <c r="I57" s="198"/>
      <c r="J57" s="198"/>
      <c r="K57" s="198"/>
      <c r="L57" s="198"/>
      <c r="M57" s="198"/>
      <c r="N57" s="192"/>
      <c r="O57" s="194"/>
      <c r="P57" s="194"/>
      <c r="Q57" s="194"/>
      <c r="R57" s="194"/>
    </row>
    <row r="58" spans="1:18">
      <c r="A58" s="144">
        <v>2</v>
      </c>
      <c r="B58" s="219" t="s">
        <v>116</v>
      </c>
      <c r="C58" s="220"/>
      <c r="D58" s="221"/>
      <c r="E58" s="67">
        <f t="shared" ref="E58:R58" si="1">SUM(E35:E41,E45:E56)</f>
        <v>0</v>
      </c>
      <c r="F58" s="67">
        <f t="shared" si="1"/>
        <v>0</v>
      </c>
      <c r="G58" s="67">
        <f t="shared" si="1"/>
        <v>0</v>
      </c>
      <c r="H58" s="67">
        <f t="shared" si="1"/>
        <v>0</v>
      </c>
      <c r="I58" s="67">
        <f t="shared" si="1"/>
        <v>0</v>
      </c>
      <c r="J58" s="67">
        <f t="shared" si="1"/>
        <v>0</v>
      </c>
      <c r="K58" s="67">
        <f t="shared" si="1"/>
        <v>0</v>
      </c>
      <c r="L58" s="67">
        <f t="shared" si="1"/>
        <v>0</v>
      </c>
      <c r="M58" s="67">
        <f t="shared" si="1"/>
        <v>0</v>
      </c>
      <c r="N58" s="67">
        <f t="shared" si="1"/>
        <v>0</v>
      </c>
      <c r="O58" s="67">
        <f t="shared" si="1"/>
        <v>0</v>
      </c>
      <c r="P58" s="67">
        <f t="shared" si="1"/>
        <v>0</v>
      </c>
      <c r="Q58" s="67">
        <f t="shared" si="1"/>
        <v>0</v>
      </c>
      <c r="R58" s="67">
        <f t="shared" si="1"/>
        <v>0</v>
      </c>
    </row>
    <row r="59" spans="1:18">
      <c r="A59" s="144"/>
      <c r="B59" s="203"/>
      <c r="C59" s="204"/>
      <c r="D59" s="212"/>
      <c r="E59" s="213"/>
      <c r="F59" s="213"/>
      <c r="G59" s="213"/>
      <c r="H59" s="213"/>
      <c r="I59" s="213"/>
      <c r="J59" s="213"/>
      <c r="K59" s="213"/>
      <c r="L59" s="213"/>
      <c r="M59" s="213"/>
      <c r="N59" s="213"/>
      <c r="O59" s="213"/>
      <c r="P59" s="213"/>
      <c r="Q59" s="213"/>
      <c r="R59" s="205"/>
    </row>
    <row r="60" spans="1:18" ht="15" customHeight="1">
      <c r="A60" s="144">
        <v>3</v>
      </c>
      <c r="B60" s="208" t="s">
        <v>117</v>
      </c>
      <c r="C60" s="209"/>
      <c r="D60" s="210"/>
      <c r="E60" s="407">
        <f t="shared" ref="E60:R60" si="2">E31+E58</f>
        <v>1.7665914988880003</v>
      </c>
      <c r="F60" s="407">
        <f t="shared" si="2"/>
        <v>1.36037983772</v>
      </c>
      <c r="G60" s="407">
        <f t="shared" si="2"/>
        <v>1.4073663950499999</v>
      </c>
      <c r="H60" s="407">
        <f t="shared" si="2"/>
        <v>1.3454711208500001</v>
      </c>
      <c r="I60" s="407">
        <f t="shared" si="2"/>
        <v>1.3293773482500002</v>
      </c>
      <c r="J60" s="407">
        <f t="shared" si="2"/>
        <v>1.3697971924999999</v>
      </c>
      <c r="K60" s="407">
        <f t="shared" si="2"/>
        <v>1.3310274996000002</v>
      </c>
      <c r="L60" s="407">
        <f t="shared" si="2"/>
        <v>1.3406459894900002</v>
      </c>
      <c r="M60" s="407">
        <f t="shared" si="2"/>
        <v>1.3122359156500001</v>
      </c>
      <c r="N60" s="407">
        <f t="shared" si="2"/>
        <v>1.3288080657500001</v>
      </c>
      <c r="O60" s="407">
        <f t="shared" si="2"/>
        <v>0.73639153292999993</v>
      </c>
      <c r="P60" s="407">
        <f t="shared" si="2"/>
        <v>0.32390889109999998</v>
      </c>
      <c r="Q60" s="407">
        <f t="shared" si="2"/>
        <v>0.29485624409</v>
      </c>
      <c r="R60" s="407">
        <f t="shared" si="2"/>
        <v>0.32176074446000008</v>
      </c>
    </row>
    <row r="61" spans="1:18">
      <c r="A61" s="144"/>
      <c r="B61" s="24"/>
      <c r="C61" s="30"/>
      <c r="D61" s="24"/>
      <c r="E61" s="75"/>
      <c r="F61" s="75"/>
      <c r="G61" s="75"/>
      <c r="H61" s="75"/>
      <c r="I61" s="75"/>
      <c r="J61" s="75"/>
      <c r="K61" s="75"/>
      <c r="L61" s="75"/>
      <c r="M61" s="75"/>
      <c r="N61" s="75"/>
      <c r="O61" s="75"/>
      <c r="P61" s="75"/>
      <c r="Q61" s="75"/>
      <c r="R61" s="75"/>
    </row>
    <row r="62" spans="1:18" ht="15" customHeight="1">
      <c r="A62" s="144"/>
      <c r="B62" s="122"/>
      <c r="C62" s="123"/>
      <c r="D62" s="86"/>
      <c r="E62" s="75"/>
      <c r="F62" s="75"/>
      <c r="G62" s="75"/>
      <c r="H62" s="75"/>
      <c r="I62" s="75"/>
      <c r="J62" s="75"/>
      <c r="K62" s="75"/>
      <c r="L62" s="75"/>
      <c r="M62" s="75"/>
      <c r="N62" s="75"/>
      <c r="O62" s="75"/>
      <c r="P62" s="75"/>
      <c r="Q62" s="75"/>
      <c r="R62" s="75"/>
    </row>
    <row r="63" spans="1:18" s="45" customFormat="1" ht="15" customHeight="1">
      <c r="A63" s="145"/>
      <c r="B63" s="286" t="s">
        <v>133</v>
      </c>
      <c r="C63" s="42"/>
      <c r="D63" s="86"/>
      <c r="E63" s="86"/>
      <c r="F63" s="86"/>
      <c r="G63" s="87"/>
      <c r="H63" s="87"/>
      <c r="I63" s="87"/>
      <c r="J63" s="87"/>
      <c r="K63" s="87"/>
      <c r="L63" s="87"/>
      <c r="M63" s="87"/>
      <c r="N63" s="87"/>
      <c r="O63" s="76"/>
      <c r="P63" s="76"/>
      <c r="Q63" s="76"/>
      <c r="R63" s="76"/>
    </row>
    <row r="64" spans="1:18" ht="15" customHeight="1">
      <c r="A64" s="144"/>
      <c r="B64" s="24" t="s">
        <v>278</v>
      </c>
      <c r="C64" s="30"/>
      <c r="D64" s="86"/>
      <c r="E64" s="86"/>
      <c r="F64" s="86"/>
      <c r="G64" s="87"/>
      <c r="H64" s="87"/>
      <c r="I64" s="87"/>
      <c r="J64" s="87"/>
      <c r="K64" s="87"/>
      <c r="L64" s="87"/>
      <c r="M64" s="87"/>
      <c r="N64" s="87"/>
      <c r="O64" s="76"/>
      <c r="P64" s="76"/>
      <c r="Q64" s="76"/>
      <c r="R64" s="76"/>
    </row>
    <row r="65" spans="1:18">
      <c r="A65" s="144"/>
      <c r="B65" s="18" t="s">
        <v>40</v>
      </c>
      <c r="C65" s="29"/>
      <c r="D65" s="77" t="s">
        <v>99</v>
      </c>
      <c r="E65" s="265"/>
      <c r="F65" s="265"/>
      <c r="G65" s="61" t="s">
        <v>1</v>
      </c>
      <c r="H65" s="61" t="s">
        <v>2</v>
      </c>
      <c r="I65" s="61" t="s">
        <v>17</v>
      </c>
      <c r="J65" s="61" t="s">
        <v>18</v>
      </c>
      <c r="K65" s="61" t="s">
        <v>20</v>
      </c>
      <c r="L65" s="61" t="s">
        <v>21</v>
      </c>
      <c r="M65" s="61" t="s">
        <v>24</v>
      </c>
      <c r="N65" s="61" t="s">
        <v>25</v>
      </c>
      <c r="O65" s="61" t="s">
        <v>27</v>
      </c>
      <c r="P65" s="61" t="s">
        <v>28</v>
      </c>
      <c r="Q65" s="61" t="s">
        <v>29</v>
      </c>
      <c r="R65" s="61" t="s">
        <v>30</v>
      </c>
    </row>
    <row r="66" spans="1:18" s="2" customFormat="1">
      <c r="A66" s="281" t="s">
        <v>118</v>
      </c>
      <c r="B66" s="124"/>
      <c r="C66" s="184"/>
      <c r="D66" s="222"/>
      <c r="E66" s="266"/>
      <c r="F66" s="266"/>
      <c r="G66" s="112"/>
      <c r="H66" s="112"/>
      <c r="I66" s="112"/>
      <c r="J66" s="112"/>
      <c r="K66" s="112"/>
      <c r="L66" s="112"/>
      <c r="M66" s="112"/>
      <c r="N66" s="121"/>
      <c r="O66" s="113"/>
      <c r="P66" s="113"/>
      <c r="Q66" s="113"/>
      <c r="R66" s="113"/>
    </row>
    <row r="67" spans="1:18" s="2" customFormat="1">
      <c r="A67" s="281" t="s">
        <v>119</v>
      </c>
      <c r="B67" s="50"/>
      <c r="C67" s="184"/>
      <c r="D67" s="222"/>
      <c r="E67" s="266"/>
      <c r="F67" s="266"/>
      <c r="G67" s="112"/>
      <c r="H67" s="112"/>
      <c r="I67" s="112"/>
      <c r="J67" s="112"/>
      <c r="K67" s="112"/>
      <c r="L67" s="112"/>
      <c r="M67" s="112"/>
      <c r="N67" s="121"/>
      <c r="O67" s="113"/>
      <c r="P67" s="113"/>
      <c r="Q67" s="113"/>
      <c r="R67" s="113"/>
    </row>
    <row r="68" spans="1:18" s="2" customFormat="1">
      <c r="A68" s="281" t="s">
        <v>120</v>
      </c>
      <c r="B68" s="50"/>
      <c r="C68" s="184"/>
      <c r="D68" s="222"/>
      <c r="E68" s="266"/>
      <c r="F68" s="266"/>
      <c r="G68" s="112"/>
      <c r="H68" s="112"/>
      <c r="I68" s="112"/>
      <c r="J68" s="112"/>
      <c r="K68" s="112"/>
      <c r="L68" s="112"/>
      <c r="M68" s="112"/>
      <c r="N68" s="121"/>
      <c r="O68" s="113"/>
      <c r="P68" s="113"/>
      <c r="Q68" s="113"/>
      <c r="R68" s="113"/>
    </row>
    <row r="69" spans="1:18" s="2" customFormat="1">
      <c r="A69" s="281" t="s">
        <v>121</v>
      </c>
      <c r="B69" s="50"/>
      <c r="C69" s="184"/>
      <c r="D69" s="222"/>
      <c r="E69" s="266"/>
      <c r="F69" s="266"/>
      <c r="G69" s="112"/>
      <c r="H69" s="112"/>
      <c r="I69" s="112"/>
      <c r="J69" s="112"/>
      <c r="K69" s="112"/>
      <c r="L69" s="112"/>
      <c r="M69" s="112"/>
      <c r="N69" s="121"/>
      <c r="O69" s="113"/>
      <c r="P69" s="113"/>
      <c r="Q69" s="113"/>
      <c r="R69" s="113"/>
    </row>
    <row r="70" spans="1:18" s="2" customFormat="1">
      <c r="A70" s="280" t="s">
        <v>122</v>
      </c>
      <c r="B70" s="50"/>
      <c r="C70" s="184"/>
      <c r="D70" s="222"/>
      <c r="E70" s="266"/>
      <c r="F70" s="266"/>
      <c r="G70" s="112"/>
      <c r="H70" s="112"/>
      <c r="I70" s="112"/>
      <c r="J70" s="112"/>
      <c r="K70" s="112"/>
      <c r="L70" s="112"/>
      <c r="M70" s="112"/>
      <c r="N70" s="121"/>
      <c r="O70" s="113"/>
      <c r="P70" s="113"/>
      <c r="Q70" s="113"/>
      <c r="R70" s="113"/>
    </row>
    <row r="71" spans="1:18" s="2" customFormat="1">
      <c r="A71" s="281" t="s">
        <v>239</v>
      </c>
      <c r="B71" s="50"/>
      <c r="C71" s="184"/>
      <c r="D71" s="222"/>
      <c r="E71" s="266"/>
      <c r="F71" s="266"/>
      <c r="G71" s="112"/>
      <c r="H71" s="112"/>
      <c r="I71" s="112"/>
      <c r="J71" s="112"/>
      <c r="K71" s="112"/>
      <c r="L71" s="112"/>
      <c r="M71" s="112"/>
      <c r="N71" s="121"/>
      <c r="O71" s="113"/>
      <c r="P71" s="113"/>
      <c r="Q71" s="113"/>
      <c r="R71" s="113"/>
    </row>
    <row r="72" spans="1:18" s="2" customFormat="1">
      <c r="A72" s="281" t="s">
        <v>240</v>
      </c>
      <c r="B72" s="50"/>
      <c r="C72" s="184"/>
      <c r="D72" s="222"/>
      <c r="E72" s="266"/>
      <c r="F72" s="266"/>
      <c r="G72" s="112"/>
      <c r="H72" s="112"/>
      <c r="I72" s="112"/>
      <c r="J72" s="112"/>
      <c r="K72" s="112"/>
      <c r="L72" s="112"/>
      <c r="M72" s="112"/>
      <c r="N72" s="121"/>
      <c r="O72" s="113"/>
      <c r="P72" s="113"/>
      <c r="Q72" s="113"/>
      <c r="R72" s="113"/>
    </row>
    <row r="73" spans="1:18" s="2" customFormat="1">
      <c r="A73" s="281" t="s">
        <v>241</v>
      </c>
      <c r="B73" s="50"/>
      <c r="C73" s="184"/>
      <c r="D73" s="222"/>
      <c r="E73" s="266"/>
      <c r="F73" s="266"/>
      <c r="G73" s="112"/>
      <c r="H73" s="112"/>
      <c r="I73" s="112"/>
      <c r="J73" s="112"/>
      <c r="K73" s="112"/>
      <c r="L73" s="112"/>
      <c r="M73" s="112"/>
      <c r="N73" s="121"/>
      <c r="O73" s="113"/>
      <c r="P73" s="113"/>
      <c r="Q73" s="113"/>
      <c r="R73" s="113"/>
    </row>
    <row r="74" spans="1:18" s="2" customFormat="1">
      <c r="A74" s="281" t="s">
        <v>242</v>
      </c>
      <c r="B74" s="50"/>
      <c r="C74" s="184"/>
      <c r="D74" s="222"/>
      <c r="E74" s="266"/>
      <c r="F74" s="266"/>
      <c r="G74" s="112"/>
      <c r="H74" s="112"/>
      <c r="I74" s="112"/>
      <c r="J74" s="112"/>
      <c r="K74" s="112"/>
      <c r="L74" s="112"/>
      <c r="M74" s="112"/>
      <c r="N74" s="121"/>
      <c r="O74" s="113"/>
      <c r="P74" s="113"/>
      <c r="Q74" s="113"/>
      <c r="R74" s="113"/>
    </row>
    <row r="75" spans="1:18" s="2" customFormat="1">
      <c r="A75" s="281" t="s">
        <v>243</v>
      </c>
      <c r="B75" s="50"/>
      <c r="C75" s="184"/>
      <c r="D75" s="222"/>
      <c r="E75" s="266"/>
      <c r="F75" s="266"/>
      <c r="G75" s="112"/>
      <c r="H75" s="112"/>
      <c r="I75" s="112"/>
      <c r="J75" s="112"/>
      <c r="K75" s="112"/>
      <c r="L75" s="112"/>
      <c r="M75" s="112"/>
      <c r="N75" s="121"/>
      <c r="O75" s="113"/>
      <c r="P75" s="113"/>
      <c r="Q75" s="113"/>
      <c r="R75" s="113"/>
    </row>
    <row r="76" spans="1:18" s="2" customFormat="1">
      <c r="A76" s="281" t="s">
        <v>244</v>
      </c>
      <c r="B76" s="50"/>
      <c r="C76" s="184"/>
      <c r="D76" s="222"/>
      <c r="E76" s="266"/>
      <c r="F76" s="266"/>
      <c r="G76" s="112"/>
      <c r="H76" s="112"/>
      <c r="I76" s="112"/>
      <c r="J76" s="112"/>
      <c r="K76" s="112"/>
      <c r="L76" s="112"/>
      <c r="M76" s="112"/>
      <c r="N76" s="121"/>
      <c r="O76" s="113"/>
      <c r="P76" s="113"/>
      <c r="Q76" s="113"/>
      <c r="R76" s="113"/>
    </row>
    <row r="77" spans="1:18" s="2" customFormat="1">
      <c r="A77" s="281" t="s">
        <v>245</v>
      </c>
      <c r="B77" s="50"/>
      <c r="C77" s="184"/>
      <c r="D77" s="222"/>
      <c r="E77" s="266"/>
      <c r="F77" s="266"/>
      <c r="G77" s="112"/>
      <c r="H77" s="112"/>
      <c r="I77" s="112"/>
      <c r="J77" s="112"/>
      <c r="K77" s="112"/>
      <c r="L77" s="112"/>
      <c r="M77" s="112"/>
      <c r="N77" s="121"/>
      <c r="O77" s="113"/>
      <c r="P77" s="113"/>
      <c r="Q77" s="113"/>
      <c r="R77" s="113"/>
    </row>
    <row r="78" spans="1:18" s="2" customFormat="1">
      <c r="A78" s="281" t="s">
        <v>246</v>
      </c>
      <c r="B78" s="50"/>
      <c r="C78" s="184"/>
      <c r="D78" s="222"/>
      <c r="E78" s="266"/>
      <c r="F78" s="266"/>
      <c r="G78" s="112"/>
      <c r="H78" s="112"/>
      <c r="I78" s="112"/>
      <c r="J78" s="112"/>
      <c r="K78" s="112"/>
      <c r="L78" s="112"/>
      <c r="M78" s="112"/>
      <c r="N78" s="121"/>
      <c r="O78" s="113"/>
      <c r="P78" s="113"/>
      <c r="Q78" s="113"/>
      <c r="R78" s="113"/>
    </row>
    <row r="79" spans="1:18" s="2" customFormat="1">
      <c r="A79" s="284" t="s">
        <v>247</v>
      </c>
      <c r="B79" s="50"/>
      <c r="C79" s="184"/>
      <c r="D79" s="222"/>
      <c r="E79" s="266"/>
      <c r="F79" s="266"/>
      <c r="G79" s="112"/>
      <c r="H79" s="112"/>
      <c r="I79" s="112"/>
      <c r="J79" s="112"/>
      <c r="K79" s="112"/>
      <c r="L79" s="112"/>
      <c r="M79" s="112"/>
      <c r="N79" s="112"/>
      <c r="O79" s="113"/>
      <c r="P79" s="113"/>
      <c r="Q79" s="113"/>
      <c r="R79" s="113"/>
    </row>
    <row r="80" spans="1:18">
      <c r="A80" s="144">
        <v>4</v>
      </c>
      <c r="B80" s="49" t="s">
        <v>113</v>
      </c>
      <c r="C80" s="44"/>
      <c r="D80" s="185"/>
      <c r="E80" s="263"/>
      <c r="F80" s="267"/>
      <c r="G80" s="66">
        <f t="shared" ref="G80:R80" si="3">SUM(G66:G79)</f>
        <v>0</v>
      </c>
      <c r="H80" s="66">
        <f t="shared" si="3"/>
        <v>0</v>
      </c>
      <c r="I80" s="66">
        <f t="shared" si="3"/>
        <v>0</v>
      </c>
      <c r="J80" s="66">
        <f t="shared" si="3"/>
        <v>0</v>
      </c>
      <c r="K80" s="66">
        <f t="shared" si="3"/>
        <v>0</v>
      </c>
      <c r="L80" s="66">
        <f t="shared" si="3"/>
        <v>0</v>
      </c>
      <c r="M80" s="66">
        <f t="shared" si="3"/>
        <v>0</v>
      </c>
      <c r="N80" s="66">
        <f t="shared" si="3"/>
        <v>0</v>
      </c>
      <c r="O80" s="66">
        <f t="shared" si="3"/>
        <v>0</v>
      </c>
      <c r="P80" s="66">
        <f t="shared" si="3"/>
        <v>0</v>
      </c>
      <c r="Q80" s="66">
        <f t="shared" si="3"/>
        <v>0</v>
      </c>
      <c r="R80" s="66">
        <f t="shared" si="3"/>
        <v>0</v>
      </c>
    </row>
    <row r="81" spans="1:18">
      <c r="A81" s="144"/>
      <c r="B81" s="12"/>
      <c r="C81" s="29"/>
      <c r="D81" s="160"/>
      <c r="E81" s="165"/>
      <c r="F81" s="237"/>
      <c r="G81" s="166"/>
      <c r="H81" s="166"/>
      <c r="I81" s="166"/>
      <c r="J81" s="166"/>
      <c r="K81" s="166"/>
      <c r="L81" s="166"/>
      <c r="M81" s="166"/>
      <c r="N81" s="166"/>
      <c r="O81" s="167"/>
      <c r="P81" s="167"/>
      <c r="Q81" s="167"/>
      <c r="R81" s="168"/>
    </row>
    <row r="82" spans="1:18">
      <c r="A82" s="144"/>
      <c r="B82" s="24" t="s">
        <v>279</v>
      </c>
      <c r="C82" s="12"/>
      <c r="D82" s="18"/>
      <c r="E82" s="105"/>
      <c r="F82" s="106"/>
      <c r="G82" s="106"/>
      <c r="H82" s="106"/>
      <c r="I82" s="106"/>
      <c r="J82" s="106"/>
      <c r="K82" s="106"/>
      <c r="L82" s="106"/>
      <c r="M82" s="106"/>
      <c r="N82" s="106"/>
      <c r="O82" s="98"/>
      <c r="P82" s="98"/>
      <c r="Q82" s="98"/>
      <c r="R82" s="99"/>
    </row>
    <row r="83" spans="1:18">
      <c r="A83" s="144"/>
      <c r="B83" s="18" t="s">
        <v>40</v>
      </c>
      <c r="C83" s="129"/>
      <c r="D83" s="77" t="s">
        <v>99</v>
      </c>
      <c r="E83" s="107"/>
      <c r="F83" s="108"/>
      <c r="G83" s="108"/>
      <c r="H83" s="108"/>
      <c r="I83" s="108"/>
      <c r="J83" s="108"/>
      <c r="K83" s="108"/>
      <c r="L83" s="108"/>
      <c r="M83" s="108"/>
      <c r="N83" s="108"/>
      <c r="O83" s="102"/>
      <c r="P83" s="102"/>
      <c r="Q83" s="102"/>
      <c r="R83" s="103"/>
    </row>
    <row r="84" spans="1:18">
      <c r="A84" s="281" t="s">
        <v>123</v>
      </c>
      <c r="B84" s="50" t="s">
        <v>377</v>
      </c>
      <c r="C84" s="37"/>
      <c r="D84" s="180">
        <v>0</v>
      </c>
      <c r="E84" s="262"/>
      <c r="F84" s="261"/>
      <c r="G84" s="408">
        <f>($D$84*EBT!G104)/1000000</f>
        <v>0</v>
      </c>
      <c r="H84" s="408">
        <f>($D$84*EBT!H104)/1000000</f>
        <v>0</v>
      </c>
      <c r="I84" s="408">
        <f>($D$84*EBT!I104)/1000000</f>
        <v>0</v>
      </c>
      <c r="J84" s="408">
        <f>($D$84*EBT!J104)/1000000</f>
        <v>0</v>
      </c>
      <c r="K84" s="408">
        <f>($D$84*EBT!K104)/1000000</f>
        <v>0</v>
      </c>
      <c r="L84" s="408">
        <f>($D$84*EBT!L104)/1000000</f>
        <v>0</v>
      </c>
      <c r="M84" s="408">
        <f>($D$84*EBT!M104)/1000000</f>
        <v>0</v>
      </c>
      <c r="N84" s="408">
        <f>($D$84*EBT!N104)/1000000</f>
        <v>0</v>
      </c>
      <c r="O84" s="408">
        <f>($D$84*EBT!O104)/1000000</f>
        <v>0</v>
      </c>
      <c r="P84" s="408">
        <f>($D$84*EBT!P104)/1000000</f>
        <v>0</v>
      </c>
      <c r="Q84" s="408">
        <f>($D$84*EBT!Q104)/1000000</f>
        <v>0</v>
      </c>
      <c r="R84" s="408">
        <f>($D$84*EBT!R104)/1000000</f>
        <v>0</v>
      </c>
    </row>
    <row r="85" spans="1:18" s="270" customFormat="1">
      <c r="A85" s="281" t="s">
        <v>124</v>
      </c>
      <c r="B85" s="41" t="s">
        <v>357</v>
      </c>
      <c r="C85" s="275"/>
      <c r="D85" s="180">
        <v>0</v>
      </c>
      <c r="E85" s="261"/>
      <c r="F85" s="261"/>
      <c r="G85" s="408">
        <f>($D$85*EBT!G105)/1000000</f>
        <v>0</v>
      </c>
      <c r="H85" s="408">
        <f>($D$85*EBT!H105)/1000000</f>
        <v>0</v>
      </c>
      <c r="I85" s="408">
        <f>($D$85*EBT!I105)/1000000</f>
        <v>0</v>
      </c>
      <c r="J85" s="408">
        <f>($D$85*EBT!J105)/1000000</f>
        <v>0</v>
      </c>
      <c r="K85" s="408">
        <f>($D$85*EBT!K105)/1000000</f>
        <v>0</v>
      </c>
      <c r="L85" s="408">
        <f>($D$85*EBT!L105)/1000000</f>
        <v>0</v>
      </c>
      <c r="M85" s="408">
        <f>($D$85*EBT!M105)/1000000</f>
        <v>0</v>
      </c>
      <c r="N85" s="408">
        <f>($D$85*EBT!N105)/1000000</f>
        <v>0</v>
      </c>
      <c r="O85" s="408">
        <f>($D$85*EBT!O105)/1000000</f>
        <v>0</v>
      </c>
      <c r="P85" s="408">
        <f>($D$85*EBT!P105)/1000000</f>
        <v>0</v>
      </c>
      <c r="Q85" s="408">
        <f>($D$85*EBT!Q105)/1000000</f>
        <v>0</v>
      </c>
      <c r="R85" s="408">
        <f>($D$85*EBT!R105)/1000000</f>
        <v>0</v>
      </c>
    </row>
    <row r="86" spans="1:18" s="270" customFormat="1">
      <c r="A86" s="281" t="s">
        <v>125</v>
      </c>
      <c r="B86" s="41" t="s">
        <v>356</v>
      </c>
      <c r="C86" s="275"/>
      <c r="D86" s="180">
        <v>0</v>
      </c>
      <c r="E86" s="261"/>
      <c r="F86" s="261"/>
      <c r="G86" s="408">
        <f>($D$86*EBT!G106)/1000000</f>
        <v>0</v>
      </c>
      <c r="H86" s="408">
        <f>($D$86*EBT!H106)/1000000</f>
        <v>0</v>
      </c>
      <c r="I86" s="408">
        <f>($D$86*EBT!I106)/1000000</f>
        <v>0</v>
      </c>
      <c r="J86" s="408">
        <f>($D$86*EBT!J106)/1000000</f>
        <v>0</v>
      </c>
      <c r="K86" s="408">
        <f>($D$86*EBT!K106)/1000000</f>
        <v>0</v>
      </c>
      <c r="L86" s="408">
        <f>($D$86*EBT!L106)/1000000</f>
        <v>0</v>
      </c>
      <c r="M86" s="408">
        <f>($D$86*EBT!M106)/1000000</f>
        <v>0</v>
      </c>
      <c r="N86" s="408">
        <f>($D$86*EBT!N106)/1000000</f>
        <v>0</v>
      </c>
      <c r="O86" s="408">
        <f>($D$86*EBT!O106)/1000000</f>
        <v>0</v>
      </c>
      <c r="P86" s="408">
        <f>($D$86*EBT!P106)/1000000</f>
        <v>0</v>
      </c>
      <c r="Q86" s="408">
        <f>($D$86*EBT!Q106)/1000000</f>
        <v>0</v>
      </c>
      <c r="R86" s="408">
        <f>($D$86*EBT!R106)/1000000</f>
        <v>0</v>
      </c>
    </row>
    <row r="87" spans="1:18" s="270" customFormat="1">
      <c r="A87" s="281" t="s">
        <v>126</v>
      </c>
      <c r="B87" s="41" t="s">
        <v>376</v>
      </c>
      <c r="C87" s="275"/>
      <c r="D87" s="180">
        <v>0</v>
      </c>
      <c r="E87" s="261"/>
      <c r="F87" s="261"/>
      <c r="G87" s="408">
        <f>($D$87*EBT!G107)/1000000</f>
        <v>0</v>
      </c>
      <c r="H87" s="408">
        <f>($D$87*EBT!H107)/1000000</f>
        <v>0</v>
      </c>
      <c r="I87" s="408">
        <f>($D$87*EBT!I107)/1000000</f>
        <v>0</v>
      </c>
      <c r="J87" s="408">
        <f>($D$87*EBT!J107)/1000000</f>
        <v>0</v>
      </c>
      <c r="K87" s="408">
        <f>($D$87*EBT!K107)/1000000</f>
        <v>0</v>
      </c>
      <c r="L87" s="408">
        <f>($D$87*EBT!L107)/1000000</f>
        <v>0</v>
      </c>
      <c r="M87" s="408">
        <f>($D$87*EBT!M107)/1000000</f>
        <v>0</v>
      </c>
      <c r="N87" s="408">
        <f>($D$87*EBT!N107)/1000000</f>
        <v>0</v>
      </c>
      <c r="O87" s="408">
        <f>($D$87*EBT!O107)/1000000</f>
        <v>0</v>
      </c>
      <c r="P87" s="408">
        <f>($D$87*EBT!P107)/1000000</f>
        <v>0</v>
      </c>
      <c r="Q87" s="408">
        <f>($D$87*EBT!Q107)/1000000</f>
        <v>0</v>
      </c>
      <c r="R87" s="408">
        <f>($D$87*EBT!R107)/1000000</f>
        <v>0</v>
      </c>
    </row>
    <row r="88" spans="1:18" s="270" customFormat="1">
      <c r="A88" s="280" t="s">
        <v>127</v>
      </c>
      <c r="B88" s="50"/>
      <c r="C88" s="275"/>
      <c r="D88" s="91"/>
      <c r="E88" s="261"/>
      <c r="F88" s="261"/>
      <c r="G88" s="111"/>
      <c r="H88" s="112"/>
      <c r="I88" s="112"/>
      <c r="J88" s="112"/>
      <c r="K88" s="112"/>
      <c r="L88" s="112"/>
      <c r="M88" s="112"/>
      <c r="N88" s="112"/>
      <c r="O88" s="113"/>
      <c r="P88" s="113"/>
      <c r="Q88" s="113"/>
      <c r="R88" s="113"/>
    </row>
    <row r="89" spans="1:18" s="270" customFormat="1">
      <c r="A89" s="281" t="s">
        <v>248</v>
      </c>
      <c r="B89" s="50"/>
      <c r="C89" s="275"/>
      <c r="D89" s="91"/>
      <c r="E89" s="261"/>
      <c r="F89" s="261"/>
      <c r="G89" s="111"/>
      <c r="H89" s="112"/>
      <c r="I89" s="112"/>
      <c r="J89" s="112"/>
      <c r="K89" s="112"/>
      <c r="L89" s="112"/>
      <c r="M89" s="112"/>
      <c r="N89" s="112"/>
      <c r="O89" s="113"/>
      <c r="P89" s="113"/>
      <c r="Q89" s="113"/>
      <c r="R89" s="113"/>
    </row>
    <row r="90" spans="1:18" s="270" customFormat="1">
      <c r="A90" s="281" t="s">
        <v>249</v>
      </c>
      <c r="B90" s="50"/>
      <c r="C90" s="275"/>
      <c r="D90" s="91"/>
      <c r="E90" s="261"/>
      <c r="F90" s="261"/>
      <c r="G90" s="111"/>
      <c r="H90" s="112"/>
      <c r="I90" s="112"/>
      <c r="J90" s="112"/>
      <c r="K90" s="112"/>
      <c r="L90" s="112"/>
      <c r="M90" s="112"/>
      <c r="N90" s="112"/>
      <c r="O90" s="113"/>
      <c r="P90" s="113"/>
      <c r="Q90" s="113"/>
      <c r="R90" s="113"/>
    </row>
    <row r="91" spans="1:18" s="270" customFormat="1">
      <c r="A91" s="281" t="s">
        <v>250</v>
      </c>
      <c r="B91" s="50"/>
      <c r="C91" s="275"/>
      <c r="D91" s="91"/>
      <c r="E91" s="261"/>
      <c r="F91" s="261"/>
      <c r="G91" s="111"/>
      <c r="H91" s="112"/>
      <c r="I91" s="112"/>
      <c r="J91" s="112"/>
      <c r="K91" s="112"/>
      <c r="L91" s="112"/>
      <c r="M91" s="112"/>
      <c r="N91" s="112"/>
      <c r="O91" s="113"/>
      <c r="P91" s="113"/>
      <c r="Q91" s="113"/>
      <c r="R91" s="113"/>
    </row>
    <row r="92" spans="1:18" s="270" customFormat="1">
      <c r="A92" s="281" t="s">
        <v>251</v>
      </c>
      <c r="B92" s="50"/>
      <c r="C92" s="275"/>
      <c r="D92" s="91"/>
      <c r="E92" s="261"/>
      <c r="F92" s="261"/>
      <c r="G92" s="111"/>
      <c r="H92" s="112"/>
      <c r="I92" s="112"/>
      <c r="J92" s="112"/>
      <c r="K92" s="112"/>
      <c r="L92" s="112"/>
      <c r="M92" s="112"/>
      <c r="N92" s="112"/>
      <c r="O92" s="113"/>
      <c r="P92" s="113"/>
      <c r="Q92" s="113"/>
      <c r="R92" s="113"/>
    </row>
    <row r="93" spans="1:18" s="270" customFormat="1">
      <c r="A93" s="281" t="s">
        <v>252</v>
      </c>
      <c r="B93" s="50"/>
      <c r="C93" s="275"/>
      <c r="D93" s="91"/>
      <c r="E93" s="261"/>
      <c r="F93" s="261"/>
      <c r="G93" s="111"/>
      <c r="H93" s="112"/>
      <c r="I93" s="112"/>
      <c r="J93" s="112"/>
      <c r="K93" s="112"/>
      <c r="L93" s="112"/>
      <c r="M93" s="112"/>
      <c r="N93" s="112"/>
      <c r="O93" s="113"/>
      <c r="P93" s="113"/>
      <c r="Q93" s="113"/>
      <c r="R93" s="113"/>
    </row>
    <row r="94" spans="1:18">
      <c r="A94" s="281" t="s">
        <v>253</v>
      </c>
      <c r="B94" s="50"/>
      <c r="C94" s="37"/>
      <c r="D94" s="91"/>
      <c r="E94" s="261"/>
      <c r="F94" s="261"/>
      <c r="G94" s="112"/>
      <c r="H94" s="112"/>
      <c r="I94" s="112"/>
      <c r="J94" s="112"/>
      <c r="K94" s="112"/>
      <c r="L94" s="112"/>
      <c r="M94" s="112"/>
      <c r="N94" s="112"/>
      <c r="O94" s="113"/>
      <c r="P94" s="113"/>
      <c r="Q94" s="113"/>
      <c r="R94" s="113"/>
    </row>
    <row r="95" spans="1:18">
      <c r="A95" s="281" t="s">
        <v>254</v>
      </c>
      <c r="B95" s="50"/>
      <c r="C95" s="37"/>
      <c r="D95" s="91"/>
      <c r="E95" s="262"/>
      <c r="F95" s="262"/>
      <c r="G95" s="112"/>
      <c r="H95" s="112"/>
      <c r="I95" s="112"/>
      <c r="J95" s="112"/>
      <c r="K95" s="112"/>
      <c r="L95" s="112"/>
      <c r="M95" s="112"/>
      <c r="N95" s="112"/>
      <c r="O95" s="113"/>
      <c r="P95" s="113"/>
      <c r="Q95" s="113"/>
      <c r="R95" s="113"/>
    </row>
    <row r="96" spans="1:18">
      <c r="A96" s="281" t="s">
        <v>255</v>
      </c>
      <c r="B96" s="50"/>
      <c r="C96" s="37"/>
      <c r="D96" s="91"/>
      <c r="E96" s="262"/>
      <c r="F96" s="262"/>
      <c r="G96" s="112"/>
      <c r="H96" s="112"/>
      <c r="I96" s="112"/>
      <c r="J96" s="112"/>
      <c r="K96" s="112"/>
      <c r="L96" s="112"/>
      <c r="M96" s="112"/>
      <c r="N96" s="112"/>
      <c r="O96" s="113"/>
      <c r="P96" s="113"/>
      <c r="Q96" s="113"/>
      <c r="R96" s="113"/>
    </row>
    <row r="97" spans="1:18">
      <c r="A97" s="284" t="s">
        <v>256</v>
      </c>
      <c r="B97" s="50"/>
      <c r="C97" s="37"/>
      <c r="D97" s="91"/>
      <c r="E97" s="262"/>
      <c r="F97" s="262"/>
      <c r="G97" s="112"/>
      <c r="H97" s="112"/>
      <c r="I97" s="112"/>
      <c r="J97" s="112"/>
      <c r="K97" s="112"/>
      <c r="L97" s="112"/>
      <c r="M97" s="112"/>
      <c r="N97" s="112"/>
      <c r="O97" s="113"/>
      <c r="P97" s="113"/>
      <c r="Q97" s="113"/>
      <c r="R97" s="113"/>
    </row>
    <row r="98" spans="1:18">
      <c r="A98" s="144">
        <v>5</v>
      </c>
      <c r="B98" s="46" t="s">
        <v>114</v>
      </c>
      <c r="C98" s="44"/>
      <c r="D98" s="223"/>
      <c r="E98" s="263"/>
      <c r="F98" s="263"/>
      <c r="G98" s="409">
        <f t="shared" ref="G98:R98" si="4">SUM(G84:G97)</f>
        <v>0</v>
      </c>
      <c r="H98" s="409">
        <f t="shared" si="4"/>
        <v>0</v>
      </c>
      <c r="I98" s="409">
        <f t="shared" si="4"/>
        <v>0</v>
      </c>
      <c r="J98" s="409">
        <f t="shared" si="4"/>
        <v>0</v>
      </c>
      <c r="K98" s="409">
        <f t="shared" si="4"/>
        <v>0</v>
      </c>
      <c r="L98" s="409">
        <f t="shared" si="4"/>
        <v>0</v>
      </c>
      <c r="M98" s="409">
        <f t="shared" si="4"/>
        <v>0</v>
      </c>
      <c r="N98" s="409">
        <f t="shared" si="4"/>
        <v>0</v>
      </c>
      <c r="O98" s="409">
        <f t="shared" si="4"/>
        <v>0</v>
      </c>
      <c r="P98" s="409">
        <f t="shared" si="4"/>
        <v>0</v>
      </c>
      <c r="Q98" s="409">
        <f t="shared" si="4"/>
        <v>0</v>
      </c>
      <c r="R98" s="409">
        <f t="shared" si="4"/>
        <v>0</v>
      </c>
    </row>
    <row r="99" spans="1:18">
      <c r="A99" s="144"/>
      <c r="B99" s="173"/>
      <c r="C99" s="171"/>
      <c r="D99" s="172"/>
      <c r="E99" s="106"/>
      <c r="F99" s="106"/>
      <c r="G99" s="410"/>
      <c r="H99" s="410"/>
      <c r="I99" s="410"/>
      <c r="J99" s="410"/>
      <c r="K99" s="410"/>
      <c r="L99" s="410"/>
      <c r="M99" s="410"/>
      <c r="N99" s="410"/>
      <c r="O99" s="410"/>
      <c r="P99" s="410"/>
      <c r="Q99" s="410"/>
      <c r="R99" s="411"/>
    </row>
    <row r="100" spans="1:18" ht="15" customHeight="1">
      <c r="A100" s="144">
        <v>6</v>
      </c>
      <c r="B100" s="47" t="s">
        <v>177</v>
      </c>
      <c r="C100" s="48"/>
      <c r="D100" s="85"/>
      <c r="E100" s="264"/>
      <c r="F100" s="264"/>
      <c r="G100" s="412">
        <f t="shared" ref="G100:R100" si="5">G98+G80</f>
        <v>0</v>
      </c>
      <c r="H100" s="412">
        <f t="shared" si="5"/>
        <v>0</v>
      </c>
      <c r="I100" s="412">
        <f t="shared" si="5"/>
        <v>0</v>
      </c>
      <c r="J100" s="412">
        <f t="shared" si="5"/>
        <v>0</v>
      </c>
      <c r="K100" s="412">
        <f t="shared" si="5"/>
        <v>0</v>
      </c>
      <c r="L100" s="412">
        <f t="shared" si="5"/>
        <v>0</v>
      </c>
      <c r="M100" s="412">
        <f t="shared" si="5"/>
        <v>0</v>
      </c>
      <c r="N100" s="412">
        <f t="shared" si="5"/>
        <v>0</v>
      </c>
      <c r="O100" s="412">
        <f t="shared" si="5"/>
        <v>0</v>
      </c>
      <c r="P100" s="412">
        <f t="shared" si="5"/>
        <v>0</v>
      </c>
      <c r="Q100" s="412">
        <f t="shared" si="5"/>
        <v>0</v>
      </c>
      <c r="R100" s="412">
        <f t="shared" si="5"/>
        <v>0</v>
      </c>
    </row>
    <row r="101" spans="1:18">
      <c r="A101" s="144"/>
      <c r="B101" s="30"/>
      <c r="C101" s="30"/>
      <c r="D101" s="24"/>
      <c r="E101" s="75"/>
      <c r="F101" s="75"/>
      <c r="G101" s="75"/>
      <c r="H101" s="75"/>
      <c r="I101" s="75"/>
      <c r="J101" s="75"/>
      <c r="K101" s="75"/>
      <c r="L101" s="75"/>
      <c r="M101" s="75"/>
      <c r="N101" s="75"/>
      <c r="O101" s="75"/>
      <c r="P101" s="75"/>
      <c r="Q101" s="75"/>
      <c r="R101" s="75"/>
    </row>
    <row r="102" spans="1:18" ht="18">
      <c r="A102" s="144"/>
      <c r="B102" s="286" t="s">
        <v>45</v>
      </c>
      <c r="C102" s="42"/>
      <c r="D102" s="86"/>
      <c r="E102" s="87"/>
      <c r="F102" s="87"/>
      <c r="G102" s="87"/>
      <c r="H102" s="87"/>
      <c r="I102" s="87"/>
      <c r="J102" s="87"/>
      <c r="K102" s="87"/>
      <c r="L102" s="87"/>
      <c r="M102" s="87"/>
      <c r="N102" s="87"/>
      <c r="O102" s="76"/>
      <c r="P102" s="76"/>
      <c r="Q102" s="76"/>
      <c r="R102" s="76"/>
    </row>
    <row r="103" spans="1:18">
      <c r="A103" s="144"/>
      <c r="B103" s="24"/>
      <c r="C103" s="30"/>
      <c r="D103" s="24"/>
    </row>
    <row r="104" spans="1:18">
      <c r="A104" s="144"/>
      <c r="B104" s="31"/>
      <c r="C104" s="72"/>
      <c r="D104" s="77" t="s">
        <v>98</v>
      </c>
      <c r="E104" s="61" t="s">
        <v>138</v>
      </c>
      <c r="F104" s="61" t="s">
        <v>81</v>
      </c>
      <c r="G104" s="61" t="s">
        <v>1</v>
      </c>
      <c r="H104" s="61" t="s">
        <v>2</v>
      </c>
      <c r="I104" s="61" t="s">
        <v>17</v>
      </c>
      <c r="J104" s="61" t="s">
        <v>18</v>
      </c>
      <c r="K104" s="61" t="s">
        <v>20</v>
      </c>
      <c r="L104" s="61" t="s">
        <v>21</v>
      </c>
      <c r="M104" s="61" t="s">
        <v>24</v>
      </c>
      <c r="N104" s="61" t="s">
        <v>25</v>
      </c>
      <c r="O104" s="61" t="s">
        <v>27</v>
      </c>
      <c r="P104" s="61" t="s">
        <v>28</v>
      </c>
      <c r="Q104" s="61" t="s">
        <v>29</v>
      </c>
      <c r="R104" s="61" t="s">
        <v>30</v>
      </c>
    </row>
    <row r="105" spans="1:18">
      <c r="A105" s="144">
        <v>7</v>
      </c>
      <c r="B105" s="49" t="s">
        <v>281</v>
      </c>
      <c r="C105" s="268"/>
      <c r="D105" s="180">
        <v>0.42799999999999999</v>
      </c>
      <c r="E105" s="415">
        <f>(EBT!E119*$D$105)/1000000</f>
        <v>0.117058</v>
      </c>
      <c r="F105" s="415">
        <f>(EBT!F119*$D$105)/1000000</f>
        <v>0.1216855350156</v>
      </c>
      <c r="G105" s="415">
        <f>(EBT!G119*$D$105)/1000000</f>
        <v>0.1072407058732</v>
      </c>
      <c r="H105" s="415">
        <f>(EBT!H119*$D$105)/1000000</f>
        <v>0.12223163746400001</v>
      </c>
      <c r="I105" s="415">
        <f>(EBT!I119*$D$105)/1000000</f>
        <v>0.12998346646399997</v>
      </c>
      <c r="J105" s="415">
        <f>(EBT!J119*$D$105)/1000000</f>
        <v>0.11683222366560002</v>
      </c>
      <c r="K105" s="415">
        <f>(EBT!K119*$D$105)/1000000</f>
        <v>0.12628986318640001</v>
      </c>
      <c r="L105" s="415">
        <f>(EBT!L119*$D$105)/1000000</f>
        <v>0.12538190235999996</v>
      </c>
      <c r="M105" s="415">
        <f>(EBT!M119*$D$105)/1000000</f>
        <v>0.14151825906400001</v>
      </c>
      <c r="N105" s="415">
        <f>(EBT!N119*$D$105)/1000000</f>
        <v>0.14009750835599999</v>
      </c>
      <c r="O105" s="415">
        <f>(EBT!O119*$D$105)/1000000</f>
        <v>0.32626635296399997</v>
      </c>
      <c r="P105" s="415">
        <f>(EBT!P119*$D$105)/1000000</f>
        <v>0.46738815519999999</v>
      </c>
      <c r="Q105" s="415">
        <f>(EBT!Q119*$D$105)/1000000</f>
        <v>0.48275560219999997</v>
      </c>
      <c r="R105" s="415">
        <f>(EBT!R119*$D$105)/1000000</f>
        <v>0.43701941134799999</v>
      </c>
    </row>
    <row r="106" spans="1:18" ht="18">
      <c r="A106" s="144"/>
      <c r="B106" s="286" t="s">
        <v>100</v>
      </c>
      <c r="C106" s="12"/>
      <c r="D106" s="18"/>
      <c r="E106" s="75"/>
      <c r="F106" s="75"/>
      <c r="G106" s="75"/>
      <c r="H106" s="75"/>
      <c r="I106" s="75"/>
      <c r="J106" s="75"/>
      <c r="K106" s="75"/>
      <c r="L106" s="75"/>
      <c r="M106" s="75"/>
      <c r="N106" s="75"/>
      <c r="O106" s="80"/>
      <c r="P106" s="80"/>
      <c r="Q106" s="80"/>
      <c r="R106" s="80"/>
    </row>
    <row r="107" spans="1:18" s="2" customFormat="1">
      <c r="A107" s="146"/>
      <c r="B107" s="18"/>
      <c r="C107" s="12"/>
      <c r="D107" s="18"/>
      <c r="E107" s="61" t="s">
        <v>138</v>
      </c>
      <c r="F107" s="61" t="s">
        <v>81</v>
      </c>
      <c r="G107" s="61" t="s">
        <v>1</v>
      </c>
      <c r="H107" s="61" t="s">
        <v>2</v>
      </c>
      <c r="I107" s="61" t="s">
        <v>17</v>
      </c>
      <c r="J107" s="61" t="s">
        <v>18</v>
      </c>
      <c r="K107" s="61" t="s">
        <v>20</v>
      </c>
      <c r="L107" s="61" t="s">
        <v>21</v>
      </c>
      <c r="M107" s="61" t="s">
        <v>24</v>
      </c>
      <c r="N107" s="61" t="s">
        <v>25</v>
      </c>
      <c r="O107" s="61" t="s">
        <v>27</v>
      </c>
      <c r="P107" s="61" t="s">
        <v>28</v>
      </c>
      <c r="Q107" s="61" t="s">
        <v>29</v>
      </c>
      <c r="R107" s="61" t="s">
        <v>30</v>
      </c>
    </row>
    <row r="108" spans="1:18">
      <c r="A108" s="144">
        <v>8</v>
      </c>
      <c r="B108" s="49" t="s">
        <v>322</v>
      </c>
      <c r="C108" s="37"/>
      <c r="D108" s="88"/>
      <c r="E108" s="412">
        <f>E60+E105+E100</f>
        <v>1.8836494988880004</v>
      </c>
      <c r="F108" s="412">
        <f t="shared" ref="F108:R108" si="6">F60+F105+F100</f>
        <v>1.4820653727356001</v>
      </c>
      <c r="G108" s="412">
        <f t="shared" si="6"/>
        <v>1.5146071009231998</v>
      </c>
      <c r="H108" s="412">
        <f t="shared" si="6"/>
        <v>1.4677027583140001</v>
      </c>
      <c r="I108" s="412">
        <f t="shared" si="6"/>
        <v>1.4593608147140003</v>
      </c>
      <c r="J108" s="412">
        <f t="shared" si="6"/>
        <v>1.4866294161656</v>
      </c>
      <c r="K108" s="412">
        <f t="shared" si="6"/>
        <v>1.4573173627864002</v>
      </c>
      <c r="L108" s="412">
        <f t="shared" si="6"/>
        <v>1.4660278918500003</v>
      </c>
      <c r="M108" s="412">
        <f t="shared" si="6"/>
        <v>1.4537541747140001</v>
      </c>
      <c r="N108" s="412">
        <f t="shared" si="6"/>
        <v>1.468905574106</v>
      </c>
      <c r="O108" s="412">
        <f t="shared" si="6"/>
        <v>1.0626578858939999</v>
      </c>
      <c r="P108" s="412">
        <f t="shared" si="6"/>
        <v>0.79129704629999997</v>
      </c>
      <c r="Q108" s="412">
        <f t="shared" si="6"/>
        <v>0.77761184628999991</v>
      </c>
      <c r="R108" s="412">
        <f t="shared" si="6"/>
        <v>0.75878015580800007</v>
      </c>
    </row>
    <row r="109" spans="1:18" ht="15" customHeight="1">
      <c r="A109" s="144"/>
      <c r="B109" s="12"/>
      <c r="C109" s="12"/>
      <c r="D109" s="12"/>
      <c r="E109" s="9"/>
      <c r="F109" s="9"/>
      <c r="G109" s="9"/>
      <c r="H109" s="9"/>
      <c r="I109" s="9"/>
      <c r="J109" s="9"/>
      <c r="K109" s="9"/>
      <c r="L109" s="9"/>
      <c r="M109" s="9"/>
      <c r="N109" s="2"/>
      <c r="O109" s="2"/>
      <c r="P109" s="2"/>
      <c r="Q109" s="2"/>
      <c r="R109" s="2"/>
    </row>
    <row r="110" spans="1:18" ht="18">
      <c r="A110" s="144"/>
      <c r="B110" s="286" t="s">
        <v>317</v>
      </c>
    </row>
    <row r="111" spans="1:18" s="270" customFormat="1">
      <c r="A111" s="280"/>
      <c r="B111" s="272"/>
      <c r="C111" s="272"/>
      <c r="D111" s="272"/>
      <c r="E111" s="271"/>
      <c r="F111" s="271"/>
      <c r="G111" s="271"/>
      <c r="H111" s="271"/>
      <c r="I111" s="271"/>
      <c r="J111" s="271"/>
      <c r="K111" s="271"/>
      <c r="L111" s="271"/>
      <c r="M111" s="271"/>
      <c r="N111" s="271"/>
      <c r="O111" s="271"/>
    </row>
    <row r="112" spans="1:18" s="270" customFormat="1">
      <c r="A112" s="280" t="s">
        <v>304</v>
      </c>
      <c r="B112" s="298" t="s">
        <v>328</v>
      </c>
      <c r="C112" s="272"/>
      <c r="D112" s="272"/>
      <c r="E112" s="299">
        <f>EBT!E73</f>
        <v>0</v>
      </c>
      <c r="F112" s="299">
        <f>EBT!F73</f>
        <v>0</v>
      </c>
      <c r="G112" s="299">
        <f>EBT!G73</f>
        <v>0</v>
      </c>
      <c r="H112" s="299">
        <f>EBT!H73</f>
        <v>0</v>
      </c>
      <c r="I112" s="299">
        <f>EBT!I73</f>
        <v>0</v>
      </c>
      <c r="J112" s="299">
        <f>EBT!J73</f>
        <v>0</v>
      </c>
      <c r="K112" s="299">
        <f>EBT!K73</f>
        <v>0</v>
      </c>
      <c r="L112" s="299">
        <f>EBT!L73</f>
        <v>0</v>
      </c>
      <c r="M112" s="299">
        <f>EBT!M73</f>
        <v>0</v>
      </c>
      <c r="N112" s="299">
        <f>EBT!N73</f>
        <v>0</v>
      </c>
      <c r="O112" s="299">
        <f>EBT!O73</f>
        <v>0</v>
      </c>
      <c r="P112" s="299">
        <f>EBT!P73</f>
        <v>0</v>
      </c>
      <c r="Q112" s="299">
        <f>EBT!Q73</f>
        <v>0</v>
      </c>
      <c r="R112" s="299">
        <f>EBT!R73</f>
        <v>0</v>
      </c>
    </row>
    <row r="113" spans="1:18" s="270" customFormat="1">
      <c r="A113" s="280" t="s">
        <v>305</v>
      </c>
      <c r="B113" s="298" t="s">
        <v>309</v>
      </c>
      <c r="C113" s="272"/>
      <c r="D113" s="272"/>
      <c r="E113" s="299">
        <f>EBT!E16</f>
        <v>0</v>
      </c>
      <c r="F113" s="299">
        <f>EBT!F16</f>
        <v>0</v>
      </c>
      <c r="G113" s="299">
        <f>EBT!G16</f>
        <v>0</v>
      </c>
      <c r="H113" s="299">
        <f>EBT!H16</f>
        <v>0</v>
      </c>
      <c r="I113" s="299">
        <f>EBT!I16</f>
        <v>0</v>
      </c>
      <c r="J113" s="299">
        <f>EBT!J16</f>
        <v>0</v>
      </c>
      <c r="K113" s="299">
        <f>EBT!K16</f>
        <v>0</v>
      </c>
      <c r="L113" s="299">
        <f>EBT!L16</f>
        <v>0</v>
      </c>
      <c r="M113" s="299">
        <f>EBT!M16</f>
        <v>0</v>
      </c>
      <c r="N113" s="299">
        <f>EBT!N16</f>
        <v>0</v>
      </c>
      <c r="O113" s="299">
        <f>EBT!O16</f>
        <v>0</v>
      </c>
      <c r="P113" s="299">
        <f>EBT!P16</f>
        <v>0</v>
      </c>
      <c r="Q113" s="299">
        <f>EBT!Q16</f>
        <v>0</v>
      </c>
      <c r="R113" s="299">
        <f>EBT!R16</f>
        <v>0</v>
      </c>
    </row>
    <row r="114" spans="1:18" s="270" customFormat="1">
      <c r="A114" s="280" t="s">
        <v>306</v>
      </c>
      <c r="B114" s="298" t="s">
        <v>318</v>
      </c>
      <c r="C114" s="272"/>
      <c r="D114" s="272"/>
      <c r="E114" s="299">
        <f>E112+E113</f>
        <v>0</v>
      </c>
      <c r="F114" s="299">
        <f t="shared" ref="F114:R114" si="7">F112+F113</f>
        <v>0</v>
      </c>
      <c r="G114" s="299">
        <f t="shared" si="7"/>
        <v>0</v>
      </c>
      <c r="H114" s="299">
        <f t="shared" si="7"/>
        <v>0</v>
      </c>
      <c r="I114" s="299">
        <f t="shared" si="7"/>
        <v>0</v>
      </c>
      <c r="J114" s="299">
        <f t="shared" si="7"/>
        <v>0</v>
      </c>
      <c r="K114" s="299">
        <f t="shared" si="7"/>
        <v>0</v>
      </c>
      <c r="L114" s="299">
        <f t="shared" si="7"/>
        <v>0</v>
      </c>
      <c r="M114" s="299">
        <f t="shared" si="7"/>
        <v>0</v>
      </c>
      <c r="N114" s="299">
        <f t="shared" si="7"/>
        <v>0</v>
      </c>
      <c r="O114" s="299">
        <f t="shared" si="7"/>
        <v>0</v>
      </c>
      <c r="P114" s="299">
        <f t="shared" si="7"/>
        <v>0</v>
      </c>
      <c r="Q114" s="299">
        <f t="shared" si="7"/>
        <v>0</v>
      </c>
      <c r="R114" s="299">
        <f t="shared" si="7"/>
        <v>0</v>
      </c>
    </row>
    <row r="115" spans="1:18" s="270" customFormat="1">
      <c r="A115" s="284" t="s">
        <v>307</v>
      </c>
      <c r="B115" s="298" t="s">
        <v>303</v>
      </c>
      <c r="C115" s="272"/>
      <c r="D115" s="272"/>
      <c r="E115" s="299"/>
      <c r="F115" s="299"/>
      <c r="G115" s="299"/>
      <c r="H115" s="299"/>
      <c r="I115" s="299"/>
      <c r="J115" s="299"/>
      <c r="K115" s="299"/>
      <c r="L115" s="299"/>
      <c r="M115" s="299"/>
      <c r="N115" s="299"/>
      <c r="O115" s="299"/>
      <c r="P115" s="300"/>
      <c r="Q115" s="300"/>
      <c r="R115" s="300"/>
    </row>
    <row r="116" spans="1:18" s="270" customFormat="1">
      <c r="A116" s="280" t="s">
        <v>310</v>
      </c>
      <c r="B116" s="298" t="s">
        <v>311</v>
      </c>
      <c r="C116" s="272"/>
      <c r="D116" s="272"/>
      <c r="E116" s="299">
        <f>E114*E115</f>
        <v>0</v>
      </c>
      <c r="F116" s="299">
        <f t="shared" ref="F116:R116" si="8">F114*F115</f>
        <v>0</v>
      </c>
      <c r="G116" s="299">
        <f t="shared" si="8"/>
        <v>0</v>
      </c>
      <c r="H116" s="299">
        <f t="shared" si="8"/>
        <v>0</v>
      </c>
      <c r="I116" s="299">
        <f t="shared" si="8"/>
        <v>0</v>
      </c>
      <c r="J116" s="299">
        <f t="shared" si="8"/>
        <v>0</v>
      </c>
      <c r="K116" s="299">
        <f t="shared" si="8"/>
        <v>0</v>
      </c>
      <c r="L116" s="299">
        <f t="shared" si="8"/>
        <v>0</v>
      </c>
      <c r="M116" s="299">
        <f t="shared" si="8"/>
        <v>0</v>
      </c>
      <c r="N116" s="299">
        <f t="shared" si="8"/>
        <v>0</v>
      </c>
      <c r="O116" s="299">
        <f t="shared" si="8"/>
        <v>0</v>
      </c>
      <c r="P116" s="299">
        <f t="shared" si="8"/>
        <v>0</v>
      </c>
      <c r="Q116" s="299">
        <f t="shared" si="8"/>
        <v>0</v>
      </c>
      <c r="R116" s="299">
        <f t="shared" si="8"/>
        <v>0</v>
      </c>
    </row>
    <row r="117" spans="1:18" s="270" customFormat="1">
      <c r="A117" s="280"/>
      <c r="B117" s="272"/>
      <c r="C117" s="272"/>
      <c r="D117" s="272"/>
      <c r="E117" s="271"/>
      <c r="F117" s="271"/>
      <c r="G117" s="271"/>
      <c r="H117" s="271"/>
      <c r="I117" s="271"/>
      <c r="J117" s="271"/>
      <c r="K117" s="271"/>
      <c r="L117" s="271"/>
      <c r="M117" s="271"/>
      <c r="N117" s="271"/>
      <c r="O117" s="271"/>
    </row>
    <row r="118" spans="1:18" s="270" customFormat="1" ht="18">
      <c r="A118" s="280"/>
      <c r="B118" s="286" t="s">
        <v>308</v>
      </c>
      <c r="C118" s="272"/>
      <c r="D118" s="272"/>
      <c r="E118" s="271"/>
      <c r="F118" s="271"/>
      <c r="G118" s="271"/>
      <c r="H118" s="271"/>
      <c r="I118" s="271"/>
      <c r="J118" s="271"/>
      <c r="K118" s="271"/>
      <c r="L118" s="271"/>
      <c r="M118" s="271"/>
      <c r="N118" s="271"/>
      <c r="O118" s="271"/>
    </row>
    <row r="119" spans="1:18" s="270" customFormat="1">
      <c r="A119" s="280"/>
      <c r="B119" s="272"/>
      <c r="C119" s="272"/>
      <c r="D119" s="272"/>
      <c r="E119" s="271"/>
      <c r="F119" s="271"/>
      <c r="G119" s="271"/>
      <c r="H119" s="271"/>
      <c r="I119" s="271"/>
      <c r="J119" s="271"/>
      <c r="K119" s="271"/>
      <c r="L119" s="271"/>
      <c r="M119" s="271"/>
      <c r="N119" s="271"/>
      <c r="O119" s="271"/>
    </row>
    <row r="120" spans="1:18" s="270" customFormat="1">
      <c r="A120" s="280" t="s">
        <v>312</v>
      </c>
      <c r="B120" s="298" t="s">
        <v>313</v>
      </c>
      <c r="C120" s="272"/>
      <c r="D120" s="272"/>
      <c r="E120" s="416">
        <f>E108-E116</f>
        <v>1.8836494988880004</v>
      </c>
      <c r="F120" s="416">
        <f t="shared" ref="F120:R120" si="9">F108-F116</f>
        <v>1.4820653727356001</v>
      </c>
      <c r="G120" s="416">
        <f t="shared" si="9"/>
        <v>1.5146071009231998</v>
      </c>
      <c r="H120" s="416">
        <f t="shared" si="9"/>
        <v>1.4677027583140001</v>
      </c>
      <c r="I120" s="416">
        <f t="shared" si="9"/>
        <v>1.4593608147140003</v>
      </c>
      <c r="J120" s="416">
        <f t="shared" si="9"/>
        <v>1.4866294161656</v>
      </c>
      <c r="K120" s="416">
        <f t="shared" si="9"/>
        <v>1.4573173627864002</v>
      </c>
      <c r="L120" s="416">
        <f t="shared" si="9"/>
        <v>1.4660278918500003</v>
      </c>
      <c r="M120" s="416">
        <f t="shared" si="9"/>
        <v>1.4537541747140001</v>
      </c>
      <c r="N120" s="416">
        <f t="shared" si="9"/>
        <v>1.468905574106</v>
      </c>
      <c r="O120" s="416">
        <f t="shared" si="9"/>
        <v>1.0626578858939999</v>
      </c>
      <c r="P120" s="416">
        <f t="shared" si="9"/>
        <v>0.79129704629999997</v>
      </c>
      <c r="Q120" s="416">
        <f t="shared" si="9"/>
        <v>0.77761184628999991</v>
      </c>
      <c r="R120" s="416">
        <f t="shared" si="9"/>
        <v>0.75878015580800007</v>
      </c>
    </row>
    <row r="121" spans="1:18" s="270" customFormat="1">
      <c r="A121" s="280"/>
      <c r="B121" s="272"/>
      <c r="C121" s="272"/>
      <c r="D121" s="272"/>
      <c r="E121" s="271"/>
      <c r="F121" s="271"/>
      <c r="G121" s="271"/>
      <c r="H121" s="271"/>
      <c r="I121" s="271"/>
      <c r="J121" s="271"/>
      <c r="K121" s="271"/>
      <c r="L121" s="271"/>
      <c r="M121" s="271"/>
      <c r="N121" s="271"/>
      <c r="O121" s="271"/>
    </row>
    <row r="122" spans="1:18" s="2" customFormat="1" ht="18">
      <c r="A122" s="281"/>
      <c r="B122" s="286" t="s">
        <v>185</v>
      </c>
      <c r="C122" s="272"/>
      <c r="D122" s="272"/>
      <c r="E122" s="271"/>
      <c r="F122" s="271"/>
      <c r="G122" s="271"/>
      <c r="H122" s="271"/>
      <c r="I122" s="271"/>
      <c r="J122" s="271"/>
      <c r="K122" s="271"/>
      <c r="L122" s="271"/>
      <c r="M122" s="271"/>
      <c r="N122" s="271"/>
      <c r="O122" s="271"/>
      <c r="P122" s="270"/>
      <c r="Q122" s="270"/>
      <c r="R122" s="270"/>
    </row>
    <row r="123" spans="1:18" s="2" customFormat="1">
      <c r="A123" s="281"/>
      <c r="B123" s="272"/>
      <c r="C123" s="272"/>
      <c r="D123" s="272"/>
      <c r="E123" s="271"/>
      <c r="F123" s="271"/>
      <c r="G123" s="271"/>
      <c r="H123" s="271"/>
      <c r="I123" s="271"/>
      <c r="J123" s="271"/>
      <c r="K123" s="271"/>
      <c r="L123" s="271"/>
      <c r="M123" s="271"/>
      <c r="N123" s="271"/>
      <c r="O123" s="271"/>
      <c r="P123" s="270"/>
      <c r="Q123" s="270"/>
      <c r="R123" s="270"/>
    </row>
    <row r="124" spans="1:18" s="2" customFormat="1">
      <c r="A124" s="281"/>
      <c r="B124" s="274"/>
      <c r="C124" s="273"/>
      <c r="D124" s="274"/>
      <c r="E124" s="277" t="s">
        <v>138</v>
      </c>
      <c r="F124" s="277" t="s">
        <v>81</v>
      </c>
      <c r="G124" s="277" t="s">
        <v>1</v>
      </c>
      <c r="H124" s="277" t="s">
        <v>2</v>
      </c>
      <c r="I124" s="277" t="s">
        <v>17</v>
      </c>
      <c r="J124" s="277" t="s">
        <v>18</v>
      </c>
      <c r="K124" s="277" t="s">
        <v>20</v>
      </c>
      <c r="L124" s="277" t="s">
        <v>21</v>
      </c>
      <c r="M124" s="277" t="s">
        <v>24</v>
      </c>
      <c r="N124" s="277" t="s">
        <v>25</v>
      </c>
      <c r="O124" s="277" t="s">
        <v>27</v>
      </c>
      <c r="P124" s="277" t="s">
        <v>28</v>
      </c>
      <c r="Q124" s="277" t="s">
        <v>29</v>
      </c>
      <c r="R124" s="277" t="s">
        <v>30</v>
      </c>
    </row>
    <row r="125" spans="1:18" s="2" customFormat="1">
      <c r="A125" s="281">
        <v>9</v>
      </c>
      <c r="B125" s="276" t="s">
        <v>267</v>
      </c>
      <c r="C125" s="275"/>
      <c r="D125" s="279"/>
      <c r="E125" s="414">
        <v>3.8464248383733475E-3</v>
      </c>
      <c r="F125" s="414">
        <v>4.9775458165186824E-3</v>
      </c>
      <c r="G125" s="412">
        <v>6.3391172471468915E-3</v>
      </c>
      <c r="H125" s="412">
        <v>7.9103563727039305E-3</v>
      </c>
      <c r="I125" s="412">
        <v>9.6553819315732051E-3</v>
      </c>
      <c r="J125" s="412">
        <v>1.1550273789029272E-2</v>
      </c>
      <c r="K125" s="412">
        <v>1.3559492499283801E-2</v>
      </c>
      <c r="L125" s="412">
        <v>1.5654507483542499E-2</v>
      </c>
      <c r="M125" s="412">
        <v>1.7806113913738469E-2</v>
      </c>
      <c r="N125" s="412">
        <v>1.9989608216250069E-2</v>
      </c>
      <c r="O125" s="412">
        <v>2.2183613506109021E-2</v>
      </c>
      <c r="P125" s="412">
        <v>2.4370951010855044E-2</v>
      </c>
      <c r="Q125" s="412">
        <v>2.6537935039261787E-2</v>
      </c>
      <c r="R125" s="412">
        <v>2.8675282853832938E-2</v>
      </c>
    </row>
    <row r="126" spans="1:18" ht="31.5" customHeight="1">
      <c r="A126" s="280">
        <v>10</v>
      </c>
      <c r="B126" s="276" t="s">
        <v>268</v>
      </c>
      <c r="C126" s="275"/>
      <c r="D126" s="279"/>
      <c r="E126" s="414">
        <v>2.7000686978898574E-3</v>
      </c>
      <c r="F126" s="414">
        <v>3.4709406861945227E-3</v>
      </c>
      <c r="G126" s="412">
        <v>4.3842601243848298E-3</v>
      </c>
      <c r="H126" s="412">
        <v>5.4103066129805848E-3</v>
      </c>
      <c r="I126" s="412">
        <v>6.544911162776168E-3</v>
      </c>
      <c r="J126" s="412">
        <v>7.7442362815949911E-3</v>
      </c>
      <c r="K126" s="412">
        <v>8.9810195250017016E-3</v>
      </c>
      <c r="L126" s="412">
        <v>1.0230080135654464E-2</v>
      </c>
      <c r="M126" s="412">
        <v>1.1483401587392396E-2</v>
      </c>
      <c r="N126" s="412">
        <v>1.271021744608487E-2</v>
      </c>
      <c r="O126" s="412">
        <v>1.3886996174981459E-2</v>
      </c>
      <c r="P126" s="412">
        <v>1.4999302401971806E-2</v>
      </c>
      <c r="Q126" s="412">
        <v>1.6037211904936174E-2</v>
      </c>
      <c r="R126" s="412">
        <v>1.6985451291730218E-2</v>
      </c>
    </row>
    <row r="127" spans="1:18">
      <c r="A127" s="280"/>
      <c r="B127" s="269"/>
      <c r="C127" s="269"/>
      <c r="D127" s="269"/>
      <c r="E127" s="269"/>
      <c r="F127" s="269"/>
      <c r="G127" s="269"/>
      <c r="H127" s="269"/>
      <c r="I127" s="269"/>
      <c r="J127" s="269"/>
      <c r="K127" s="269"/>
      <c r="L127" s="269"/>
      <c r="M127" s="269"/>
      <c r="N127" s="269"/>
      <c r="O127" s="269"/>
      <c r="P127" s="269"/>
      <c r="Q127" s="269"/>
      <c r="R127" s="269"/>
    </row>
    <row r="128" spans="1:18" ht="31.2">
      <c r="A128" s="280">
        <v>11</v>
      </c>
      <c r="B128" s="306" t="s">
        <v>326</v>
      </c>
      <c r="C128" s="275"/>
      <c r="D128" s="279"/>
      <c r="E128" s="282"/>
      <c r="F128" s="282"/>
      <c r="G128" s="278"/>
      <c r="H128" s="278"/>
      <c r="I128" s="278"/>
      <c r="J128" s="278"/>
      <c r="K128" s="278"/>
      <c r="L128" s="278"/>
      <c r="M128" s="278"/>
      <c r="N128" s="278"/>
      <c r="O128" s="278"/>
      <c r="P128" s="278"/>
      <c r="Q128" s="278"/>
      <c r="R128" s="278"/>
    </row>
    <row r="129" spans="1:18" ht="31.2">
      <c r="A129" s="280">
        <v>12</v>
      </c>
      <c r="B129" s="306" t="s">
        <v>327</v>
      </c>
      <c r="C129" s="275"/>
      <c r="D129" s="279"/>
      <c r="E129" s="282"/>
      <c r="F129" s="282"/>
      <c r="G129" s="278"/>
      <c r="H129" s="278"/>
      <c r="I129" s="278"/>
      <c r="J129" s="278"/>
      <c r="K129" s="278"/>
      <c r="L129" s="278"/>
      <c r="M129" s="278"/>
      <c r="N129" s="278"/>
      <c r="O129" s="278"/>
      <c r="P129" s="278"/>
      <c r="Q129" s="278"/>
      <c r="R129" s="278"/>
    </row>
    <row r="130" spans="1:18">
      <c r="A130" s="144"/>
    </row>
    <row r="131" spans="1:18">
      <c r="A131" s="144"/>
      <c r="F131" s="271"/>
      <c r="G131" s="271"/>
      <c r="H131" s="271"/>
      <c r="I131" s="271"/>
      <c r="J131" s="271"/>
      <c r="K131" s="271"/>
      <c r="L131" s="271"/>
      <c r="M131" s="271"/>
      <c r="N131" s="271"/>
      <c r="O131" s="271"/>
      <c r="P131" s="271"/>
      <c r="Q131" s="271"/>
      <c r="R131" s="271"/>
    </row>
    <row r="132" spans="1:18">
      <c r="A132" s="144"/>
    </row>
    <row r="133" spans="1:18">
      <c r="A133" s="144"/>
      <c r="B133" s="32" t="s">
        <v>385</v>
      </c>
      <c r="E133" s="413"/>
      <c r="F133" s="413"/>
      <c r="G133" s="413"/>
      <c r="H133" s="413"/>
      <c r="I133" s="413"/>
      <c r="J133" s="413"/>
      <c r="K133" s="413"/>
      <c r="L133" s="413"/>
      <c r="M133" s="413"/>
      <c r="N133" s="413"/>
      <c r="O133" s="413"/>
      <c r="P133" s="413"/>
      <c r="Q133" s="413"/>
      <c r="R133" s="413"/>
    </row>
    <row r="134" spans="1:18">
      <c r="A134" s="144"/>
      <c r="B134" s="32" t="s">
        <v>386</v>
      </c>
      <c r="E134" s="413"/>
      <c r="F134" s="413"/>
      <c r="G134" s="413"/>
      <c r="H134" s="413"/>
      <c r="I134" s="413"/>
      <c r="J134" s="413"/>
      <c r="K134" s="413"/>
      <c r="L134" s="413"/>
      <c r="M134" s="413"/>
      <c r="N134" s="413"/>
      <c r="O134" s="413"/>
      <c r="P134" s="413"/>
      <c r="Q134" s="413"/>
      <c r="R134" s="413"/>
    </row>
    <row r="135" spans="1:18">
      <c r="A135" s="144"/>
    </row>
    <row r="136" spans="1:18">
      <c r="A136" s="144"/>
    </row>
    <row r="137" spans="1:18">
      <c r="A137" s="144"/>
    </row>
    <row r="138" spans="1:18">
      <c r="A138" s="144"/>
    </row>
    <row r="139" spans="1:18">
      <c r="A139" s="144"/>
    </row>
    <row r="140" spans="1:18" s="2" customFormat="1">
      <c r="A140" s="146"/>
      <c r="B140" s="32"/>
      <c r="C140" s="32"/>
      <c r="D140" s="32"/>
      <c r="E140" s="5"/>
      <c r="F140" s="5"/>
      <c r="G140" s="5"/>
      <c r="H140" s="5"/>
      <c r="I140" s="5"/>
      <c r="J140" s="5"/>
      <c r="K140" s="5"/>
      <c r="L140" s="5"/>
      <c r="M140" s="5"/>
      <c r="N140" s="5"/>
      <c r="O140" s="5"/>
      <c r="P140" s="1"/>
      <c r="Q140" s="1"/>
      <c r="R140" s="1"/>
    </row>
    <row r="141" spans="1:18">
      <c r="A141" s="144"/>
    </row>
    <row r="142" spans="1:18">
      <c r="A142" s="144"/>
    </row>
    <row r="143" spans="1:18">
      <c r="A143" s="144"/>
    </row>
    <row r="144" spans="1:18">
      <c r="A144" s="144"/>
    </row>
    <row r="145" spans="1:1">
      <c r="A145" s="144"/>
    </row>
    <row r="146" spans="1:1">
      <c r="A146" s="144"/>
    </row>
    <row r="147" spans="1:1">
      <c r="A147" s="144"/>
    </row>
    <row r="148" spans="1:1">
      <c r="A148" s="144"/>
    </row>
    <row r="149" spans="1:1">
      <c r="A149" s="144"/>
    </row>
    <row r="150" spans="1:1">
      <c r="A150" s="144"/>
    </row>
    <row r="151" spans="1:1">
      <c r="A151" s="144"/>
    </row>
    <row r="152" spans="1:1">
      <c r="A152" s="144"/>
    </row>
    <row r="153" spans="1:1">
      <c r="A153" s="144"/>
    </row>
    <row r="154" spans="1:1">
      <c r="A154" s="144"/>
    </row>
    <row r="155" spans="1:1">
      <c r="A155" s="144"/>
    </row>
    <row r="156" spans="1:1">
      <c r="A156" s="144"/>
    </row>
    <row r="157" spans="1:1">
      <c r="A157" s="144"/>
    </row>
    <row r="158" spans="1:1">
      <c r="A158" s="144"/>
    </row>
    <row r="159" spans="1:1">
      <c r="A159" s="144"/>
    </row>
    <row r="160" spans="1:1">
      <c r="A160" s="144"/>
    </row>
    <row r="161" spans="1:1">
      <c r="A161" s="144"/>
    </row>
    <row r="162" spans="1:1">
      <c r="A162" s="144"/>
    </row>
    <row r="163" spans="1:1">
      <c r="A163" s="144"/>
    </row>
    <row r="164" spans="1:1">
      <c r="A164" s="144"/>
    </row>
    <row r="165" spans="1:1">
      <c r="A165" s="144"/>
    </row>
    <row r="166" spans="1:1">
      <c r="A166" s="144"/>
    </row>
    <row r="167" spans="1:1">
      <c r="A167" s="144"/>
    </row>
  </sheetData>
  <dataConsolidate/>
  <printOptions horizontalCentered="1"/>
  <pageMargins left="0.25" right="0.25" top="0.75" bottom="0.75" header="0.3" footer="0.3"/>
  <pageSetup paperSize="5" scale="66" fitToHeight="0"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38"/>
  <sheetViews>
    <sheetView zoomScale="70" zoomScaleNormal="70" workbookViewId="0">
      <selection activeCell="C36" sqref="C36"/>
    </sheetView>
  </sheetViews>
  <sheetFormatPr defaultColWidth="9" defaultRowHeight="15.6"/>
  <cols>
    <col min="1" max="1" width="9" style="152"/>
    <col min="2" max="2" width="59.69921875" style="129" customWidth="1"/>
    <col min="3" max="3" width="19.09765625" style="129" customWidth="1"/>
    <col min="4" max="4" width="13.69921875" style="129" bestFit="1" customWidth="1"/>
    <col min="5" max="5" width="11.3984375" style="129" bestFit="1" customWidth="1"/>
    <col min="6" max="7" width="11.3984375" style="5" bestFit="1" customWidth="1"/>
    <col min="8" max="8" width="10" style="5" bestFit="1" customWidth="1"/>
    <col min="9" max="12" width="11.3984375" style="5" bestFit="1" customWidth="1"/>
    <col min="13" max="13" width="8.5" style="5" bestFit="1" customWidth="1"/>
    <col min="14" max="16" width="11.3984375" style="5" bestFit="1" customWidth="1"/>
    <col min="17" max="17" width="7.3984375" style="5" bestFit="1" customWidth="1"/>
    <col min="18" max="20" width="11.3984375" style="1" bestFit="1" customWidth="1"/>
    <col min="21" max="21" width="8.59765625" style="1" customWidth="1"/>
    <col min="22" max="133" width="7.09765625" style="1" customWidth="1"/>
    <col min="134" max="16384" width="9" style="1"/>
  </cols>
  <sheetData>
    <row r="1" spans="1:20" s="2" customFormat="1">
      <c r="A1" s="149"/>
      <c r="B1" s="18" t="s">
        <v>22</v>
      </c>
      <c r="C1" s="12"/>
      <c r="D1" s="12"/>
      <c r="E1" s="12"/>
      <c r="F1" s="4"/>
      <c r="G1" s="4"/>
      <c r="H1" s="4"/>
      <c r="I1" s="4"/>
      <c r="J1" s="4"/>
      <c r="K1" s="4"/>
      <c r="L1" s="4"/>
      <c r="M1" s="4"/>
      <c r="N1" s="4"/>
      <c r="O1" s="4"/>
    </row>
    <row r="2" spans="1:20" s="2" customFormat="1">
      <c r="A2" s="149"/>
      <c r="B2" s="18" t="s">
        <v>23</v>
      </c>
      <c r="C2" s="12"/>
      <c r="D2" s="12"/>
      <c r="E2" s="12"/>
      <c r="F2" s="4"/>
      <c r="G2" s="4"/>
      <c r="H2" s="4"/>
      <c r="I2" s="4"/>
      <c r="J2" s="4"/>
      <c r="K2" s="4"/>
      <c r="L2" s="4"/>
      <c r="M2" s="4"/>
      <c r="N2" s="4"/>
      <c r="O2" s="4"/>
    </row>
    <row r="3" spans="1:20" s="3" customFormat="1">
      <c r="A3" s="149"/>
      <c r="B3" s="133" t="s">
        <v>260</v>
      </c>
      <c r="C3" s="16"/>
      <c r="D3" s="16"/>
      <c r="E3" s="16"/>
    </row>
    <row r="4" spans="1:20" s="3" customFormat="1">
      <c r="A4" s="149"/>
      <c r="B4" s="23" t="s">
        <v>195</v>
      </c>
      <c r="C4" s="15"/>
      <c r="D4" s="15"/>
      <c r="E4" s="15"/>
    </row>
    <row r="5" spans="1:20" s="3" customFormat="1">
      <c r="A5" s="149"/>
      <c r="B5" s="283" t="s">
        <v>194</v>
      </c>
      <c r="C5" s="15"/>
      <c r="D5" s="15"/>
      <c r="E5" s="15"/>
    </row>
    <row r="6" spans="1:20" s="3" customFormat="1">
      <c r="A6" s="149"/>
      <c r="B6" s="15"/>
      <c r="C6" s="15"/>
      <c r="D6" s="15"/>
      <c r="E6" s="15"/>
    </row>
    <row r="7" spans="1:20" s="3" customFormat="1" ht="15.75" customHeight="1">
      <c r="A7" s="149"/>
      <c r="B7" s="148" t="s">
        <v>403</v>
      </c>
      <c r="C7" s="12"/>
      <c r="D7" s="12"/>
      <c r="E7" s="12"/>
      <c r="F7" s="11"/>
      <c r="I7" s="8"/>
      <c r="J7" s="6"/>
      <c r="K7" s="6"/>
      <c r="L7" s="6"/>
      <c r="M7" s="6"/>
      <c r="N7" s="6"/>
      <c r="O7" s="6"/>
      <c r="P7" s="6"/>
      <c r="Q7" s="6"/>
    </row>
    <row r="8" spans="1:20" s="3" customFormat="1">
      <c r="A8" s="149"/>
      <c r="B8" s="18"/>
      <c r="C8" s="24" t="s">
        <v>136</v>
      </c>
      <c r="D8" s="133" t="s">
        <v>83</v>
      </c>
      <c r="E8" s="18"/>
      <c r="F8" s="52"/>
      <c r="G8" s="52"/>
      <c r="H8" s="52"/>
      <c r="I8" s="52"/>
      <c r="J8" s="224"/>
      <c r="K8" s="60"/>
      <c r="L8" s="60"/>
      <c r="M8" s="60"/>
      <c r="N8" s="60"/>
      <c r="O8" s="60"/>
      <c r="P8" s="55"/>
      <c r="Q8" s="55"/>
      <c r="R8" s="56"/>
      <c r="S8" s="56"/>
      <c r="T8" s="56"/>
    </row>
    <row r="9" spans="1:20" s="3" customFormat="1">
      <c r="A9" s="149"/>
      <c r="B9" s="13"/>
      <c r="C9" s="24" t="s">
        <v>137</v>
      </c>
      <c r="D9" s="457" t="s">
        <v>128</v>
      </c>
      <c r="E9" s="457"/>
      <c r="F9" s="458"/>
      <c r="G9" s="458"/>
      <c r="H9" s="19"/>
      <c r="I9" s="459" t="s">
        <v>129</v>
      </c>
      <c r="J9" s="459"/>
      <c r="K9" s="459"/>
      <c r="L9" s="459"/>
      <c r="M9" s="225"/>
      <c r="N9" s="460" t="s">
        <v>130</v>
      </c>
      <c r="O9" s="461"/>
      <c r="P9" s="461"/>
      <c r="Q9" s="55"/>
      <c r="R9" s="462" t="s">
        <v>131</v>
      </c>
      <c r="S9" s="463"/>
      <c r="T9" s="463"/>
    </row>
    <row r="10" spans="1:20" s="7" customFormat="1" ht="18">
      <c r="A10" s="150"/>
      <c r="B10" s="286" t="s">
        <v>93</v>
      </c>
      <c r="C10" s="20"/>
      <c r="D10" s="348" t="s">
        <v>138</v>
      </c>
      <c r="E10" s="348" t="s">
        <v>81</v>
      </c>
      <c r="F10" s="348">
        <v>2019</v>
      </c>
      <c r="G10" s="349" t="s">
        <v>2</v>
      </c>
      <c r="H10" s="350"/>
      <c r="I10" s="351" t="s">
        <v>17</v>
      </c>
      <c r="J10" s="348" t="s">
        <v>18</v>
      </c>
      <c r="K10" s="348" t="s">
        <v>20</v>
      </c>
      <c r="L10" s="349" t="s">
        <v>21</v>
      </c>
      <c r="M10" s="350"/>
      <c r="N10" s="351" t="s">
        <v>24</v>
      </c>
      <c r="O10" s="348" t="s">
        <v>25</v>
      </c>
      <c r="P10" s="349" t="s">
        <v>27</v>
      </c>
      <c r="Q10" s="350"/>
      <c r="R10" s="351" t="s">
        <v>28</v>
      </c>
      <c r="S10" s="348" t="s">
        <v>29</v>
      </c>
      <c r="T10" s="348" t="s">
        <v>30</v>
      </c>
    </row>
    <row r="11" spans="1:20">
      <c r="A11" s="19">
        <v>1</v>
      </c>
      <c r="B11" s="18" t="s">
        <v>291</v>
      </c>
      <c r="C11" s="24"/>
      <c r="D11" s="352">
        <f>EBT!E14</f>
        <v>2313166.2209999999</v>
      </c>
      <c r="E11" s="352">
        <f>EBT!F14</f>
        <v>2326560.5122845788</v>
      </c>
      <c r="F11" s="352">
        <f>EBT!G14</f>
        <v>2362302.475680925</v>
      </c>
      <c r="G11" s="352">
        <f>EBT!H14</f>
        <v>2359970.4788772399</v>
      </c>
      <c r="H11" s="226"/>
      <c r="I11" s="352">
        <f>EBT!I14</f>
        <v>2356801.4025374861</v>
      </c>
      <c r="J11" s="352">
        <f>EBT!J14</f>
        <v>2353233.2734268853</v>
      </c>
      <c r="K11" s="352">
        <f>EBT!K14</f>
        <v>2349915.5822381047</v>
      </c>
      <c r="L11" s="352">
        <f>EBT!L14</f>
        <v>2346881.8136875089</v>
      </c>
      <c r="M11" s="226"/>
      <c r="N11" s="353">
        <f>EBT!M14</f>
        <v>2344084.3713880638</v>
      </c>
      <c r="O11" s="353">
        <f>EBT!N14</f>
        <v>2343886.3325042035</v>
      </c>
      <c r="P11" s="353">
        <f>EBT!O14</f>
        <v>2343830.416046822</v>
      </c>
      <c r="Q11" s="246"/>
      <c r="R11" s="353">
        <f>EBT!P14</f>
        <v>2343874.6972858678</v>
      </c>
      <c r="S11" s="353">
        <f>EBT!Q14</f>
        <v>2343983.5745024704</v>
      </c>
      <c r="T11" s="353">
        <f>EBT!R14</f>
        <v>2344129.8742306619</v>
      </c>
    </row>
    <row r="12" spans="1:20">
      <c r="A12" s="19">
        <v>2</v>
      </c>
      <c r="B12" s="86" t="s">
        <v>323</v>
      </c>
      <c r="C12" s="86"/>
      <c r="D12" s="395">
        <v>1539</v>
      </c>
      <c r="E12" s="395">
        <v>500</v>
      </c>
      <c r="F12" s="355"/>
      <c r="G12" s="356"/>
      <c r="H12" s="226"/>
      <c r="I12" s="354"/>
      <c r="J12" s="355"/>
      <c r="K12" s="355"/>
      <c r="L12" s="356"/>
      <c r="M12" s="226"/>
      <c r="N12" s="354"/>
      <c r="O12" s="355"/>
      <c r="P12" s="356"/>
      <c r="Q12" s="246"/>
      <c r="R12" s="357"/>
      <c r="S12" s="355"/>
      <c r="T12" s="355"/>
    </row>
    <row r="13" spans="1:20">
      <c r="A13" s="19">
        <v>3</v>
      </c>
      <c r="B13" s="18" t="s">
        <v>139</v>
      </c>
      <c r="C13" s="18"/>
      <c r="D13" s="358">
        <v>0.27</v>
      </c>
      <c r="E13" s="358">
        <v>0.28999999999999998</v>
      </c>
      <c r="F13" s="359">
        <v>0.31</v>
      </c>
      <c r="G13" s="360">
        <v>0.33</v>
      </c>
      <c r="H13" s="341"/>
      <c r="I13" s="361">
        <v>0.34749999999999998</v>
      </c>
      <c r="J13" s="359">
        <v>0.36499999999999999</v>
      </c>
      <c r="K13" s="359">
        <v>0.38250000000000001</v>
      </c>
      <c r="L13" s="360">
        <v>0.4</v>
      </c>
      <c r="M13" s="341"/>
      <c r="N13" s="361">
        <v>0.41670000000000001</v>
      </c>
      <c r="O13" s="359">
        <v>0.43330000000000002</v>
      </c>
      <c r="P13" s="360">
        <v>0.45</v>
      </c>
      <c r="Q13" s="341"/>
      <c r="R13" s="361">
        <v>0.4667</v>
      </c>
      <c r="S13" s="359">
        <v>0.48330000000000001</v>
      </c>
      <c r="T13" s="359">
        <v>0.5</v>
      </c>
    </row>
    <row r="14" spans="1:20">
      <c r="A14" s="19">
        <v>4</v>
      </c>
      <c r="B14" s="18" t="s">
        <v>140</v>
      </c>
      <c r="C14" s="18"/>
      <c r="D14" s="454">
        <f>((D11-D12)*D13)+((E11-E12)*E13)+((F11-F12)*F13)+((G11-G12)*G13)</f>
        <v>2809800.9237231039</v>
      </c>
      <c r="E14" s="455"/>
      <c r="F14" s="455"/>
      <c r="G14" s="456"/>
      <c r="H14" s="227"/>
      <c r="I14" s="454">
        <f>((I11-I12)*I13)+((J11-J12)*J13)+((K11-K12)*K13)+((L11-L12)*L13)</f>
        <v>3515514.0678636678</v>
      </c>
      <c r="J14" s="455"/>
      <c r="K14" s="455"/>
      <c r="L14" s="456"/>
      <c r="M14" s="227"/>
      <c r="N14" s="466">
        <f>(((N11-N12)*N13)+((O11-O12)*O13)+((P11-P12)*P13))</f>
        <v>3047109.5926525472</v>
      </c>
      <c r="O14" s="467"/>
      <c r="P14" s="467"/>
      <c r="Q14" s="227"/>
      <c r="R14" s="467">
        <f>(((R11-R12)*R13)+((S11-S12)*S13)+((T11-T12)*T13))</f>
        <v>3398798.5198956896</v>
      </c>
      <c r="S14" s="467"/>
      <c r="T14" s="468"/>
    </row>
    <row r="15" spans="1:20">
      <c r="A15" s="19"/>
      <c r="B15" s="18"/>
      <c r="C15" s="18"/>
      <c r="D15" s="362"/>
      <c r="E15" s="363"/>
      <c r="F15" s="364"/>
      <c r="G15" s="364"/>
      <c r="H15" s="231"/>
      <c r="I15" s="364"/>
      <c r="J15" s="364"/>
      <c r="K15" s="364"/>
      <c r="L15" s="364"/>
      <c r="M15" s="231"/>
      <c r="N15" s="364"/>
      <c r="O15" s="364"/>
      <c r="P15" s="364"/>
      <c r="Q15" s="231"/>
      <c r="R15" s="364"/>
      <c r="S15" s="364"/>
      <c r="T15" s="365"/>
    </row>
    <row r="16" spans="1:20">
      <c r="A16" s="19"/>
      <c r="B16" s="287" t="s">
        <v>180</v>
      </c>
      <c r="C16" s="18"/>
      <c r="D16" s="229"/>
      <c r="E16" s="230"/>
      <c r="F16" s="231"/>
      <c r="G16" s="231"/>
      <c r="H16" s="235"/>
      <c r="I16" s="231"/>
      <c r="J16" s="231"/>
      <c r="K16" s="231"/>
      <c r="L16" s="231"/>
      <c r="M16" s="231"/>
      <c r="N16" s="231"/>
      <c r="O16" s="231"/>
      <c r="P16" s="231"/>
      <c r="Q16" s="231"/>
      <c r="R16" s="231"/>
      <c r="S16" s="231"/>
      <c r="T16" s="228"/>
    </row>
    <row r="17" spans="1:22" ht="31.2">
      <c r="A17" s="19">
        <v>5</v>
      </c>
      <c r="B17" s="18" t="s">
        <v>159</v>
      </c>
      <c r="C17" s="449">
        <v>975271</v>
      </c>
      <c r="D17" s="233"/>
      <c r="E17" s="234"/>
      <c r="F17" s="235"/>
      <c r="G17" s="232"/>
      <c r="H17" s="451">
        <f>C17+SUM(D22:G22)</f>
        <v>1068962.4254483965</v>
      </c>
      <c r="I17" s="244"/>
      <c r="J17" s="235"/>
      <c r="K17" s="235"/>
      <c r="L17" s="235"/>
      <c r="M17" s="451">
        <f>H17+SUM(I22:L22)</f>
        <v>786237.81777570164</v>
      </c>
      <c r="N17" s="235"/>
      <c r="O17" s="235"/>
      <c r="P17" s="235"/>
      <c r="Q17" s="451">
        <f>M17+SUM(N22:P22)</f>
        <v>40500.392694499576</v>
      </c>
      <c r="R17" s="235"/>
      <c r="S17" s="235"/>
      <c r="T17" s="232"/>
      <c r="U17" s="451">
        <f>Q17+SUM(R22:T22)</f>
        <v>40500.392694499576</v>
      </c>
      <c r="V17" s="428"/>
    </row>
    <row r="18" spans="1:22">
      <c r="A18" s="19">
        <v>6</v>
      </c>
      <c r="B18" s="18" t="s">
        <v>288</v>
      </c>
      <c r="C18" s="18"/>
      <c r="D18" s="236">
        <v>703127</v>
      </c>
      <c r="E18" s="236">
        <f>EBT!F71+EBT!F110</f>
        <v>701689.41215900006</v>
      </c>
      <c r="F18" s="236">
        <f>EBT!G71+EBT!G110</f>
        <v>705229.16215900006</v>
      </c>
      <c r="G18" s="236">
        <f>EBT!H71+EBT!H110</f>
        <v>711064.3048535001</v>
      </c>
      <c r="H18" s="366"/>
      <c r="I18" s="242">
        <f>EBT!I71+EBT!I110</f>
        <v>840959.99948757677</v>
      </c>
      <c r="J18" s="242">
        <f>EBT!J71+EBT!J110</f>
        <v>847618.39235133247</v>
      </c>
      <c r="K18" s="242">
        <f>EBT!K71+EBT!K110</f>
        <v>800807.83674408612</v>
      </c>
      <c r="L18" s="242">
        <f>EBT!L71+EBT!L110</f>
        <v>743403.23160797788</v>
      </c>
      <c r="M18" s="227"/>
      <c r="N18" s="242">
        <f>EBT!M71+EBT!M110</f>
        <v>710760.47549171722</v>
      </c>
      <c r="O18" s="242">
        <f>EBT!N71+EBT!N110</f>
        <v>672012.1980008434</v>
      </c>
      <c r="P18" s="242">
        <f>EBT!O71+EBT!O110</f>
        <v>710522.47335286823</v>
      </c>
      <c r="Q18" s="227"/>
      <c r="R18" s="242">
        <f>EBT!P71+EBT!P110</f>
        <v>707800.6773272655</v>
      </c>
      <c r="S18" s="242">
        <f>EBT!Q71+EBT!Q110</f>
        <v>749570.23336546193</v>
      </c>
      <c r="T18" s="236">
        <f>EBT!R71+EBT!R110</f>
        <v>785227.06647082698</v>
      </c>
    </row>
    <row r="19" spans="1:22" s="270" customFormat="1">
      <c r="A19" s="19" t="s">
        <v>285</v>
      </c>
      <c r="B19" s="274" t="s">
        <v>292</v>
      </c>
      <c r="C19" s="274"/>
      <c r="D19" s="367">
        <f>(D11*D13)-D27</f>
        <v>595554.87967000005</v>
      </c>
      <c r="E19" s="367">
        <f t="shared" ref="E19:G19" si="0">E11*E13</f>
        <v>674702.54856252775</v>
      </c>
      <c r="F19" s="367">
        <f t="shared" si="0"/>
        <v>732313.76746108674</v>
      </c>
      <c r="G19" s="367">
        <f t="shared" si="0"/>
        <v>778790.2580294892</v>
      </c>
      <c r="H19" s="227"/>
      <c r="I19" s="367">
        <f>I11*I13</f>
        <v>818988.48738177633</v>
      </c>
      <c r="J19" s="367">
        <f t="shared" ref="J19:T19" si="1">J11*J13</f>
        <v>858930.14480081305</v>
      </c>
      <c r="K19" s="367">
        <f t="shared" si="1"/>
        <v>898842.71020607511</v>
      </c>
      <c r="L19" s="367">
        <f t="shared" si="1"/>
        <v>938752.72547500359</v>
      </c>
      <c r="M19" s="227"/>
      <c r="N19" s="367">
        <f t="shared" si="1"/>
        <v>976779.95755740616</v>
      </c>
      <c r="O19" s="367">
        <f t="shared" si="1"/>
        <v>1015605.9478740714</v>
      </c>
      <c r="P19" s="367">
        <f t="shared" si="1"/>
        <v>1054723.6872210698</v>
      </c>
      <c r="Q19" s="227"/>
      <c r="R19" s="367">
        <f t="shared" si="1"/>
        <v>1093886.3212233144</v>
      </c>
      <c r="S19" s="367">
        <f t="shared" si="1"/>
        <v>1132847.261557044</v>
      </c>
      <c r="T19" s="367">
        <f t="shared" si="1"/>
        <v>1172064.9371153309</v>
      </c>
    </row>
    <row r="20" spans="1:22" s="270" customFormat="1">
      <c r="A20" s="19">
        <v>7</v>
      </c>
      <c r="B20" s="274" t="s">
        <v>287</v>
      </c>
      <c r="C20" s="274"/>
      <c r="D20" s="367">
        <v>53943</v>
      </c>
      <c r="E20" s="367"/>
      <c r="F20" s="367"/>
      <c r="G20" s="367"/>
      <c r="H20" s="227"/>
      <c r="I20" s="367"/>
      <c r="J20" s="367"/>
      <c r="K20" s="367"/>
      <c r="L20" s="367"/>
      <c r="M20" s="227"/>
      <c r="N20" s="367"/>
      <c r="O20" s="367"/>
      <c r="P20" s="367">
        <f>EBT!O114</f>
        <v>208077.02072591649</v>
      </c>
      <c r="Q20" s="227"/>
      <c r="R20" s="367">
        <f>EBT!P114</f>
        <v>386085.64389604871</v>
      </c>
      <c r="S20" s="367">
        <f>EBT!Q114</f>
        <v>383277.02819158183</v>
      </c>
      <c r="T20" s="367">
        <f>EBT!R114</f>
        <v>386837.87064450397</v>
      </c>
    </row>
    <row r="21" spans="1:22" s="270" customFormat="1">
      <c r="A21" s="19" t="s">
        <v>295</v>
      </c>
      <c r="B21" s="274" t="s">
        <v>293</v>
      </c>
      <c r="C21" s="274"/>
      <c r="D21" s="367"/>
      <c r="E21" s="367"/>
      <c r="F21" s="367"/>
      <c r="G21" s="367"/>
      <c r="H21" s="227"/>
      <c r="I21" s="367"/>
      <c r="J21" s="367"/>
      <c r="K21" s="367"/>
      <c r="L21" s="367"/>
      <c r="M21" s="227"/>
      <c r="N21" s="367"/>
      <c r="O21" s="367"/>
      <c r="P21" s="367"/>
      <c r="Q21" s="227"/>
      <c r="R21" s="367"/>
      <c r="S21" s="367"/>
      <c r="T21" s="367"/>
    </row>
    <row r="22" spans="1:22">
      <c r="A22" s="19">
        <v>8</v>
      </c>
      <c r="B22" s="18" t="s">
        <v>296</v>
      </c>
      <c r="C22" s="18"/>
      <c r="D22" s="242">
        <f>D20-D21+D18-D19</f>
        <v>161515.12032999995</v>
      </c>
      <c r="E22" s="242">
        <f t="shared" ref="E22:I22" si="2">E20-E21+E18-E19</f>
        <v>26986.863596472307</v>
      </c>
      <c r="F22" s="242">
        <f t="shared" si="2"/>
        <v>-27084.605302086682</v>
      </c>
      <c r="G22" s="242">
        <f t="shared" si="2"/>
        <v>-67725.953175989096</v>
      </c>
      <c r="H22" s="227"/>
      <c r="I22" s="242">
        <f t="shared" si="2"/>
        <v>21971.512105800444</v>
      </c>
      <c r="J22" s="242">
        <f t="shared" ref="J22" si="3">J20-J21+J18-J19</f>
        <v>-11311.752449480584</v>
      </c>
      <c r="K22" s="242">
        <f t="shared" ref="K22" si="4">K20-K21+K18-K19</f>
        <v>-98034.873461988987</v>
      </c>
      <c r="L22" s="242">
        <f t="shared" ref="L22:N22" si="5">L20-L21+L18-L19</f>
        <v>-195349.49386702571</v>
      </c>
      <c r="M22" s="227"/>
      <c r="N22" s="242">
        <f t="shared" si="5"/>
        <v>-266019.48206568894</v>
      </c>
      <c r="O22" s="242">
        <f t="shared" ref="O22" si="6">O20-O21+O18-O19</f>
        <v>-343593.74987322802</v>
      </c>
      <c r="P22" s="242">
        <f t="shared" ref="P22:R22" si="7">P20-P21+P18-P19</f>
        <v>-136124.1931422851</v>
      </c>
      <c r="Q22" s="227"/>
      <c r="R22" s="242">
        <f t="shared" si="7"/>
        <v>0</v>
      </c>
      <c r="S22" s="242">
        <f t="shared" ref="S22" si="8">S20-S21+S18-S19</f>
        <v>0</v>
      </c>
      <c r="T22" s="236">
        <f t="shared" ref="T22" si="9">T20-T21+T18-T19</f>
        <v>0</v>
      </c>
    </row>
    <row r="23" spans="1:22">
      <c r="A23" s="19"/>
      <c r="B23" s="18"/>
      <c r="C23" s="18"/>
      <c r="D23" s="362"/>
      <c r="E23" s="363"/>
      <c r="F23" s="364"/>
      <c r="G23" s="364"/>
      <c r="H23" s="231"/>
      <c r="I23" s="364"/>
      <c r="J23" s="364"/>
      <c r="K23" s="364"/>
      <c r="L23" s="364"/>
      <c r="M23" s="231"/>
      <c r="N23" s="364"/>
      <c r="O23" s="364"/>
      <c r="P23" s="364"/>
      <c r="Q23" s="231"/>
      <c r="R23" s="364"/>
      <c r="S23" s="364"/>
      <c r="T23" s="365"/>
    </row>
    <row r="24" spans="1:22">
      <c r="A24" s="19"/>
      <c r="B24" s="287" t="s">
        <v>141</v>
      </c>
      <c r="C24" s="18"/>
      <c r="D24" s="229"/>
      <c r="E24" s="230"/>
      <c r="F24" s="231"/>
      <c r="G24" s="231"/>
      <c r="H24" s="235"/>
      <c r="I24" s="231"/>
      <c r="J24" s="231"/>
      <c r="K24" s="231"/>
      <c r="L24" s="231"/>
      <c r="M24" s="231"/>
      <c r="N24" s="231"/>
      <c r="O24" s="231"/>
      <c r="P24" s="231"/>
      <c r="Q24" s="231"/>
      <c r="R24" s="231"/>
      <c r="S24" s="231"/>
      <c r="T24" s="228"/>
    </row>
    <row r="25" spans="1:22" ht="31.2">
      <c r="A25" s="19">
        <v>9</v>
      </c>
      <c r="B25" s="18" t="s">
        <v>159</v>
      </c>
      <c r="C25" s="450">
        <v>0</v>
      </c>
      <c r="D25" s="233"/>
      <c r="E25" s="234"/>
      <c r="F25" s="235"/>
      <c r="G25" s="232"/>
      <c r="H25" s="451">
        <f>C25+SUM(D28:G28)</f>
        <v>0</v>
      </c>
      <c r="I25" s="244"/>
      <c r="J25" s="235"/>
      <c r="K25" s="235"/>
      <c r="L25" s="235"/>
      <c r="M25" s="451">
        <f>H25+SUM(I28:L28)</f>
        <v>0</v>
      </c>
      <c r="N25" s="235"/>
      <c r="O25" s="235"/>
      <c r="P25" s="235"/>
      <c r="Q25" s="451">
        <f>M25+SUM(N28:P28)</f>
        <v>0</v>
      </c>
      <c r="R25" s="235"/>
      <c r="S25" s="235"/>
      <c r="T25" s="232"/>
      <c r="U25" s="451">
        <f>Q25+SUM(R28:T28)</f>
        <v>0</v>
      </c>
      <c r="V25" s="428"/>
    </row>
    <row r="26" spans="1:22">
      <c r="A26" s="19">
        <v>10</v>
      </c>
      <c r="B26" s="18" t="s">
        <v>286</v>
      </c>
      <c r="C26" s="18"/>
      <c r="D26" s="367">
        <v>29000</v>
      </c>
      <c r="E26" s="241"/>
      <c r="F26" s="211"/>
      <c r="G26" s="243"/>
      <c r="H26" s="366"/>
      <c r="I26" s="247"/>
      <c r="J26" s="248"/>
      <c r="K26" s="248"/>
      <c r="L26" s="249"/>
      <c r="M26" s="227"/>
      <c r="N26" s="202"/>
      <c r="O26" s="211"/>
      <c r="P26" s="243"/>
      <c r="Q26" s="227"/>
      <c r="R26" s="202"/>
      <c r="S26" s="211"/>
      <c r="T26" s="211"/>
    </row>
    <row r="27" spans="1:22">
      <c r="A27" s="19">
        <v>11</v>
      </c>
      <c r="B27" s="18" t="s">
        <v>294</v>
      </c>
      <c r="C27" s="18"/>
      <c r="D27" s="367">
        <v>29000</v>
      </c>
      <c r="E27" s="241"/>
      <c r="F27" s="211"/>
      <c r="G27" s="243"/>
      <c r="H27" s="227"/>
      <c r="I27" s="241"/>
      <c r="J27" s="241"/>
      <c r="K27" s="241"/>
      <c r="L27" s="241"/>
      <c r="M27" s="227"/>
      <c r="N27" s="241"/>
      <c r="O27" s="241"/>
      <c r="P27" s="241"/>
      <c r="Q27" s="227"/>
      <c r="R27" s="241"/>
      <c r="S27" s="241"/>
      <c r="T27" s="241"/>
    </row>
    <row r="28" spans="1:22" s="270" customFormat="1">
      <c r="A28" s="19">
        <v>12</v>
      </c>
      <c r="B28" s="274" t="s">
        <v>297</v>
      </c>
      <c r="C28" s="274"/>
      <c r="D28" s="242">
        <f>D26-D27</f>
        <v>0</v>
      </c>
      <c r="E28" s="242">
        <f t="shared" ref="E28:I28" si="10">E26-E27</f>
        <v>0</v>
      </c>
      <c r="F28" s="242">
        <f t="shared" si="10"/>
        <v>0</v>
      </c>
      <c r="G28" s="242">
        <f t="shared" si="10"/>
        <v>0</v>
      </c>
      <c r="H28" s="231"/>
      <c r="I28" s="242">
        <f t="shared" si="10"/>
        <v>0</v>
      </c>
      <c r="J28" s="242">
        <f t="shared" ref="J28" si="11">J26-J27</f>
        <v>0</v>
      </c>
      <c r="K28" s="242">
        <f t="shared" ref="K28" si="12">K26-K27</f>
        <v>0</v>
      </c>
      <c r="L28" s="242">
        <f t="shared" ref="L28:N28" si="13">L26-L27</f>
        <v>0</v>
      </c>
      <c r="M28" s="231"/>
      <c r="N28" s="242">
        <f t="shared" si="13"/>
        <v>0</v>
      </c>
      <c r="O28" s="242">
        <f t="shared" ref="O28" si="14">O26-O27</f>
        <v>0</v>
      </c>
      <c r="P28" s="242">
        <f t="shared" ref="P28" si="15">P26-P27</f>
        <v>0</v>
      </c>
      <c r="Q28" s="231"/>
      <c r="R28" s="242">
        <f t="shared" ref="R28" si="16">R26-R27</f>
        <v>0</v>
      </c>
      <c r="S28" s="242">
        <f t="shared" ref="S28" si="17">S26-S27</f>
        <v>0</v>
      </c>
      <c r="T28" s="236">
        <f t="shared" ref="T28" si="18">T26-T27</f>
        <v>0</v>
      </c>
    </row>
    <row r="29" spans="1:22">
      <c r="A29" s="19"/>
      <c r="B29" s="18"/>
      <c r="C29" s="18"/>
      <c r="D29" s="368"/>
      <c r="E29" s="369"/>
      <c r="F29" s="370"/>
      <c r="G29" s="370"/>
      <c r="H29" s="231"/>
      <c r="I29" s="370"/>
      <c r="J29" s="370"/>
      <c r="K29" s="370"/>
      <c r="L29" s="370"/>
      <c r="M29" s="231"/>
      <c r="N29" s="370"/>
      <c r="O29" s="370"/>
      <c r="P29" s="370"/>
      <c r="Q29" s="231"/>
      <c r="R29" s="370"/>
      <c r="S29" s="370"/>
      <c r="T29" s="371"/>
    </row>
    <row r="30" spans="1:22" ht="31.2">
      <c r="A30" s="19">
        <v>13</v>
      </c>
      <c r="B30" s="18" t="s">
        <v>319</v>
      </c>
      <c r="C30" s="18"/>
      <c r="D30" s="464">
        <f>SUM(D19:G19)+SUM(D21:G21)+SUM(D27:G27)</f>
        <v>2810361.4537231037</v>
      </c>
      <c r="E30" s="465"/>
      <c r="F30" s="465"/>
      <c r="G30" s="465"/>
      <c r="H30" s="227"/>
      <c r="I30" s="464">
        <f>SUM(I19:L19)+SUM(I21:L21)+SUM(I27:L27)</f>
        <v>3515514.0678636678</v>
      </c>
      <c r="J30" s="465"/>
      <c r="K30" s="465"/>
      <c r="L30" s="465"/>
      <c r="M30" s="227"/>
      <c r="N30" s="452">
        <f>SUM(N19:P19)+SUM(N21:P21)+SUM(N27:P27)</f>
        <v>3047109.5926525472</v>
      </c>
      <c r="O30" s="452"/>
      <c r="P30" s="452"/>
      <c r="Q30" s="227"/>
      <c r="R30" s="452">
        <f>SUM(R19:T19)+SUM(R21:T21)+SUM(R27:T27)</f>
        <v>3398798.5198956896</v>
      </c>
      <c r="S30" s="452"/>
      <c r="T30" s="453"/>
    </row>
    <row r="31" spans="1:22">
      <c r="A31" s="19"/>
      <c r="B31" s="18"/>
      <c r="C31" s="18"/>
      <c r="D31" s="368"/>
      <c r="E31" s="369"/>
      <c r="F31" s="370"/>
      <c r="G31" s="370"/>
      <c r="H31" s="231"/>
      <c r="I31" s="370"/>
      <c r="J31" s="370"/>
      <c r="K31" s="370"/>
      <c r="L31" s="370"/>
      <c r="M31" s="231"/>
      <c r="N31" s="370"/>
      <c r="O31" s="370"/>
      <c r="P31" s="370"/>
      <c r="Q31" s="231"/>
      <c r="R31" s="370"/>
      <c r="S31" s="370"/>
      <c r="T31" s="371"/>
    </row>
    <row r="32" spans="1:22">
      <c r="A32" s="19">
        <v>14</v>
      </c>
      <c r="B32" s="18" t="s">
        <v>269</v>
      </c>
      <c r="C32" s="18"/>
      <c r="D32" s="469">
        <f>D30-D14</f>
        <v>560.52999999979511</v>
      </c>
      <c r="E32" s="470"/>
      <c r="F32" s="470"/>
      <c r="G32" s="470"/>
      <c r="H32" s="227"/>
      <c r="I32" s="471">
        <f>I30-I14</f>
        <v>0</v>
      </c>
      <c r="J32" s="470"/>
      <c r="K32" s="470"/>
      <c r="L32" s="470"/>
      <c r="M32" s="227"/>
      <c r="N32" s="472">
        <f>N30-N14</f>
        <v>0</v>
      </c>
      <c r="O32" s="472"/>
      <c r="P32" s="472"/>
      <c r="Q32" s="227"/>
      <c r="R32" s="454">
        <f>R30-R14</f>
        <v>0</v>
      </c>
      <c r="S32" s="455"/>
      <c r="T32" s="456"/>
    </row>
    <row r="33" spans="1:24">
      <c r="A33" s="151"/>
      <c r="B33" s="26"/>
      <c r="C33" s="153"/>
      <c r="D33" s="372"/>
      <c r="E33" s="372"/>
      <c r="F33" s="370"/>
      <c r="G33" s="370"/>
      <c r="H33" s="235"/>
      <c r="I33" s="370"/>
      <c r="J33" s="370"/>
      <c r="K33" s="370"/>
      <c r="L33" s="370"/>
      <c r="M33" s="235"/>
      <c r="N33" s="370"/>
      <c r="O33" s="370"/>
      <c r="P33" s="373"/>
      <c r="Q33" s="245"/>
      <c r="R33" s="373"/>
      <c r="S33" s="373"/>
      <c r="T33" s="374"/>
    </row>
    <row r="34" spans="1:24" s="129" customFormat="1">
      <c r="A34" s="144"/>
      <c r="F34" s="5"/>
      <c r="G34" s="5"/>
      <c r="H34" s="5"/>
      <c r="I34" s="5"/>
      <c r="J34" s="5"/>
      <c r="K34" s="5"/>
      <c r="L34" s="5"/>
      <c r="M34" s="5"/>
      <c r="N34" s="5"/>
      <c r="O34" s="5"/>
      <c r="P34" s="5"/>
      <c r="Q34" s="5"/>
      <c r="R34" s="1"/>
      <c r="S34" s="1"/>
      <c r="T34" s="1"/>
    </row>
    <row r="35" spans="1:24" s="129" customFormat="1">
      <c r="A35" s="144"/>
      <c r="F35" s="5"/>
      <c r="G35" s="5"/>
      <c r="H35" s="5"/>
      <c r="I35" s="5"/>
      <c r="J35" s="5"/>
      <c r="K35" s="5"/>
      <c r="L35" s="5"/>
      <c r="M35" s="5"/>
      <c r="N35" s="5"/>
      <c r="O35" s="5"/>
      <c r="P35" s="5"/>
      <c r="Q35" s="5"/>
      <c r="R35" s="1"/>
      <c r="S35" s="1"/>
      <c r="T35" s="1"/>
    </row>
    <row r="36" spans="1:24" s="129" customFormat="1">
      <c r="A36" s="144"/>
      <c r="B36" s="129" t="s">
        <v>398</v>
      </c>
      <c r="F36" s="5"/>
      <c r="G36" s="5"/>
      <c r="H36" s="5"/>
      <c r="I36" s="5"/>
      <c r="J36" s="5"/>
      <c r="K36" s="5"/>
      <c r="L36" s="5"/>
      <c r="M36" s="5"/>
      <c r="N36" s="5"/>
      <c r="O36" s="5"/>
      <c r="P36" s="5"/>
      <c r="Q36" s="5"/>
      <c r="R36" s="1"/>
      <c r="S36" s="1"/>
      <c r="T36" s="1"/>
    </row>
    <row r="37" spans="1:24" ht="31.2">
      <c r="B37" s="129" t="s">
        <v>399</v>
      </c>
      <c r="D37" s="375"/>
      <c r="E37" s="375"/>
      <c r="Q37" s="376"/>
      <c r="R37" s="376"/>
      <c r="S37" s="376"/>
      <c r="T37" s="376"/>
      <c r="U37" s="376"/>
      <c r="V37" s="376"/>
      <c r="W37" s="376"/>
      <c r="X37" s="376"/>
    </row>
    <row r="38" spans="1:24">
      <c r="E38" s="375"/>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paperSize="5" scale="56"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2.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46F0A-D228-46DD-BAB0-21CF8307FB81}">
  <ds:schemaRef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 ds:uri="http://purl.org/dc/dcmitype/"/>
    <ds:schemaRef ds:uri="http://schemas.microsoft.com/office/infopath/2007/PartnerControls"/>
    <ds:schemaRef ds:uri="8eef3743-c7b3-4cbe-8837-b6e805be353c"/>
  </ds:schemaRefs>
</ds:datastoreItem>
</file>

<file path=customXml/itemProps4.xml><?xml version="1.0" encoding="utf-8"?>
<ds:datastoreItem xmlns:ds="http://schemas.openxmlformats.org/officeDocument/2006/customXml" ds:itemID="{B14C5A01-A6F2-4E5F-B519-09DFE9C78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Cover sheet</vt:lpstr>
      <vt:lpstr>Admin Info</vt:lpstr>
      <vt:lpstr>CRAT</vt:lpstr>
      <vt:lpstr>EBT</vt:lpstr>
      <vt:lpstr>GEAT</vt:lpstr>
      <vt:lpstr>RPT</vt:lpstr>
      <vt:lpstr>'Cover sheet'!Print_Area</vt:lpstr>
      <vt:lpstr>CRAT!Print_Titles</vt:lpstr>
      <vt:lpstr>EBT!Print_Titles</vt:lpstr>
      <vt:lpstr>GEAT!Print_Titles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Mei Pan</cp:lastModifiedBy>
  <cp:lastPrinted>2018-06-26T17:41:54Z</cp:lastPrinted>
  <dcterms:created xsi:type="dcterms:W3CDTF">2004-11-07T17:37:25Z</dcterms:created>
  <dcterms:modified xsi:type="dcterms:W3CDTF">2018-07-30T15:15:07Z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