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4220" windowHeight="12240" tabRatio="628"/>
  </bookViews>
  <sheets>
    <sheet name="Palen 34 Month Schedule Rev 1" sheetId="15" r:id="rId1"/>
    <sheet name="Palen 34 Month Schedule Rev 0" sheetId="13" r:id="rId2"/>
    <sheet name="Adjustments for PSA Table 6" sheetId="14" r:id="rId3"/>
    <sheet name="Palen 34 Month Schedule" sheetId="11" r:id="rId4"/>
    <sheet name="Palen Construction Personnel" sheetId="10" r:id="rId5"/>
    <sheet name="Sheet1" sheetId="4" r:id="rId6"/>
    <sheet name="Table from Channing_11-7-11" sheetId="6" r:id="rId7"/>
    <sheet name="Revised table calcs" sheetId="5" r:id="rId8"/>
    <sheet name="Table 5.10-16R2" sheetId="7" r:id="rId9"/>
    <sheet name="Backup_Const Table_corr 11-4-11" sheetId="8" r:id="rId10"/>
    <sheet name="Concrete Batch Plant" sheetId="9" r:id="rId11"/>
  </sheets>
  <definedNames>
    <definedName name="_xlnm.Print_Area" localSheetId="2">'Adjustments for PSA Table 6'!$A$1:$F$137</definedName>
    <definedName name="_xlnm.Print_Area" localSheetId="3">'Palen 34 Month Schedule'!$A$8:$AI$87</definedName>
    <definedName name="_xlnm.Print_Area" localSheetId="1">'Palen 34 Month Schedule Rev 0'!$A$8:$AI$82</definedName>
    <definedName name="_xlnm.Print_Area" localSheetId="0">'Palen 34 Month Schedule Rev 1'!$A$8:$AJ$93</definedName>
    <definedName name="_xlnm.Print_Area" localSheetId="4">'Palen Construction Personnel'!$A$7:$AF$86</definedName>
    <definedName name="_xlnm.Print_Titles" localSheetId="2">'Adjustments for PSA Table 6'!$9:$11</definedName>
    <definedName name="_xlnm.Print_Titles" localSheetId="3">'Palen 34 Month Schedule'!$1:$6</definedName>
    <definedName name="_xlnm.Print_Titles" localSheetId="1">'Palen 34 Month Schedule Rev 0'!$1:$7</definedName>
    <definedName name="_xlnm.Print_Titles" localSheetId="0">'Palen 34 Month Schedule Rev 1'!$1:$7</definedName>
    <definedName name="_xlnm.Print_Titles" localSheetId="4">'Palen Construction Personnel'!$1:$6</definedName>
  </definedNames>
  <calcPr calcId="125725"/>
</workbook>
</file>

<file path=xl/calcChain.xml><?xml version="1.0" encoding="utf-8"?>
<calcChain xmlns="http://schemas.openxmlformats.org/spreadsheetml/2006/main">
  <c r="AJ87" i="15"/>
  <c r="C73"/>
  <c r="AJ72"/>
  <c r="AJ71"/>
  <c r="AJ70"/>
  <c r="AJ69"/>
  <c r="AJ68"/>
  <c r="AJ67"/>
  <c r="AJ73" s="1"/>
  <c r="AI73"/>
  <c r="AH73"/>
  <c r="AG73"/>
  <c r="AF73"/>
  <c r="AE73"/>
  <c r="R73"/>
  <c r="Q73"/>
  <c r="P73"/>
  <c r="O73"/>
  <c r="AD73"/>
  <c r="AC73"/>
  <c r="AB73"/>
  <c r="AA73"/>
  <c r="Z73"/>
  <c r="Y73"/>
  <c r="X73"/>
  <c r="W73"/>
  <c r="V73"/>
  <c r="U73"/>
  <c r="T73"/>
  <c r="S73"/>
  <c r="N73"/>
  <c r="M73"/>
  <c r="L73"/>
  <c r="K73"/>
  <c r="J73"/>
  <c r="I73"/>
  <c r="H73"/>
  <c r="G73"/>
  <c r="F73"/>
  <c r="E73"/>
  <c r="D73"/>
  <c r="AI62"/>
  <c r="AJ59"/>
  <c r="AJ58"/>
  <c r="AJ57"/>
  <c r="AJ56"/>
  <c r="AJ55"/>
  <c r="AJ54"/>
  <c r="AJ53"/>
  <c r="AJ52"/>
  <c r="AI60"/>
  <c r="AH60"/>
  <c r="AG60"/>
  <c r="AF60"/>
  <c r="AE60"/>
  <c r="AD60"/>
  <c r="AC60"/>
  <c r="AB60"/>
  <c r="AA60"/>
  <c r="Z60"/>
  <c r="Y60"/>
  <c r="V60"/>
  <c r="U60"/>
  <c r="T60"/>
  <c r="S60"/>
  <c r="R60"/>
  <c r="Q60"/>
  <c r="P60"/>
  <c r="O60"/>
  <c r="N60"/>
  <c r="M60"/>
  <c r="L60"/>
  <c r="K60"/>
  <c r="J60"/>
  <c r="I60"/>
  <c r="H60"/>
  <c r="G60"/>
  <c r="F60"/>
  <c r="E60"/>
  <c r="D60"/>
  <c r="C60"/>
  <c r="W60"/>
  <c r="X60"/>
  <c r="AJ31"/>
  <c r="AJ30"/>
  <c r="AJ29"/>
  <c r="AJ28"/>
  <c r="AJ27"/>
  <c r="AJ26"/>
  <c r="AJ25"/>
  <c r="AJ24"/>
  <c r="AJ23"/>
  <c r="AH32"/>
  <c r="AD32"/>
  <c r="Z32"/>
  <c r="AI32"/>
  <c r="AG32"/>
  <c r="AF32"/>
  <c r="AE32"/>
  <c r="AC32"/>
  <c r="AB32"/>
  <c r="AA32"/>
  <c r="Y32"/>
  <c r="U32"/>
  <c r="Q32"/>
  <c r="M32"/>
  <c r="I32"/>
  <c r="E32"/>
  <c r="T32"/>
  <c r="S32"/>
  <c r="R32"/>
  <c r="P32"/>
  <c r="O32"/>
  <c r="N32"/>
  <c r="L32"/>
  <c r="K32"/>
  <c r="J32"/>
  <c r="H32"/>
  <c r="G32"/>
  <c r="F32"/>
  <c r="D32"/>
  <c r="C32"/>
  <c r="V32"/>
  <c r="W32"/>
  <c r="X32"/>
  <c r="AI85"/>
  <c r="AI87" s="1"/>
  <c r="AH85"/>
  <c r="AH87" s="1"/>
  <c r="AG85"/>
  <c r="AG87" s="1"/>
  <c r="AF85"/>
  <c r="AF87" s="1"/>
  <c r="AE85"/>
  <c r="AE87" s="1"/>
  <c r="AD85"/>
  <c r="AD87" s="1"/>
  <c r="AC85"/>
  <c r="AC87" s="1"/>
  <c r="AB85"/>
  <c r="AB87" s="1"/>
  <c r="AA85"/>
  <c r="AA87" s="1"/>
  <c r="Z85"/>
  <c r="Z87" s="1"/>
  <c r="Y85"/>
  <c r="Y87" s="1"/>
  <c r="X85"/>
  <c r="X87" s="1"/>
  <c r="W85"/>
  <c r="W87" s="1"/>
  <c r="V85"/>
  <c r="V87" s="1"/>
  <c r="U85"/>
  <c r="U87" s="1"/>
  <c r="T85"/>
  <c r="T87" s="1"/>
  <c r="S85"/>
  <c r="S87" s="1"/>
  <c r="R85"/>
  <c r="R87" s="1"/>
  <c r="Q85"/>
  <c r="Q87" s="1"/>
  <c r="P85"/>
  <c r="P87" s="1"/>
  <c r="O85"/>
  <c r="O87" s="1"/>
  <c r="N85"/>
  <c r="N87" s="1"/>
  <c r="M85"/>
  <c r="M87" s="1"/>
  <c r="L85"/>
  <c r="L87" s="1"/>
  <c r="K85"/>
  <c r="K87" s="1"/>
  <c r="J85"/>
  <c r="J87" s="1"/>
  <c r="I85"/>
  <c r="I87" s="1"/>
  <c r="H85"/>
  <c r="H87" s="1"/>
  <c r="G85"/>
  <c r="G87" s="1"/>
  <c r="F85"/>
  <c r="F87" s="1"/>
  <c r="E85"/>
  <c r="E87" s="1"/>
  <c r="D85"/>
  <c r="D87" s="1"/>
  <c r="C85"/>
  <c r="C87" s="1"/>
  <c r="AJ84"/>
  <c r="AJ83"/>
  <c r="AJ82"/>
  <c r="AI49"/>
  <c r="AH49"/>
  <c r="AH62" s="1"/>
  <c r="AG49"/>
  <c r="AG62" s="1"/>
  <c r="AF49"/>
  <c r="AF62" s="1"/>
  <c r="AE49"/>
  <c r="AE62" s="1"/>
  <c r="AD49"/>
  <c r="AD62" s="1"/>
  <c r="AC49"/>
  <c r="AC62" s="1"/>
  <c r="AB49"/>
  <c r="AB62" s="1"/>
  <c r="AA49"/>
  <c r="AA62" s="1"/>
  <c r="Z49"/>
  <c r="Z62" s="1"/>
  <c r="Y49"/>
  <c r="Y62" s="1"/>
  <c r="X49"/>
  <c r="X62" s="1"/>
  <c r="W49"/>
  <c r="V49"/>
  <c r="U49"/>
  <c r="U62" s="1"/>
  <c r="T49"/>
  <c r="S49"/>
  <c r="R49"/>
  <c r="Q49"/>
  <c r="Q62" s="1"/>
  <c r="P49"/>
  <c r="O49"/>
  <c r="N49"/>
  <c r="M49"/>
  <c r="M62" s="1"/>
  <c r="L49"/>
  <c r="K49"/>
  <c r="J49"/>
  <c r="I49"/>
  <c r="I62" s="1"/>
  <c r="H49"/>
  <c r="G49"/>
  <c r="F49"/>
  <c r="E49"/>
  <c r="E62" s="1"/>
  <c r="D49"/>
  <c r="C49"/>
  <c r="AJ48"/>
  <c r="AJ47"/>
  <c r="AJ46"/>
  <c r="AJ45"/>
  <c r="AJ44"/>
  <c r="AJ43"/>
  <c r="AJ42"/>
  <c r="AJ41"/>
  <c r="AJ40"/>
  <c r="AJ39"/>
  <c r="AJ38"/>
  <c r="AI20"/>
  <c r="AH20"/>
  <c r="AG20"/>
  <c r="AF20"/>
  <c r="AE20"/>
  <c r="AD20"/>
  <c r="AC20"/>
  <c r="AB20"/>
  <c r="AB35" s="1"/>
  <c r="AA20"/>
  <c r="Z20"/>
  <c r="Z35" s="1"/>
  <c r="Y20"/>
  <c r="X20"/>
  <c r="X35" s="1"/>
  <c r="W20"/>
  <c r="V20"/>
  <c r="U20"/>
  <c r="T20"/>
  <c r="T35" s="1"/>
  <c r="S20"/>
  <c r="R20"/>
  <c r="R35" s="1"/>
  <c r="Q20"/>
  <c r="P20"/>
  <c r="O20"/>
  <c r="O35" s="1"/>
  <c r="N20"/>
  <c r="M20"/>
  <c r="L20"/>
  <c r="K20"/>
  <c r="J20"/>
  <c r="I20"/>
  <c r="H20"/>
  <c r="G20"/>
  <c r="F20"/>
  <c r="E20"/>
  <c r="D20"/>
  <c r="D35" s="1"/>
  <c r="C20"/>
  <c r="AJ19"/>
  <c r="AJ18"/>
  <c r="AJ17"/>
  <c r="AJ16"/>
  <c r="AJ15"/>
  <c r="AJ14"/>
  <c r="AJ13"/>
  <c r="AJ12"/>
  <c r="AJ11"/>
  <c r="AJ10"/>
  <c r="C137" i="14"/>
  <c r="F135" s="1"/>
  <c r="F15"/>
  <c r="C71"/>
  <c r="F69" s="1"/>
  <c r="C66"/>
  <c r="F64" s="1"/>
  <c r="F124"/>
  <c r="C128"/>
  <c r="C112"/>
  <c r="F110" s="1"/>
  <c r="E110"/>
  <c r="C107"/>
  <c r="F105" s="1"/>
  <c r="C102"/>
  <c r="F100" s="1"/>
  <c r="E100"/>
  <c r="C97"/>
  <c r="F95" s="1"/>
  <c r="C92"/>
  <c r="F90" s="1"/>
  <c r="E90"/>
  <c r="C87"/>
  <c r="F85" s="1"/>
  <c r="C82"/>
  <c r="F80" s="1"/>
  <c r="C77"/>
  <c r="F74" s="1"/>
  <c r="C61"/>
  <c r="F59" s="1"/>
  <c r="C56"/>
  <c r="F54" s="1"/>
  <c r="E54"/>
  <c r="C51"/>
  <c r="F49" s="1"/>
  <c r="E43"/>
  <c r="E31"/>
  <c r="C46"/>
  <c r="F43" s="1"/>
  <c r="C40"/>
  <c r="F37" s="1"/>
  <c r="C34"/>
  <c r="F31" s="1"/>
  <c r="C28"/>
  <c r="F25" s="1"/>
  <c r="F21"/>
  <c r="C22"/>
  <c r="M74" i="13"/>
  <c r="M76" s="1"/>
  <c r="E76"/>
  <c r="E74"/>
  <c r="AG62"/>
  <c r="AE62"/>
  <c r="AC62"/>
  <c r="AA62"/>
  <c r="Y62"/>
  <c r="X62"/>
  <c r="AI51"/>
  <c r="AG52"/>
  <c r="AC52"/>
  <c r="Y52"/>
  <c r="AF52"/>
  <c r="AB52"/>
  <c r="X52"/>
  <c r="AH30"/>
  <c r="AD30"/>
  <c r="Z30"/>
  <c r="AI24"/>
  <c r="AF30"/>
  <c r="AE30"/>
  <c r="AB30"/>
  <c r="AA30"/>
  <c r="X30"/>
  <c r="AI18"/>
  <c r="AI13"/>
  <c r="AE20"/>
  <c r="AA20"/>
  <c r="AI12"/>
  <c r="AH20"/>
  <c r="AH67" s="1"/>
  <c r="AH68" s="1"/>
  <c r="AD20"/>
  <c r="Z20"/>
  <c r="Z67" s="1"/>
  <c r="Z68" s="1"/>
  <c r="AG20"/>
  <c r="AC20"/>
  <c r="Y20"/>
  <c r="AI60"/>
  <c r="V52"/>
  <c r="R52"/>
  <c r="N52"/>
  <c r="J52"/>
  <c r="F52"/>
  <c r="B52"/>
  <c r="T52"/>
  <c r="S52"/>
  <c r="P52"/>
  <c r="O52"/>
  <c r="L52"/>
  <c r="K52"/>
  <c r="H52"/>
  <c r="G52"/>
  <c r="D52"/>
  <c r="C52"/>
  <c r="AI45"/>
  <c r="AI43"/>
  <c r="AI41"/>
  <c r="AI39"/>
  <c r="AI37"/>
  <c r="U46"/>
  <c r="S46"/>
  <c r="Q46"/>
  <c r="O46"/>
  <c r="M46"/>
  <c r="K46"/>
  <c r="I46"/>
  <c r="G46"/>
  <c r="E46"/>
  <c r="C46"/>
  <c r="AI35"/>
  <c r="U30"/>
  <c r="Q30"/>
  <c r="M30"/>
  <c r="I30"/>
  <c r="E30"/>
  <c r="V30"/>
  <c r="R30"/>
  <c r="N30"/>
  <c r="J30"/>
  <c r="F30"/>
  <c r="S30"/>
  <c r="O30"/>
  <c r="K30"/>
  <c r="G30"/>
  <c r="C30"/>
  <c r="V20"/>
  <c r="R20"/>
  <c r="R67" s="1"/>
  <c r="R68" s="1"/>
  <c r="N20"/>
  <c r="J20"/>
  <c r="F20"/>
  <c r="B20"/>
  <c r="B67" s="1"/>
  <c r="B68" s="1"/>
  <c r="T20"/>
  <c r="S20"/>
  <c r="P20"/>
  <c r="O20"/>
  <c r="O67" s="1"/>
  <c r="O68" s="1"/>
  <c r="L20"/>
  <c r="K20"/>
  <c r="K67" s="1"/>
  <c r="K68" s="1"/>
  <c r="H20"/>
  <c r="G20"/>
  <c r="G67" s="1"/>
  <c r="G68" s="1"/>
  <c r="D20"/>
  <c r="C20"/>
  <c r="AH74"/>
  <c r="AH76" s="1"/>
  <c r="AG74"/>
  <c r="AG76" s="1"/>
  <c r="AF74"/>
  <c r="AF76" s="1"/>
  <c r="AE74"/>
  <c r="AE76" s="1"/>
  <c r="AD74"/>
  <c r="AD76" s="1"/>
  <c r="AC74"/>
  <c r="AC76" s="1"/>
  <c r="AB74"/>
  <c r="AB76" s="1"/>
  <c r="AA74"/>
  <c r="AA76" s="1"/>
  <c r="Z74"/>
  <c r="Z76" s="1"/>
  <c r="Y74"/>
  <c r="Y76" s="1"/>
  <c r="X74"/>
  <c r="X76" s="1"/>
  <c r="W74"/>
  <c r="W76" s="1"/>
  <c r="V74"/>
  <c r="V76" s="1"/>
  <c r="U74"/>
  <c r="U76" s="1"/>
  <c r="T74"/>
  <c r="T76" s="1"/>
  <c r="S74"/>
  <c r="S76" s="1"/>
  <c r="R74"/>
  <c r="R76" s="1"/>
  <c r="Q74"/>
  <c r="Q76" s="1"/>
  <c r="P74"/>
  <c r="P76" s="1"/>
  <c r="O74"/>
  <c r="O76" s="1"/>
  <c r="N74"/>
  <c r="N76" s="1"/>
  <c r="L74"/>
  <c r="L76" s="1"/>
  <c r="K74"/>
  <c r="K76" s="1"/>
  <c r="J74"/>
  <c r="J76" s="1"/>
  <c r="I74"/>
  <c r="I76" s="1"/>
  <c r="H74"/>
  <c r="H76" s="1"/>
  <c r="G74"/>
  <c r="G76" s="1"/>
  <c r="F74"/>
  <c r="D74"/>
  <c r="D76" s="1"/>
  <c r="C74"/>
  <c r="C76" s="1"/>
  <c r="B74"/>
  <c r="B76" s="1"/>
  <c r="AI73"/>
  <c r="AI72"/>
  <c r="AI71"/>
  <c r="AH62"/>
  <c r="AF62"/>
  <c r="AD62"/>
  <c r="AB62"/>
  <c r="Z62"/>
  <c r="W62"/>
  <c r="AI61"/>
  <c r="AH52"/>
  <c r="AE52"/>
  <c r="AD52"/>
  <c r="AA52"/>
  <c r="Z52"/>
  <c r="W52"/>
  <c r="U52"/>
  <c r="Q52"/>
  <c r="M52"/>
  <c r="I52"/>
  <c r="E52"/>
  <c r="AH46"/>
  <c r="AG46"/>
  <c r="AF46"/>
  <c r="AE46"/>
  <c r="AE54" s="1"/>
  <c r="AD46"/>
  <c r="AC46"/>
  <c r="AB46"/>
  <c r="AA46"/>
  <c r="Z46"/>
  <c r="Y46"/>
  <c r="X46"/>
  <c r="W46"/>
  <c r="W54" s="1"/>
  <c r="V46"/>
  <c r="T46"/>
  <c r="R46"/>
  <c r="P46"/>
  <c r="N46"/>
  <c r="L46"/>
  <c r="J46"/>
  <c r="H46"/>
  <c r="F46"/>
  <c r="D46"/>
  <c r="B46"/>
  <c r="AI44"/>
  <c r="AI42"/>
  <c r="AI40"/>
  <c r="AI38"/>
  <c r="AI36"/>
  <c r="AG30"/>
  <c r="AC30"/>
  <c r="Y30"/>
  <c r="W30"/>
  <c r="T30"/>
  <c r="P30"/>
  <c r="L30"/>
  <c r="H30"/>
  <c r="D30"/>
  <c r="AI28"/>
  <c r="AF20"/>
  <c r="AB20"/>
  <c r="X20"/>
  <c r="X67" s="1"/>
  <c r="X68" s="1"/>
  <c r="W20"/>
  <c r="W67" s="1"/>
  <c r="W68" s="1"/>
  <c r="U20"/>
  <c r="Q20"/>
  <c r="M20"/>
  <c r="M67" s="1"/>
  <c r="M68" s="1"/>
  <c r="I20"/>
  <c r="E20"/>
  <c r="E67" s="1"/>
  <c r="E68" s="1"/>
  <c r="AH52" i="11"/>
  <c r="AH30"/>
  <c r="AH76"/>
  <c r="AH74"/>
  <c r="AH62"/>
  <c r="AH46"/>
  <c r="E62"/>
  <c r="M62"/>
  <c r="M52"/>
  <c r="M54" s="1"/>
  <c r="M46"/>
  <c r="M30"/>
  <c r="M20"/>
  <c r="E52"/>
  <c r="E46"/>
  <c r="E30"/>
  <c r="E20"/>
  <c r="E32" s="1"/>
  <c r="B86"/>
  <c r="AG74"/>
  <c r="AG76" s="1"/>
  <c r="AF74"/>
  <c r="AF76" s="1"/>
  <c r="AE74"/>
  <c r="AE76" s="1"/>
  <c r="AD74"/>
  <c r="AD76" s="1"/>
  <c r="AC74"/>
  <c r="AC76" s="1"/>
  <c r="AB74"/>
  <c r="AB76" s="1"/>
  <c r="AA74"/>
  <c r="AA76" s="1"/>
  <c r="Z74"/>
  <c r="Z76" s="1"/>
  <c r="Y74"/>
  <c r="Y76" s="1"/>
  <c r="X74"/>
  <c r="X76" s="1"/>
  <c r="W74"/>
  <c r="W76" s="1"/>
  <c r="V74"/>
  <c r="V76" s="1"/>
  <c r="U74"/>
  <c r="U76" s="1"/>
  <c r="T74"/>
  <c r="T76" s="1"/>
  <c r="S74"/>
  <c r="S76" s="1"/>
  <c r="R74"/>
  <c r="R76" s="1"/>
  <c r="Q74"/>
  <c r="Q76" s="1"/>
  <c r="P74"/>
  <c r="P76" s="1"/>
  <c r="O74"/>
  <c r="O76" s="1"/>
  <c r="N74"/>
  <c r="N76" s="1"/>
  <c r="L74"/>
  <c r="L76" s="1"/>
  <c r="K74"/>
  <c r="K76" s="1"/>
  <c r="J74"/>
  <c r="J76" s="1"/>
  <c r="I74"/>
  <c r="I76" s="1"/>
  <c r="H74"/>
  <c r="H76" s="1"/>
  <c r="G74"/>
  <c r="G76" s="1"/>
  <c r="F74"/>
  <c r="F76" s="1"/>
  <c r="D74"/>
  <c r="D76" s="1"/>
  <c r="C74"/>
  <c r="B74"/>
  <c r="B76" s="1"/>
  <c r="AI73"/>
  <c r="AI72"/>
  <c r="AI71"/>
  <c r="V67"/>
  <c r="V68" s="1"/>
  <c r="AG62"/>
  <c r="AF62"/>
  <c r="AE62"/>
  <c r="AD62"/>
  <c r="AC62"/>
  <c r="AB62"/>
  <c r="AA62"/>
  <c r="Z62"/>
  <c r="Y62"/>
  <c r="X62"/>
  <c r="W62"/>
  <c r="V62"/>
  <c r="U62"/>
  <c r="T62"/>
  <c r="S62"/>
  <c r="R62"/>
  <c r="Q62"/>
  <c r="P62"/>
  <c r="O62"/>
  <c r="N62"/>
  <c r="L62"/>
  <c r="K62"/>
  <c r="J62"/>
  <c r="I62"/>
  <c r="H62"/>
  <c r="G62"/>
  <c r="F62"/>
  <c r="D62"/>
  <c r="C62"/>
  <c r="B62"/>
  <c r="AI61"/>
  <c r="AI60"/>
  <c r="AI59"/>
  <c r="AI62" s="1"/>
  <c r="AG52"/>
  <c r="AF52"/>
  <c r="AE52"/>
  <c r="AD52"/>
  <c r="AC52"/>
  <c r="AB52"/>
  <c r="AA52"/>
  <c r="Z52"/>
  <c r="Y52"/>
  <c r="X52"/>
  <c r="W52"/>
  <c r="V52"/>
  <c r="U52"/>
  <c r="T52"/>
  <c r="S52"/>
  <c r="R52"/>
  <c r="Q52"/>
  <c r="P52"/>
  <c r="O52"/>
  <c r="N52"/>
  <c r="L52"/>
  <c r="K52"/>
  <c r="J52"/>
  <c r="I52"/>
  <c r="H52"/>
  <c r="G52"/>
  <c r="F52"/>
  <c r="D52"/>
  <c r="C52"/>
  <c r="B52"/>
  <c r="AI51"/>
  <c r="AI50"/>
  <c r="AI49"/>
  <c r="AG46"/>
  <c r="AG54" s="1"/>
  <c r="AF46"/>
  <c r="AF54" s="1"/>
  <c r="AE46"/>
  <c r="AD46"/>
  <c r="AC46"/>
  <c r="AC54" s="1"/>
  <c r="AB46"/>
  <c r="AB54" s="1"/>
  <c r="AA46"/>
  <c r="Z46"/>
  <c r="Y46"/>
  <c r="Y54" s="1"/>
  <c r="X46"/>
  <c r="X54" s="1"/>
  <c r="W46"/>
  <c r="V46"/>
  <c r="U46"/>
  <c r="U54" s="1"/>
  <c r="T46"/>
  <c r="T54" s="1"/>
  <c r="S46"/>
  <c r="R46"/>
  <c r="Q46"/>
  <c r="Q54" s="1"/>
  <c r="P46"/>
  <c r="P54" s="1"/>
  <c r="O46"/>
  <c r="N46"/>
  <c r="L46"/>
  <c r="L54" s="1"/>
  <c r="K46"/>
  <c r="K54" s="1"/>
  <c r="J46"/>
  <c r="I46"/>
  <c r="H46"/>
  <c r="H54" s="1"/>
  <c r="G46"/>
  <c r="G54" s="1"/>
  <c r="F46"/>
  <c r="D46"/>
  <c r="C46"/>
  <c r="C54" s="1"/>
  <c r="B46"/>
  <c r="B54" s="1"/>
  <c r="AI45"/>
  <c r="AI44"/>
  <c r="AI43"/>
  <c r="AI42"/>
  <c r="AI41"/>
  <c r="AI40"/>
  <c r="AI39"/>
  <c r="AI38"/>
  <c r="AI37"/>
  <c r="AI36"/>
  <c r="AI35"/>
  <c r="AG30"/>
  <c r="AF30"/>
  <c r="AE30"/>
  <c r="AD30"/>
  <c r="AC30"/>
  <c r="AB30"/>
  <c r="AB32" s="1"/>
  <c r="AB56" s="1"/>
  <c r="AB64" s="1"/>
  <c r="AA30"/>
  <c r="Z30"/>
  <c r="Y30"/>
  <c r="X30"/>
  <c r="W30"/>
  <c r="V30"/>
  <c r="U30"/>
  <c r="T30"/>
  <c r="S30"/>
  <c r="R30"/>
  <c r="Q30"/>
  <c r="P30"/>
  <c r="O30"/>
  <c r="N30"/>
  <c r="L30"/>
  <c r="K30"/>
  <c r="K32" s="1"/>
  <c r="K56" s="1"/>
  <c r="K64" s="1"/>
  <c r="K3" s="1"/>
  <c r="J30"/>
  <c r="I30"/>
  <c r="H30"/>
  <c r="G30"/>
  <c r="F30"/>
  <c r="D30"/>
  <c r="C30"/>
  <c r="B30"/>
  <c r="AI29"/>
  <c r="AI28"/>
  <c r="AI27"/>
  <c r="AI26"/>
  <c r="AI25"/>
  <c r="AI24"/>
  <c r="AI23"/>
  <c r="AG20"/>
  <c r="AG32" s="1"/>
  <c r="AG56" s="1"/>
  <c r="AG64" s="1"/>
  <c r="AF20"/>
  <c r="AF67" s="1"/>
  <c r="AF68" s="1"/>
  <c r="AE20"/>
  <c r="AE67" s="1"/>
  <c r="AE68" s="1"/>
  <c r="AD20"/>
  <c r="AD67" s="1"/>
  <c r="AD68" s="1"/>
  <c r="AC20"/>
  <c r="AC32" s="1"/>
  <c r="AC56" s="1"/>
  <c r="AC64" s="1"/>
  <c r="AB20"/>
  <c r="AB67" s="1"/>
  <c r="AB68" s="1"/>
  <c r="AA20"/>
  <c r="AA67" s="1"/>
  <c r="AA68" s="1"/>
  <c r="Z20"/>
  <c r="Z67" s="1"/>
  <c r="Z68" s="1"/>
  <c r="Y20"/>
  <c r="Y32" s="1"/>
  <c r="Y56" s="1"/>
  <c r="Y64" s="1"/>
  <c r="X20"/>
  <c r="X67" s="1"/>
  <c r="X68" s="1"/>
  <c r="W20"/>
  <c r="W67" s="1"/>
  <c r="W68" s="1"/>
  <c r="V20"/>
  <c r="U20"/>
  <c r="U32" s="1"/>
  <c r="U56" s="1"/>
  <c r="U64" s="1"/>
  <c r="T20"/>
  <c r="T67" s="1"/>
  <c r="T68" s="1"/>
  <c r="S20"/>
  <c r="S67" s="1"/>
  <c r="S68" s="1"/>
  <c r="R20"/>
  <c r="R67" s="1"/>
  <c r="R68" s="1"/>
  <c r="Q20"/>
  <c r="Q32" s="1"/>
  <c r="Q56" s="1"/>
  <c r="Q64" s="1"/>
  <c r="P20"/>
  <c r="P67" s="1"/>
  <c r="P68" s="1"/>
  <c r="O20"/>
  <c r="O67" s="1"/>
  <c r="O68" s="1"/>
  <c r="N20"/>
  <c r="N67" s="1"/>
  <c r="N68" s="1"/>
  <c r="L20"/>
  <c r="K20"/>
  <c r="K67" s="1"/>
  <c r="K68" s="1"/>
  <c r="J20"/>
  <c r="J67" s="1"/>
  <c r="J68" s="1"/>
  <c r="I20"/>
  <c r="I67" s="1"/>
  <c r="I68" s="1"/>
  <c r="H20"/>
  <c r="H32" s="1"/>
  <c r="H56" s="1"/>
  <c r="H64" s="1"/>
  <c r="G20"/>
  <c r="G67" s="1"/>
  <c r="G68" s="1"/>
  <c r="F20"/>
  <c r="F67" s="1"/>
  <c r="F68" s="1"/>
  <c r="D20"/>
  <c r="D67" s="1"/>
  <c r="D68" s="1"/>
  <c r="C20"/>
  <c r="C32" s="1"/>
  <c r="C56" s="1"/>
  <c r="C64" s="1"/>
  <c r="B20"/>
  <c r="B67" s="1"/>
  <c r="B68" s="1"/>
  <c r="AI19"/>
  <c r="AI18"/>
  <c r="AI17"/>
  <c r="AI16"/>
  <c r="AI15"/>
  <c r="AI14"/>
  <c r="AI13"/>
  <c r="AI12"/>
  <c r="AI11"/>
  <c r="AI10"/>
  <c r="B85" i="10"/>
  <c r="AK60"/>
  <c r="AK59"/>
  <c r="AK51"/>
  <c r="AK50"/>
  <c r="AF73"/>
  <c r="AF72"/>
  <c r="AF71"/>
  <c r="AF70"/>
  <c r="AF67"/>
  <c r="AF66"/>
  <c r="AE67"/>
  <c r="AD67"/>
  <c r="AC67"/>
  <c r="AB67"/>
  <c r="AA67"/>
  <c r="Z67"/>
  <c r="Y67"/>
  <c r="X67"/>
  <c r="W67"/>
  <c r="V67"/>
  <c r="U67"/>
  <c r="T67"/>
  <c r="S67"/>
  <c r="R67"/>
  <c r="Q67"/>
  <c r="P67"/>
  <c r="O67"/>
  <c r="N67"/>
  <c r="M67"/>
  <c r="L67"/>
  <c r="K67"/>
  <c r="J67"/>
  <c r="I67"/>
  <c r="H67"/>
  <c r="G67"/>
  <c r="F67"/>
  <c r="E67"/>
  <c r="D67"/>
  <c r="C67"/>
  <c r="B67"/>
  <c r="AE66"/>
  <c r="AD66"/>
  <c r="AC66"/>
  <c r="AB66"/>
  <c r="AA66"/>
  <c r="Z66"/>
  <c r="Y66"/>
  <c r="X66"/>
  <c r="W66"/>
  <c r="V66"/>
  <c r="U66"/>
  <c r="T66"/>
  <c r="S66"/>
  <c r="R66"/>
  <c r="Q66"/>
  <c r="P66"/>
  <c r="O66"/>
  <c r="N66"/>
  <c r="M66"/>
  <c r="L66"/>
  <c r="K66"/>
  <c r="J66"/>
  <c r="I66"/>
  <c r="H66"/>
  <c r="G66"/>
  <c r="F66"/>
  <c r="E66"/>
  <c r="D66"/>
  <c r="C66"/>
  <c r="B66"/>
  <c r="AF63"/>
  <c r="AE63"/>
  <c r="AD63"/>
  <c r="AC63"/>
  <c r="AB63"/>
  <c r="AA63"/>
  <c r="Z63"/>
  <c r="Y63"/>
  <c r="X63"/>
  <c r="W63"/>
  <c r="V63"/>
  <c r="U63"/>
  <c r="T63"/>
  <c r="S63"/>
  <c r="R63"/>
  <c r="Q63"/>
  <c r="P63"/>
  <c r="O63"/>
  <c r="N63"/>
  <c r="M63"/>
  <c r="L63"/>
  <c r="K63"/>
  <c r="J63"/>
  <c r="I63"/>
  <c r="H63"/>
  <c r="G63"/>
  <c r="F63"/>
  <c r="E63"/>
  <c r="D63"/>
  <c r="C63"/>
  <c r="B63"/>
  <c r="AE61"/>
  <c r="AD61"/>
  <c r="AC61"/>
  <c r="AB61"/>
  <c r="AA61"/>
  <c r="Z61"/>
  <c r="Y61"/>
  <c r="X61"/>
  <c r="W61"/>
  <c r="V61"/>
  <c r="U61"/>
  <c r="T61"/>
  <c r="S61"/>
  <c r="R61"/>
  <c r="Q61"/>
  <c r="P61"/>
  <c r="O61"/>
  <c r="N61"/>
  <c r="M61"/>
  <c r="L61"/>
  <c r="K61"/>
  <c r="J61"/>
  <c r="I61"/>
  <c r="H61"/>
  <c r="G61"/>
  <c r="F61"/>
  <c r="E61"/>
  <c r="D61"/>
  <c r="C61"/>
  <c r="B61"/>
  <c r="X53"/>
  <c r="AE51"/>
  <c r="AE53" s="1"/>
  <c r="AD51"/>
  <c r="AD53" s="1"/>
  <c r="AC51"/>
  <c r="AB51"/>
  <c r="AA51"/>
  <c r="Z51"/>
  <c r="Z53" s="1"/>
  <c r="Z55" s="1"/>
  <c r="Y51"/>
  <c r="X51"/>
  <c r="W51"/>
  <c r="W53" s="1"/>
  <c r="V51"/>
  <c r="V53" s="1"/>
  <c r="U51"/>
  <c r="T51"/>
  <c r="S51"/>
  <c r="R51"/>
  <c r="R53" s="1"/>
  <c r="R55" s="1"/>
  <c r="Q51"/>
  <c r="P51"/>
  <c r="P53" s="1"/>
  <c r="O51"/>
  <c r="O53" s="1"/>
  <c r="N51"/>
  <c r="N53" s="1"/>
  <c r="M51"/>
  <c r="L51"/>
  <c r="K51"/>
  <c r="J51"/>
  <c r="J53" s="1"/>
  <c r="I51"/>
  <c r="H51"/>
  <c r="H53" s="1"/>
  <c r="G51"/>
  <c r="G53" s="1"/>
  <c r="F51"/>
  <c r="F53" s="1"/>
  <c r="E51"/>
  <c r="D51"/>
  <c r="C51"/>
  <c r="B51"/>
  <c r="AF50"/>
  <c r="AF49"/>
  <c r="AF48"/>
  <c r="AF39"/>
  <c r="AE45"/>
  <c r="AD45"/>
  <c r="AC45"/>
  <c r="AB45"/>
  <c r="AB53" s="1"/>
  <c r="AA45"/>
  <c r="Z45"/>
  <c r="Y45"/>
  <c r="X45"/>
  <c r="W45"/>
  <c r="V45"/>
  <c r="U45"/>
  <c r="T45"/>
  <c r="T53" s="1"/>
  <c r="S45"/>
  <c r="R45"/>
  <c r="Q45"/>
  <c r="P45"/>
  <c r="O45"/>
  <c r="N45"/>
  <c r="M45"/>
  <c r="L45"/>
  <c r="L53" s="1"/>
  <c r="K45"/>
  <c r="J45"/>
  <c r="I45"/>
  <c r="H45"/>
  <c r="G45"/>
  <c r="F45"/>
  <c r="E45"/>
  <c r="D45"/>
  <c r="D53" s="1"/>
  <c r="C45"/>
  <c r="B45"/>
  <c r="AF44"/>
  <c r="AF43"/>
  <c r="AF42"/>
  <c r="AF41"/>
  <c r="AF40"/>
  <c r="AF38"/>
  <c r="AF37"/>
  <c r="AF36"/>
  <c r="AF35"/>
  <c r="AF34"/>
  <c r="AF28"/>
  <c r="AF27"/>
  <c r="AF26"/>
  <c r="AF25"/>
  <c r="AF24"/>
  <c r="AF23"/>
  <c r="AF22"/>
  <c r="AE29"/>
  <c r="AD29"/>
  <c r="AC29"/>
  <c r="AB29"/>
  <c r="AA29"/>
  <c r="Z29"/>
  <c r="Z31" s="1"/>
  <c r="Y29"/>
  <c r="X29"/>
  <c r="W29"/>
  <c r="V29"/>
  <c r="U29"/>
  <c r="T29"/>
  <c r="S29"/>
  <c r="R29"/>
  <c r="R31" s="1"/>
  <c r="Q29"/>
  <c r="P29"/>
  <c r="O29"/>
  <c r="N29"/>
  <c r="M29"/>
  <c r="L29"/>
  <c r="K29"/>
  <c r="J29"/>
  <c r="I29"/>
  <c r="H29"/>
  <c r="G29"/>
  <c r="F29"/>
  <c r="E29"/>
  <c r="D29"/>
  <c r="C29"/>
  <c r="B29"/>
  <c r="B31" s="1"/>
  <c r="AE73"/>
  <c r="AE75" s="1"/>
  <c r="AD73"/>
  <c r="AD75" s="1"/>
  <c r="AC73"/>
  <c r="AC75" s="1"/>
  <c r="AB73"/>
  <c r="AB75" s="1"/>
  <c r="AA73"/>
  <c r="AA75" s="1"/>
  <c r="Z73"/>
  <c r="Z75" s="1"/>
  <c r="Y73"/>
  <c r="Y75" s="1"/>
  <c r="X73"/>
  <c r="X75" s="1"/>
  <c r="W73"/>
  <c r="W75" s="1"/>
  <c r="V73"/>
  <c r="V75" s="1"/>
  <c r="U73"/>
  <c r="U75" s="1"/>
  <c r="T73"/>
  <c r="T75" s="1"/>
  <c r="S73"/>
  <c r="S75" s="1"/>
  <c r="R73"/>
  <c r="R75" s="1"/>
  <c r="Q73"/>
  <c r="Q75" s="1"/>
  <c r="P73"/>
  <c r="P75" s="1"/>
  <c r="O73"/>
  <c r="O75" s="1"/>
  <c r="N73"/>
  <c r="N75" s="1"/>
  <c r="M73"/>
  <c r="M75" s="1"/>
  <c r="L73"/>
  <c r="L75" s="1"/>
  <c r="K73"/>
  <c r="K75" s="1"/>
  <c r="J73"/>
  <c r="J75" s="1"/>
  <c r="I73"/>
  <c r="I75" s="1"/>
  <c r="H73"/>
  <c r="H75" s="1"/>
  <c r="G73"/>
  <c r="G75" s="1"/>
  <c r="F73"/>
  <c r="F75" s="1"/>
  <c r="E73"/>
  <c r="E75" s="1"/>
  <c r="D73"/>
  <c r="D75" s="1"/>
  <c r="C73"/>
  <c r="C75" s="1"/>
  <c r="B73"/>
  <c r="B75" s="1"/>
  <c r="AF60"/>
  <c r="AF59"/>
  <c r="AF58"/>
  <c r="AE19"/>
  <c r="AD19"/>
  <c r="AC19"/>
  <c r="AB19"/>
  <c r="AA19"/>
  <c r="Z19"/>
  <c r="Y19"/>
  <c r="X19"/>
  <c r="W19"/>
  <c r="V19"/>
  <c r="V31" s="1"/>
  <c r="U19"/>
  <c r="T19"/>
  <c r="S19"/>
  <c r="R19"/>
  <c r="Q19"/>
  <c r="P19"/>
  <c r="O19"/>
  <c r="N19"/>
  <c r="N31" s="1"/>
  <c r="M19"/>
  <c r="L19"/>
  <c r="K19"/>
  <c r="J19"/>
  <c r="I19"/>
  <c r="H19"/>
  <c r="G19"/>
  <c r="F19"/>
  <c r="F31" s="1"/>
  <c r="E19"/>
  <c r="D19"/>
  <c r="C19"/>
  <c r="B19"/>
  <c r="AF18"/>
  <c r="AF17"/>
  <c r="AF15"/>
  <c r="AF14"/>
  <c r="AF13"/>
  <c r="AF16"/>
  <c r="AF12"/>
  <c r="AF11"/>
  <c r="AF10"/>
  <c r="AF9"/>
  <c r="F52" i="9"/>
  <c r="F51"/>
  <c r="F50"/>
  <c r="F49"/>
  <c r="F48"/>
  <c r="F47"/>
  <c r="F46"/>
  <c r="F45"/>
  <c r="F44"/>
  <c r="F43"/>
  <c r="F42"/>
  <c r="F41"/>
  <c r="E54"/>
  <c r="B80"/>
  <c r="G61"/>
  <c r="C61"/>
  <c r="G60"/>
  <c r="C15"/>
  <c r="B15"/>
  <c r="D54"/>
  <c r="C54"/>
  <c r="B54"/>
  <c r="E33"/>
  <c r="C32"/>
  <c r="G32" s="1"/>
  <c r="C33" s="1"/>
  <c r="G29"/>
  <c r="C29"/>
  <c r="E28"/>
  <c r="G28" s="1"/>
  <c r="C28"/>
  <c r="G27"/>
  <c r="C27"/>
  <c r="G21"/>
  <c r="C21"/>
  <c r="G20"/>
  <c r="C14"/>
  <c r="C13"/>
  <c r="C12"/>
  <c r="C11"/>
  <c r="C10"/>
  <c r="AG32" i="7"/>
  <c r="F62" i="15" l="1"/>
  <c r="J62"/>
  <c r="N62"/>
  <c r="R62"/>
  <c r="V62"/>
  <c r="D62"/>
  <c r="D64" s="1"/>
  <c r="D75" s="1"/>
  <c r="H62"/>
  <c r="L62"/>
  <c r="P62"/>
  <c r="T62"/>
  <c r="T64" s="1"/>
  <c r="T75" s="1"/>
  <c r="W62"/>
  <c r="W35"/>
  <c r="C62"/>
  <c r="G62"/>
  <c r="K62"/>
  <c r="O62"/>
  <c r="S62"/>
  <c r="L35"/>
  <c r="L64" s="1"/>
  <c r="L75" s="1"/>
  <c r="P35"/>
  <c r="AJ20"/>
  <c r="K35"/>
  <c r="AI35"/>
  <c r="AI64" s="1"/>
  <c r="AI75" s="1"/>
  <c r="AJ60"/>
  <c r="C35"/>
  <c r="H35"/>
  <c r="H64" s="1"/>
  <c r="H75" s="1"/>
  <c r="S35"/>
  <c r="AA35"/>
  <c r="AF35"/>
  <c r="AF64" s="1"/>
  <c r="AF75" s="1"/>
  <c r="J35"/>
  <c r="J64" s="1"/>
  <c r="J75" s="1"/>
  <c r="AH35"/>
  <c r="AH64" s="1"/>
  <c r="AH75" s="1"/>
  <c r="G35"/>
  <c r="AE35"/>
  <c r="AE64" s="1"/>
  <c r="AE75" s="1"/>
  <c r="P64"/>
  <c r="P75" s="1"/>
  <c r="X64"/>
  <c r="X75" s="1"/>
  <c r="F35"/>
  <c r="N35"/>
  <c r="V35"/>
  <c r="V64" s="1"/>
  <c r="V75" s="1"/>
  <c r="AD35"/>
  <c r="AB64"/>
  <c r="AB75" s="1"/>
  <c r="Z64"/>
  <c r="Z75" s="1"/>
  <c r="AJ49"/>
  <c r="E35"/>
  <c r="I35"/>
  <c r="I64" s="1"/>
  <c r="I75" s="1"/>
  <c r="M35"/>
  <c r="M64" s="1"/>
  <c r="M75" s="1"/>
  <c r="Q35"/>
  <c r="Q64" s="1"/>
  <c r="Q75" s="1"/>
  <c r="U35"/>
  <c r="U64" s="1"/>
  <c r="U75" s="1"/>
  <c r="Y35"/>
  <c r="Y64" s="1"/>
  <c r="Y75" s="1"/>
  <c r="AC35"/>
  <c r="AC64" s="1"/>
  <c r="AC75" s="1"/>
  <c r="AG35"/>
  <c r="AG64" s="1"/>
  <c r="AG75" s="1"/>
  <c r="O64"/>
  <c r="O75" s="1"/>
  <c r="AA64"/>
  <c r="AA75" s="1"/>
  <c r="AJ32"/>
  <c r="R64"/>
  <c r="R75" s="1"/>
  <c r="E64"/>
  <c r="E75" s="1"/>
  <c r="AJ85"/>
  <c r="AA54" i="13"/>
  <c r="AI74"/>
  <c r="AI59"/>
  <c r="AI62" s="1"/>
  <c r="AB54"/>
  <c r="AI50"/>
  <c r="X54"/>
  <c r="AF54"/>
  <c r="Z54"/>
  <c r="AD54"/>
  <c r="AH54"/>
  <c r="AI46"/>
  <c r="Y54"/>
  <c r="AC54"/>
  <c r="AG54"/>
  <c r="AI25"/>
  <c r="AI27"/>
  <c r="Y32"/>
  <c r="AG32"/>
  <c r="AG56" s="1"/>
  <c r="AG64" s="1"/>
  <c r="AD32"/>
  <c r="AA32"/>
  <c r="AA56" s="1"/>
  <c r="AA64" s="1"/>
  <c r="AF67"/>
  <c r="AF68" s="1"/>
  <c r="AI23"/>
  <c r="AI29"/>
  <c r="AC32"/>
  <c r="AE67"/>
  <c r="AE68" s="1"/>
  <c r="AB67"/>
  <c r="AB68" s="1"/>
  <c r="X32"/>
  <c r="AI11"/>
  <c r="AI16"/>
  <c r="AF32"/>
  <c r="AB32"/>
  <c r="AI14"/>
  <c r="AI15"/>
  <c r="AI17"/>
  <c r="AI19"/>
  <c r="B54"/>
  <c r="R54"/>
  <c r="H54"/>
  <c r="P54"/>
  <c r="AI49"/>
  <c r="D54"/>
  <c r="L54"/>
  <c r="T54"/>
  <c r="J54"/>
  <c r="F54"/>
  <c r="N54"/>
  <c r="V54"/>
  <c r="C54"/>
  <c r="G54"/>
  <c r="K54"/>
  <c r="O54"/>
  <c r="S54"/>
  <c r="E54"/>
  <c r="I54"/>
  <c r="M54"/>
  <c r="Q54"/>
  <c r="U54"/>
  <c r="I32"/>
  <c r="I56" s="1"/>
  <c r="I64" s="1"/>
  <c r="E32"/>
  <c r="U32"/>
  <c r="AI26"/>
  <c r="B30"/>
  <c r="B32" s="1"/>
  <c r="D32"/>
  <c r="H67"/>
  <c r="H68" s="1"/>
  <c r="L67"/>
  <c r="L68" s="1"/>
  <c r="P67"/>
  <c r="P68" s="1"/>
  <c r="T67"/>
  <c r="T68" s="1"/>
  <c r="M32"/>
  <c r="Q32"/>
  <c r="C32"/>
  <c r="S32"/>
  <c r="F32"/>
  <c r="J32"/>
  <c r="N32"/>
  <c r="N56" s="1"/>
  <c r="N64" s="1"/>
  <c r="V32"/>
  <c r="V56" s="1"/>
  <c r="V64" s="1"/>
  <c r="AI10"/>
  <c r="H32"/>
  <c r="P32"/>
  <c r="I67"/>
  <c r="I68" s="1"/>
  <c r="L32"/>
  <c r="F67"/>
  <c r="F68" s="1"/>
  <c r="D67"/>
  <c r="D68" s="1"/>
  <c r="T32"/>
  <c r="J67"/>
  <c r="J68" s="1"/>
  <c r="D56"/>
  <c r="D64" s="1"/>
  <c r="S67"/>
  <c r="S68" s="1"/>
  <c r="AA67"/>
  <c r="AA68" s="1"/>
  <c r="G32"/>
  <c r="O32"/>
  <c r="W32"/>
  <c r="W56" s="1"/>
  <c r="W64" s="1"/>
  <c r="AE32"/>
  <c r="AE56" s="1"/>
  <c r="AE64" s="1"/>
  <c r="N67"/>
  <c r="N68" s="1"/>
  <c r="V67"/>
  <c r="V68" s="1"/>
  <c r="AD67"/>
  <c r="AD68" s="1"/>
  <c r="F76"/>
  <c r="R32"/>
  <c r="Z32"/>
  <c r="AH32"/>
  <c r="AH56" s="1"/>
  <c r="AH64" s="1"/>
  <c r="C67"/>
  <c r="Q67"/>
  <c r="Q68" s="1"/>
  <c r="U67"/>
  <c r="U68" s="1"/>
  <c r="Y67"/>
  <c r="Y68" s="1"/>
  <c r="AC67"/>
  <c r="AC68" s="1"/>
  <c r="AG67"/>
  <c r="AG68" s="1"/>
  <c r="K32"/>
  <c r="AH54" i="11"/>
  <c r="AH20"/>
  <c r="AH67" s="1"/>
  <c r="AH68" s="1"/>
  <c r="D32"/>
  <c r="I32"/>
  <c r="R32"/>
  <c r="V32"/>
  <c r="Z32"/>
  <c r="AD32"/>
  <c r="B32"/>
  <c r="B56" s="1"/>
  <c r="T32"/>
  <c r="T56" s="1"/>
  <c r="T64" s="1"/>
  <c r="P32"/>
  <c r="P56" s="1"/>
  <c r="P64" s="1"/>
  <c r="AF32"/>
  <c r="AF56" s="1"/>
  <c r="AF64" s="1"/>
  <c r="F54"/>
  <c r="J54"/>
  <c r="O54"/>
  <c r="S54"/>
  <c r="W54"/>
  <c r="AA54"/>
  <c r="AE54"/>
  <c r="F32"/>
  <c r="F56" s="1"/>
  <c r="F64" s="1"/>
  <c r="J32"/>
  <c r="J56" s="1"/>
  <c r="J64" s="1"/>
  <c r="O32"/>
  <c r="S32"/>
  <c r="S56" s="1"/>
  <c r="S64" s="1"/>
  <c r="W32"/>
  <c r="W56" s="1"/>
  <c r="W64" s="1"/>
  <c r="AA32"/>
  <c r="AA56" s="1"/>
  <c r="AA64" s="1"/>
  <c r="AE32"/>
  <c r="G32"/>
  <c r="G56" s="1"/>
  <c r="G64" s="1"/>
  <c r="X32"/>
  <c r="X56" s="1"/>
  <c r="X64" s="1"/>
  <c r="D54"/>
  <c r="I54"/>
  <c r="N54"/>
  <c r="R54"/>
  <c r="V54"/>
  <c r="Z54"/>
  <c r="AD54"/>
  <c r="AI74"/>
  <c r="M32"/>
  <c r="M56" s="1"/>
  <c r="M64" s="1"/>
  <c r="M3" s="1"/>
  <c r="N32"/>
  <c r="L32"/>
  <c r="L56" s="1"/>
  <c r="L64" s="1"/>
  <c r="L3" s="1"/>
  <c r="E54"/>
  <c r="E56" s="1"/>
  <c r="E64" s="1"/>
  <c r="AI52"/>
  <c r="AI46"/>
  <c r="AI30"/>
  <c r="AI20"/>
  <c r="B64"/>
  <c r="D56"/>
  <c r="D64" s="1"/>
  <c r="I56"/>
  <c r="I64" s="1"/>
  <c r="R56"/>
  <c r="R64" s="1"/>
  <c r="V56"/>
  <c r="V64" s="1"/>
  <c r="Z56"/>
  <c r="Z64" s="1"/>
  <c r="AD56"/>
  <c r="AD64" s="1"/>
  <c r="C67"/>
  <c r="H67"/>
  <c r="H68" s="1"/>
  <c r="L67"/>
  <c r="L68" s="1"/>
  <c r="Q67"/>
  <c r="Q68" s="1"/>
  <c r="U67"/>
  <c r="U68" s="1"/>
  <c r="Y67"/>
  <c r="Y68" s="1"/>
  <c r="AC67"/>
  <c r="AC68" s="1"/>
  <c r="AG67"/>
  <c r="AG68" s="1"/>
  <c r="C76"/>
  <c r="B53" i="10"/>
  <c r="J31"/>
  <c r="I53"/>
  <c r="Q53"/>
  <c r="Y53"/>
  <c r="O55"/>
  <c r="I31"/>
  <c r="Q31"/>
  <c r="F55"/>
  <c r="N55"/>
  <c r="V55"/>
  <c r="H31"/>
  <c r="H55" s="1"/>
  <c r="P31"/>
  <c r="E53"/>
  <c r="M53"/>
  <c r="U53"/>
  <c r="AC53"/>
  <c r="G31"/>
  <c r="G55" s="1"/>
  <c r="O31"/>
  <c r="W31"/>
  <c r="W55" s="1"/>
  <c r="J55"/>
  <c r="B55"/>
  <c r="C53"/>
  <c r="K53"/>
  <c r="S53"/>
  <c r="AA53"/>
  <c r="AF61"/>
  <c r="AD55"/>
  <c r="L31"/>
  <c r="L55" s="1"/>
  <c r="K31"/>
  <c r="K55" s="1"/>
  <c r="S31"/>
  <c r="T31"/>
  <c r="T55" s="1"/>
  <c r="D31"/>
  <c r="D55" s="1"/>
  <c r="AB31"/>
  <c r="AB55" s="1"/>
  <c r="E31"/>
  <c r="M31"/>
  <c r="M55" s="1"/>
  <c r="U31"/>
  <c r="U55" s="1"/>
  <c r="AC31"/>
  <c r="AC55" s="1"/>
  <c r="X31"/>
  <c r="X55" s="1"/>
  <c r="AE31"/>
  <c r="AE55" s="1"/>
  <c r="AD31"/>
  <c r="Y31"/>
  <c r="C31"/>
  <c r="AA31"/>
  <c r="AF51"/>
  <c r="AF45"/>
  <c r="AF29"/>
  <c r="AF19"/>
  <c r="F54" i="9"/>
  <c r="G33"/>
  <c r="C34" s="1"/>
  <c r="G34" s="1"/>
  <c r="B35" i="8"/>
  <c r="N35"/>
  <c r="AG53" i="7"/>
  <c r="AG52"/>
  <c r="AG51"/>
  <c r="AE54"/>
  <c r="AE56" s="1"/>
  <c r="AF54"/>
  <c r="AF56" s="1"/>
  <c r="B54"/>
  <c r="B56" s="1"/>
  <c r="AD54"/>
  <c r="AD56" s="1"/>
  <c r="AC54"/>
  <c r="AC56" s="1"/>
  <c r="AB54"/>
  <c r="AB56" s="1"/>
  <c r="AA54"/>
  <c r="AA56" s="1"/>
  <c r="Z54"/>
  <c r="Z56" s="1"/>
  <c r="Y54"/>
  <c r="Y56" s="1"/>
  <c r="X54"/>
  <c r="X56" s="1"/>
  <c r="W54"/>
  <c r="W56" s="1"/>
  <c r="V54"/>
  <c r="V56" s="1"/>
  <c r="U54"/>
  <c r="U56" s="1"/>
  <c r="T54"/>
  <c r="T56" s="1"/>
  <c r="S54"/>
  <c r="S56" s="1"/>
  <c r="R54"/>
  <c r="R56" s="1"/>
  <c r="Q54"/>
  <c r="Q56" s="1"/>
  <c r="P54"/>
  <c r="P56" s="1"/>
  <c r="O54"/>
  <c r="O56" s="1"/>
  <c r="N54"/>
  <c r="N56" s="1"/>
  <c r="M54"/>
  <c r="M56" s="1"/>
  <c r="L54"/>
  <c r="L56" s="1"/>
  <c r="K54"/>
  <c r="K56" s="1"/>
  <c r="J54"/>
  <c r="J56" s="1"/>
  <c r="I54"/>
  <c r="I56" s="1"/>
  <c r="H54"/>
  <c r="H56" s="1"/>
  <c r="G54"/>
  <c r="G56" s="1"/>
  <c r="F54"/>
  <c r="F56" s="1"/>
  <c r="E54"/>
  <c r="E56" s="1"/>
  <c r="D54"/>
  <c r="D56" s="1"/>
  <c r="C54"/>
  <c r="C56" s="1"/>
  <c r="B20"/>
  <c r="B30" s="1"/>
  <c r="B38" s="1"/>
  <c r="B44" s="1"/>
  <c r="O41" i="8"/>
  <c r="Z51" s="1"/>
  <c r="N41"/>
  <c r="AE32"/>
  <c r="AD32"/>
  <c r="AC32"/>
  <c r="AB32"/>
  <c r="AA32"/>
  <c r="Z32"/>
  <c r="Y32"/>
  <c r="X32"/>
  <c r="E32"/>
  <c r="D32"/>
  <c r="C32"/>
  <c r="B32"/>
  <c r="AC46"/>
  <c r="AB46"/>
  <c r="AA46"/>
  <c r="Z46"/>
  <c r="Y46"/>
  <c r="X46"/>
  <c r="W46"/>
  <c r="V46"/>
  <c r="U46"/>
  <c r="T46"/>
  <c r="S46"/>
  <c r="R46"/>
  <c r="Q46"/>
  <c r="P46"/>
  <c r="O46"/>
  <c r="N46"/>
  <c r="M46"/>
  <c r="L46"/>
  <c r="K46"/>
  <c r="J46"/>
  <c r="I46"/>
  <c r="H46"/>
  <c r="G46"/>
  <c r="F46"/>
  <c r="E46"/>
  <c r="D46"/>
  <c r="C46"/>
  <c r="B46"/>
  <c r="AD45"/>
  <c r="AD44"/>
  <c r="AD43"/>
  <c r="AE35"/>
  <c r="AE36" s="1"/>
  <c r="AD35"/>
  <c r="AD36" s="1"/>
  <c r="AC35"/>
  <c r="AC36" s="1"/>
  <c r="AB35"/>
  <c r="AB36" s="1"/>
  <c r="AA35"/>
  <c r="AA36" s="1"/>
  <c r="Z35"/>
  <c r="Z36" s="1"/>
  <c r="Y35"/>
  <c r="Y36" s="1"/>
  <c r="X35"/>
  <c r="X36" s="1"/>
  <c r="E35"/>
  <c r="E36" s="1"/>
  <c r="D35"/>
  <c r="D36" s="1"/>
  <c r="C35"/>
  <c r="C36" s="1"/>
  <c r="B36"/>
  <c r="AF29"/>
  <c r="AF28"/>
  <c r="AF27"/>
  <c r="AF26"/>
  <c r="AF25"/>
  <c r="AF24"/>
  <c r="AF23"/>
  <c r="AF22"/>
  <c r="T21"/>
  <c r="S21"/>
  <c r="R21"/>
  <c r="R20"/>
  <c r="Q20"/>
  <c r="Q15" s="1"/>
  <c r="AF19"/>
  <c r="AF18"/>
  <c r="AF17"/>
  <c r="AF16"/>
  <c r="Z15"/>
  <c r="Y15"/>
  <c r="X15"/>
  <c r="W15"/>
  <c r="V15"/>
  <c r="U15"/>
  <c r="P15"/>
  <c r="O15"/>
  <c r="N15"/>
  <c r="M15"/>
  <c r="AE14"/>
  <c r="AE30" s="1"/>
  <c r="B14"/>
  <c r="B30" s="1"/>
  <c r="AF13"/>
  <c r="AF12"/>
  <c r="AF11"/>
  <c r="AF10"/>
  <c r="AD9"/>
  <c r="AD14" s="1"/>
  <c r="AD30" s="1"/>
  <c r="AC9"/>
  <c r="AC14" s="1"/>
  <c r="AC30" s="1"/>
  <c r="AB9"/>
  <c r="AB14" s="1"/>
  <c r="AB30" s="1"/>
  <c r="AA9"/>
  <c r="AA14" s="1"/>
  <c r="AA30" s="1"/>
  <c r="Z9"/>
  <c r="Z14" s="1"/>
  <c r="Y9"/>
  <c r="Y14" s="1"/>
  <c r="X9"/>
  <c r="X14" s="1"/>
  <c r="W9"/>
  <c r="V9"/>
  <c r="U9"/>
  <c r="T9"/>
  <c r="S9"/>
  <c r="R9"/>
  <c r="Q9"/>
  <c r="P9"/>
  <c r="O9"/>
  <c r="N9"/>
  <c r="M9"/>
  <c r="L9"/>
  <c r="K9"/>
  <c r="J9"/>
  <c r="I9"/>
  <c r="H9"/>
  <c r="G9"/>
  <c r="F9"/>
  <c r="E9"/>
  <c r="E14" s="1"/>
  <c r="E30" s="1"/>
  <c r="D9"/>
  <c r="D14" s="1"/>
  <c r="D30" s="1"/>
  <c r="C9"/>
  <c r="C14" s="1"/>
  <c r="C30" s="1"/>
  <c r="AF8"/>
  <c r="AF7"/>
  <c r="W6"/>
  <c r="V6"/>
  <c r="V35" s="1"/>
  <c r="V36" s="1"/>
  <c r="U6"/>
  <c r="U35" s="1"/>
  <c r="U36" s="1"/>
  <c r="T6"/>
  <c r="S6"/>
  <c r="R6"/>
  <c r="R35" s="1"/>
  <c r="R36" s="1"/>
  <c r="Q6"/>
  <c r="Q35" s="1"/>
  <c r="Q36" s="1"/>
  <c r="P6"/>
  <c r="O6"/>
  <c r="N6"/>
  <c r="N36" s="1"/>
  <c r="M6"/>
  <c r="M35" s="1"/>
  <c r="M36" s="1"/>
  <c r="L6"/>
  <c r="K6"/>
  <c r="J6"/>
  <c r="J35" s="1"/>
  <c r="J36" s="1"/>
  <c r="I6"/>
  <c r="I35" s="1"/>
  <c r="I36" s="1"/>
  <c r="H6"/>
  <c r="G6"/>
  <c r="F6"/>
  <c r="F35" s="1"/>
  <c r="F36" s="1"/>
  <c r="AF5"/>
  <c r="X29" i="7"/>
  <c r="W29"/>
  <c r="V29"/>
  <c r="U29"/>
  <c r="T29"/>
  <c r="S29"/>
  <c r="R29"/>
  <c r="Q29"/>
  <c r="P29"/>
  <c r="O29"/>
  <c r="N29"/>
  <c r="M29"/>
  <c r="L29"/>
  <c r="K29"/>
  <c r="J29"/>
  <c r="I29"/>
  <c r="H29"/>
  <c r="G29"/>
  <c r="AG28"/>
  <c r="AG27"/>
  <c r="AG26"/>
  <c r="AG25"/>
  <c r="AG24"/>
  <c r="AG23"/>
  <c r="S64" i="15" l="1"/>
  <c r="S75" s="1"/>
  <c r="G64"/>
  <c r="G75" s="1"/>
  <c r="AJ62"/>
  <c r="K64"/>
  <c r="K75" s="1"/>
  <c r="W64"/>
  <c r="W75" s="1"/>
  <c r="AJ35"/>
  <c r="AJ78"/>
  <c r="AJ79"/>
  <c r="F64"/>
  <c r="F75" s="1"/>
  <c r="N64"/>
  <c r="N75" s="1"/>
  <c r="C64"/>
  <c r="C75" s="1"/>
  <c r="AD64"/>
  <c r="AD75" s="1"/>
  <c r="AC56" i="13"/>
  <c r="AC64" s="1"/>
  <c r="AF56"/>
  <c r="AF64" s="1"/>
  <c r="X56"/>
  <c r="X64" s="1"/>
  <c r="L56"/>
  <c r="L64" s="1"/>
  <c r="T56"/>
  <c r="T64" s="1"/>
  <c r="P56"/>
  <c r="P64" s="1"/>
  <c r="E56"/>
  <c r="E64" s="1"/>
  <c r="G56"/>
  <c r="G64" s="1"/>
  <c r="F56"/>
  <c r="F64" s="1"/>
  <c r="U56"/>
  <c r="U64" s="1"/>
  <c r="AI52"/>
  <c r="AI54" s="1"/>
  <c r="R56"/>
  <c r="R64" s="1"/>
  <c r="O56"/>
  <c r="O64" s="1"/>
  <c r="S56"/>
  <c r="S64" s="1"/>
  <c r="J56"/>
  <c r="J64" s="1"/>
  <c r="C56"/>
  <c r="C64" s="1"/>
  <c r="Y56"/>
  <c r="Y64" s="1"/>
  <c r="Z56"/>
  <c r="Z64" s="1"/>
  <c r="AB56"/>
  <c r="AB64" s="1"/>
  <c r="AD56"/>
  <c r="AD64" s="1"/>
  <c r="AI30"/>
  <c r="AI20"/>
  <c r="K56"/>
  <c r="K64" s="1"/>
  <c r="B56"/>
  <c r="H56"/>
  <c r="H64" s="1"/>
  <c r="M56"/>
  <c r="M64" s="1"/>
  <c r="Q56"/>
  <c r="Q64" s="1"/>
  <c r="C68"/>
  <c r="AI68" s="1"/>
  <c r="AI67"/>
  <c r="AH32" i="11"/>
  <c r="AH56" s="1"/>
  <c r="AH64" s="1"/>
  <c r="N56"/>
  <c r="N64" s="1"/>
  <c r="N3" s="1"/>
  <c r="AE56"/>
  <c r="AE64" s="1"/>
  <c r="O56"/>
  <c r="O64" s="1"/>
  <c r="O3" s="1"/>
  <c r="AI54"/>
  <c r="AI32"/>
  <c r="C68"/>
  <c r="AI68" s="1"/>
  <c r="AI67"/>
  <c r="AN52"/>
  <c r="P55" i="10"/>
  <c r="I55"/>
  <c r="E55"/>
  <c r="C55"/>
  <c r="Q55"/>
  <c r="AF31"/>
  <c r="AF55" s="1"/>
  <c r="S55"/>
  <c r="AA55"/>
  <c r="Y55"/>
  <c r="AF53"/>
  <c r="B47" i="7"/>
  <c r="B48" s="1"/>
  <c r="AG54"/>
  <c r="O56" i="8"/>
  <c r="O57" s="1"/>
  <c r="G14"/>
  <c r="G30" s="1"/>
  <c r="K14"/>
  <c r="K30" s="1"/>
  <c r="O14"/>
  <c r="O30" s="1"/>
  <c r="S14"/>
  <c r="S30" s="1"/>
  <c r="W14"/>
  <c r="W30" s="1"/>
  <c r="Z30"/>
  <c r="H14"/>
  <c r="H30" s="1"/>
  <c r="L14"/>
  <c r="L30" s="1"/>
  <c r="P14"/>
  <c r="P30" s="1"/>
  <c r="T14"/>
  <c r="T30" s="1"/>
  <c r="R15"/>
  <c r="L32"/>
  <c r="T32"/>
  <c r="AA49"/>
  <c r="S49"/>
  <c r="K49"/>
  <c r="C49"/>
  <c r="J50"/>
  <c r="R50"/>
  <c r="Z50"/>
  <c r="E51"/>
  <c r="M51"/>
  <c r="Q51"/>
  <c r="Y51"/>
  <c r="AF20"/>
  <c r="G32"/>
  <c r="O32"/>
  <c r="W32"/>
  <c r="AB49"/>
  <c r="X49"/>
  <c r="P49"/>
  <c r="L49"/>
  <c r="H49"/>
  <c r="D49"/>
  <c r="E50"/>
  <c r="I50"/>
  <c r="M50"/>
  <c r="Q50"/>
  <c r="U50"/>
  <c r="Y50"/>
  <c r="AC50"/>
  <c r="D51"/>
  <c r="H51"/>
  <c r="L51"/>
  <c r="P51"/>
  <c r="T51"/>
  <c r="X51"/>
  <c r="AB51"/>
  <c r="AD46"/>
  <c r="F32"/>
  <c r="J32"/>
  <c r="N32"/>
  <c r="R32"/>
  <c r="V32"/>
  <c r="AC49"/>
  <c r="Y49"/>
  <c r="U49"/>
  <c r="Q49"/>
  <c r="M49"/>
  <c r="I49"/>
  <c r="E49"/>
  <c r="D50"/>
  <c r="H50"/>
  <c r="L50"/>
  <c r="P50"/>
  <c r="T50"/>
  <c r="X50"/>
  <c r="AB50"/>
  <c r="C51"/>
  <c r="G51"/>
  <c r="K51"/>
  <c r="O51"/>
  <c r="S51"/>
  <c r="W51"/>
  <c r="AA51"/>
  <c r="H32"/>
  <c r="P32"/>
  <c r="W49"/>
  <c r="O49"/>
  <c r="G49"/>
  <c r="F50"/>
  <c r="N50"/>
  <c r="V50"/>
  <c r="C50"/>
  <c r="I51"/>
  <c r="U51"/>
  <c r="AC51"/>
  <c r="K32"/>
  <c r="S32"/>
  <c r="T49"/>
  <c r="T52" s="1"/>
  <c r="AF21"/>
  <c r="I32"/>
  <c r="M32"/>
  <c r="Q32"/>
  <c r="U32"/>
  <c r="B49"/>
  <c r="Z49"/>
  <c r="V49"/>
  <c r="R49"/>
  <c r="N49"/>
  <c r="J49"/>
  <c r="F49"/>
  <c r="B50"/>
  <c r="G50"/>
  <c r="K50"/>
  <c r="O50"/>
  <c r="S50"/>
  <c r="W50"/>
  <c r="AA50"/>
  <c r="B51"/>
  <c r="F51"/>
  <c r="J51"/>
  <c r="N51"/>
  <c r="R51"/>
  <c r="V51"/>
  <c r="AG29" i="7"/>
  <c r="Y30" i="8"/>
  <c r="X30"/>
  <c r="AF15"/>
  <c r="F14"/>
  <c r="F30" s="1"/>
  <c r="J14"/>
  <c r="J30" s="1"/>
  <c r="N14"/>
  <c r="N30" s="1"/>
  <c r="R14"/>
  <c r="R30" s="1"/>
  <c r="V14"/>
  <c r="V30" s="1"/>
  <c r="H35"/>
  <c r="H36" s="1"/>
  <c r="L35"/>
  <c r="L36" s="1"/>
  <c r="P35"/>
  <c r="P36" s="1"/>
  <c r="T35"/>
  <c r="T36" s="1"/>
  <c r="I14"/>
  <c r="I30" s="1"/>
  <c r="M14"/>
  <c r="M30" s="1"/>
  <c r="Q14"/>
  <c r="Q30" s="1"/>
  <c r="U14"/>
  <c r="U30" s="1"/>
  <c r="G35"/>
  <c r="G36" s="1"/>
  <c r="K35"/>
  <c r="K36" s="1"/>
  <c r="O35"/>
  <c r="O36" s="1"/>
  <c r="S35"/>
  <c r="S36" s="1"/>
  <c r="W35"/>
  <c r="W36" s="1"/>
  <c r="AF6"/>
  <c r="AF9"/>
  <c r="AJ64" i="15" l="1"/>
  <c r="AJ75" s="1"/>
  <c r="B64" i="13"/>
  <c r="AN61" s="1"/>
  <c r="AN52"/>
  <c r="AI32"/>
  <c r="AI56" s="1"/>
  <c r="AN61" i="11"/>
  <c r="AI56"/>
  <c r="AN51" s="1"/>
  <c r="P52" i="8"/>
  <c r="F52"/>
  <c r="V52"/>
  <c r="W52"/>
  <c r="Q52"/>
  <c r="M52"/>
  <c r="AF32"/>
  <c r="S52"/>
  <c r="AI14"/>
  <c r="J52"/>
  <c r="AD49"/>
  <c r="B52"/>
  <c r="AD51"/>
  <c r="AK11"/>
  <c r="R52"/>
  <c r="O52"/>
  <c r="AC52"/>
  <c r="L52"/>
  <c r="K52"/>
  <c r="N52"/>
  <c r="G52"/>
  <c r="I52"/>
  <c r="Y52"/>
  <c r="H52"/>
  <c r="AB52"/>
  <c r="C52"/>
  <c r="AD50"/>
  <c r="AF35"/>
  <c r="AF36" s="1"/>
  <c r="Z52"/>
  <c r="E52"/>
  <c r="U52"/>
  <c r="D52"/>
  <c r="X52"/>
  <c r="AA52"/>
  <c r="AK30"/>
  <c r="AF30"/>
  <c r="AK29" s="1"/>
  <c r="AF14"/>
  <c r="AI64" i="13" l="1"/>
  <c r="AN60" s="1"/>
  <c r="AN51"/>
  <c r="AI64" i="11"/>
  <c r="AN60" s="1"/>
  <c r="AD52" i="8"/>
  <c r="AI34"/>
  <c r="AK10"/>
  <c r="AG8" i="7" l="1"/>
  <c r="AG9"/>
  <c r="AG10"/>
  <c r="AG11"/>
  <c r="AG12"/>
  <c r="AG13"/>
  <c r="AG14"/>
  <c r="AG16"/>
  <c r="AG17"/>
  <c r="AG18"/>
  <c r="AG19"/>
  <c r="AG7"/>
  <c r="AG35"/>
  <c r="AG36"/>
  <c r="AG37"/>
  <c r="AF25" i="5"/>
  <c r="AF26"/>
  <c r="AF27"/>
  <c r="AG43" i="7"/>
  <c r="AG42"/>
  <c r="AG41"/>
  <c r="AF34"/>
  <c r="AE34"/>
  <c r="AD34"/>
  <c r="AC34"/>
  <c r="AB34"/>
  <c r="AA34"/>
  <c r="Z34"/>
  <c r="Y34"/>
  <c r="X34"/>
  <c r="W34"/>
  <c r="V34"/>
  <c r="U34"/>
  <c r="T34"/>
  <c r="S34"/>
  <c r="R34"/>
  <c r="Q34"/>
  <c r="P34"/>
  <c r="O34"/>
  <c r="N34"/>
  <c r="M34"/>
  <c r="L34"/>
  <c r="K34"/>
  <c r="J34"/>
  <c r="I34"/>
  <c r="H34"/>
  <c r="G34"/>
  <c r="F34"/>
  <c r="E34"/>
  <c r="D34"/>
  <c r="C34"/>
  <c r="AF33"/>
  <c r="AE33"/>
  <c r="AD33"/>
  <c r="AC33"/>
  <c r="AB33"/>
  <c r="AA33"/>
  <c r="Z33"/>
  <c r="Y33"/>
  <c r="X33"/>
  <c r="W33"/>
  <c r="V33"/>
  <c r="U33"/>
  <c r="T33"/>
  <c r="S33"/>
  <c r="R33"/>
  <c r="Q33"/>
  <c r="P33"/>
  <c r="O33"/>
  <c r="N33"/>
  <c r="M33"/>
  <c r="L33"/>
  <c r="K33"/>
  <c r="J33"/>
  <c r="I33"/>
  <c r="H33"/>
  <c r="G33"/>
  <c r="F33"/>
  <c r="E33"/>
  <c r="D33"/>
  <c r="C33"/>
  <c r="AE24" i="5"/>
  <c r="AD24"/>
  <c r="AC24"/>
  <c r="AB24"/>
  <c r="AA24"/>
  <c r="Z24"/>
  <c r="Y24"/>
  <c r="X24"/>
  <c r="W24"/>
  <c r="V24"/>
  <c r="U24"/>
  <c r="T24"/>
  <c r="S24"/>
  <c r="R24"/>
  <c r="Q24"/>
  <c r="P24"/>
  <c r="O24"/>
  <c r="N24"/>
  <c r="M24"/>
  <c r="L24"/>
  <c r="K24"/>
  <c r="J24"/>
  <c r="I24"/>
  <c r="H24"/>
  <c r="G24"/>
  <c r="F24"/>
  <c r="E24"/>
  <c r="D24"/>
  <c r="C24"/>
  <c r="B24"/>
  <c r="AE23"/>
  <c r="AD23"/>
  <c r="AC23"/>
  <c r="AB23"/>
  <c r="AA23"/>
  <c r="Z23"/>
  <c r="Y23"/>
  <c r="X23"/>
  <c r="W23"/>
  <c r="V23"/>
  <c r="U23"/>
  <c r="T23"/>
  <c r="S23"/>
  <c r="R23"/>
  <c r="Q23"/>
  <c r="P23"/>
  <c r="O23"/>
  <c r="N23"/>
  <c r="M23"/>
  <c r="L23"/>
  <c r="K23"/>
  <c r="J23"/>
  <c r="I23"/>
  <c r="H23"/>
  <c r="G23"/>
  <c r="F23"/>
  <c r="E23"/>
  <c r="D23"/>
  <c r="C23"/>
  <c r="B23"/>
  <c r="AE22"/>
  <c r="AD22"/>
  <c r="AE20" i="7" s="1"/>
  <c r="AC22" i="5"/>
  <c r="AD20" i="7" s="1"/>
  <c r="AB22" i="5"/>
  <c r="AB28" s="1"/>
  <c r="AA22"/>
  <c r="Z22"/>
  <c r="AA20" i="7" s="1"/>
  <c r="Y22" i="5"/>
  <c r="Z20" i="7" s="1"/>
  <c r="X22" i="5"/>
  <c r="X28" s="1"/>
  <c r="W22"/>
  <c r="V22"/>
  <c r="W20" i="7" s="1"/>
  <c r="U22" i="5"/>
  <c r="V20" i="7" s="1"/>
  <c r="T22" i="5"/>
  <c r="T28" s="1"/>
  <c r="S22"/>
  <c r="R22"/>
  <c r="S20" i="7" s="1"/>
  <c r="Q22" i="5"/>
  <c r="R20" i="7" s="1"/>
  <c r="P22" i="5"/>
  <c r="P28" s="1"/>
  <c r="O22"/>
  <c r="N22"/>
  <c r="O20" i="7" s="1"/>
  <c r="M22" i="5"/>
  <c r="N20" i="7" s="1"/>
  <c r="L22" i="5"/>
  <c r="L28" s="1"/>
  <c r="K22"/>
  <c r="J22"/>
  <c r="K20" i="7" s="1"/>
  <c r="I22" i="5"/>
  <c r="J20" i="7" s="1"/>
  <c r="H22" i="5"/>
  <c r="H28" s="1"/>
  <c r="G22"/>
  <c r="F22"/>
  <c r="G20" i="7" s="1"/>
  <c r="E22" i="5"/>
  <c r="F20" i="7" s="1"/>
  <c r="D22" i="5"/>
  <c r="D28" s="1"/>
  <c r="C22"/>
  <c r="B22"/>
  <c r="C20" i="7" s="1"/>
  <c r="AC44" i="6"/>
  <c r="AB44"/>
  <c r="AA44"/>
  <c r="Z44"/>
  <c r="Y44"/>
  <c r="X44"/>
  <c r="W44"/>
  <c r="V44"/>
  <c r="U44"/>
  <c r="T44"/>
  <c r="S44"/>
  <c r="R44"/>
  <c r="Q44"/>
  <c r="P44"/>
  <c r="O44"/>
  <c r="N44"/>
  <c r="M44"/>
  <c r="L44"/>
  <c r="K44"/>
  <c r="J44"/>
  <c r="I44"/>
  <c r="H44"/>
  <c r="G44"/>
  <c r="F44"/>
  <c r="E44"/>
  <c r="D44"/>
  <c r="C44"/>
  <c r="B44"/>
  <c r="AD44" s="1"/>
  <c r="AD43"/>
  <c r="AD42"/>
  <c r="AD41"/>
  <c r="AD37"/>
  <c r="AB37"/>
  <c r="Z37"/>
  <c r="X37"/>
  <c r="D37"/>
  <c r="B37"/>
  <c r="AE36"/>
  <c r="AE37" s="1"/>
  <c r="AD36"/>
  <c r="AC36"/>
  <c r="AC37" s="1"/>
  <c r="AB36"/>
  <c r="AA36"/>
  <c r="AA37" s="1"/>
  <c r="Z36"/>
  <c r="Y36"/>
  <c r="Y37" s="1"/>
  <c r="X36"/>
  <c r="E36"/>
  <c r="E37" s="1"/>
  <c r="D36"/>
  <c r="B36"/>
  <c r="B33"/>
  <c r="AF32"/>
  <c r="AF31"/>
  <c r="AF30"/>
  <c r="AF29"/>
  <c r="AF28"/>
  <c r="AF27"/>
  <c r="AF26"/>
  <c r="AF25"/>
  <c r="T24"/>
  <c r="S24"/>
  <c r="AF24" s="1"/>
  <c r="R24"/>
  <c r="R23"/>
  <c r="Q23"/>
  <c r="Q18" s="1"/>
  <c r="AF22"/>
  <c r="AF21"/>
  <c r="AF20"/>
  <c r="AF19"/>
  <c r="Z18"/>
  <c r="Y18"/>
  <c r="X18"/>
  <c r="W18"/>
  <c r="V18"/>
  <c r="U18"/>
  <c r="R18"/>
  <c r="P18"/>
  <c r="O18"/>
  <c r="N18"/>
  <c r="M18"/>
  <c r="AF18" s="1"/>
  <c r="AE17"/>
  <c r="AE33" s="1"/>
  <c r="B17"/>
  <c r="AF16"/>
  <c r="AF15"/>
  <c r="AF14"/>
  <c r="AI10" s="1"/>
  <c r="AF13"/>
  <c r="AF11"/>
  <c r="AE11"/>
  <c r="AD11"/>
  <c r="AC11"/>
  <c r="AB11"/>
  <c r="AA11"/>
  <c r="Z11"/>
  <c r="Y11"/>
  <c r="X11"/>
  <c r="W11"/>
  <c r="V11"/>
  <c r="U11"/>
  <c r="T11"/>
  <c r="S11"/>
  <c r="R11"/>
  <c r="Q11"/>
  <c r="P11"/>
  <c r="O11"/>
  <c r="N11"/>
  <c r="M11"/>
  <c r="L11"/>
  <c r="K11"/>
  <c r="J11"/>
  <c r="I11"/>
  <c r="H11"/>
  <c r="G11"/>
  <c r="F11"/>
  <c r="E11"/>
  <c r="D11"/>
  <c r="C11"/>
  <c r="B11"/>
  <c r="AD9"/>
  <c r="AD17" s="1"/>
  <c r="AD33" s="1"/>
  <c r="AC9"/>
  <c r="AC17" s="1"/>
  <c r="AC33" s="1"/>
  <c r="AB9"/>
  <c r="AB17" s="1"/>
  <c r="AB33" s="1"/>
  <c r="AA9"/>
  <c r="AA17" s="1"/>
  <c r="AA33" s="1"/>
  <c r="Z9"/>
  <c r="Z17" s="1"/>
  <c r="Z33" s="1"/>
  <c r="Y9"/>
  <c r="Y17" s="1"/>
  <c r="Y33" s="1"/>
  <c r="X9"/>
  <c r="X17" s="1"/>
  <c r="W9"/>
  <c r="V9"/>
  <c r="U9"/>
  <c r="T9"/>
  <c r="S9"/>
  <c r="R9"/>
  <c r="Q9"/>
  <c r="P9"/>
  <c r="O9"/>
  <c r="N9"/>
  <c r="M9"/>
  <c r="L9"/>
  <c r="K9"/>
  <c r="J9"/>
  <c r="I9"/>
  <c r="H9"/>
  <c r="G9"/>
  <c r="F9"/>
  <c r="E9"/>
  <c r="E17" s="1"/>
  <c r="E33" s="1"/>
  <c r="D9"/>
  <c r="D17" s="1"/>
  <c r="D33" s="1"/>
  <c r="C9"/>
  <c r="AF9" s="1"/>
  <c r="AF8"/>
  <c r="AF7"/>
  <c r="W6"/>
  <c r="W17" s="1"/>
  <c r="V6"/>
  <c r="V17" s="1"/>
  <c r="V33" s="1"/>
  <c r="U6"/>
  <c r="U36" s="1"/>
  <c r="U37" s="1"/>
  <c r="T6"/>
  <c r="T36" s="1"/>
  <c r="T37" s="1"/>
  <c r="S6"/>
  <c r="S17" s="1"/>
  <c r="S33" s="1"/>
  <c r="R6"/>
  <c r="R17" s="1"/>
  <c r="R33" s="1"/>
  <c r="Q6"/>
  <c r="Q36" s="1"/>
  <c r="Q37" s="1"/>
  <c r="P6"/>
  <c r="P36" s="1"/>
  <c r="P37" s="1"/>
  <c r="O6"/>
  <c r="O17" s="1"/>
  <c r="O33" s="1"/>
  <c r="N6"/>
  <c r="N17" s="1"/>
  <c r="N33" s="1"/>
  <c r="M6"/>
  <c r="M36" s="1"/>
  <c r="M37" s="1"/>
  <c r="L6"/>
  <c r="L36" s="1"/>
  <c r="L37" s="1"/>
  <c r="K6"/>
  <c r="K17" s="1"/>
  <c r="K33" s="1"/>
  <c r="J6"/>
  <c r="J17" s="1"/>
  <c r="J33" s="1"/>
  <c r="I6"/>
  <c r="I36" s="1"/>
  <c r="I37" s="1"/>
  <c r="H6"/>
  <c r="H36" s="1"/>
  <c r="H37" s="1"/>
  <c r="G6"/>
  <c r="G17" s="1"/>
  <c r="G33" s="1"/>
  <c r="F6"/>
  <c r="F17" s="1"/>
  <c r="F33" s="1"/>
  <c r="C6"/>
  <c r="AF6" s="1"/>
  <c r="AF5"/>
  <c r="AF36" s="1"/>
  <c r="AF37" s="1"/>
  <c r="AB39" i="5"/>
  <c r="X39"/>
  <c r="T39"/>
  <c r="P39"/>
  <c r="L39"/>
  <c r="H39"/>
  <c r="D39"/>
  <c r="AF37"/>
  <c r="AF32"/>
  <c r="AF31"/>
  <c r="AF30"/>
  <c r="AE21"/>
  <c r="AD21"/>
  <c r="AC21"/>
  <c r="AC39" s="1"/>
  <c r="AB21"/>
  <c r="AA21"/>
  <c r="Z21"/>
  <c r="Y21"/>
  <c r="Y39" s="1"/>
  <c r="X21"/>
  <c r="W21"/>
  <c r="V21"/>
  <c r="U21"/>
  <c r="U39" s="1"/>
  <c r="T21"/>
  <c r="S21"/>
  <c r="R21"/>
  <c r="Q21"/>
  <c r="Q39" s="1"/>
  <c r="P21"/>
  <c r="O21"/>
  <c r="N21"/>
  <c r="M21"/>
  <c r="M39" s="1"/>
  <c r="L21"/>
  <c r="K21"/>
  <c r="J21"/>
  <c r="I21"/>
  <c r="I39" s="1"/>
  <c r="H21"/>
  <c r="G21"/>
  <c r="F21"/>
  <c r="E21"/>
  <c r="E39" s="1"/>
  <c r="D21"/>
  <c r="C21"/>
  <c r="AF19"/>
  <c r="AF18"/>
  <c r="AF17"/>
  <c r="AF16"/>
  <c r="AF15"/>
  <c r="AF14"/>
  <c r="AF13"/>
  <c r="AF12"/>
  <c r="AF11"/>
  <c r="AF10"/>
  <c r="AF9"/>
  <c r="AF8"/>
  <c r="AF7"/>
  <c r="AF21" s="1"/>
  <c r="AE20" i="4"/>
  <c r="AD20"/>
  <c r="AC20"/>
  <c r="AB20"/>
  <c r="AA20"/>
  <c r="Z20"/>
  <c r="Y20"/>
  <c r="X20"/>
  <c r="W20"/>
  <c r="V20"/>
  <c r="U20"/>
  <c r="T20"/>
  <c r="S20"/>
  <c r="R20"/>
  <c r="Q20"/>
  <c r="P20"/>
  <c r="O20"/>
  <c r="N20"/>
  <c r="M20"/>
  <c r="L20"/>
  <c r="K20"/>
  <c r="J20"/>
  <c r="I20"/>
  <c r="H20"/>
  <c r="G20"/>
  <c r="F20"/>
  <c r="E20"/>
  <c r="D20"/>
  <c r="C20"/>
  <c r="B20"/>
  <c r="AF24"/>
  <c r="AF23"/>
  <c r="AF22"/>
  <c r="AE33"/>
  <c r="AD33"/>
  <c r="AC33"/>
  <c r="AB33"/>
  <c r="AA33"/>
  <c r="Z33"/>
  <c r="Y33"/>
  <c r="X33"/>
  <c r="W33"/>
  <c r="V33"/>
  <c r="U33"/>
  <c r="T33"/>
  <c r="S33"/>
  <c r="R33"/>
  <c r="Q33"/>
  <c r="P33"/>
  <c r="O33"/>
  <c r="N33"/>
  <c r="M33"/>
  <c r="L33"/>
  <c r="K33"/>
  <c r="J33"/>
  <c r="I33"/>
  <c r="H33"/>
  <c r="G33"/>
  <c r="F33"/>
  <c r="E33"/>
  <c r="D33"/>
  <c r="C33"/>
  <c r="B33"/>
  <c r="AF28"/>
  <c r="AF33" s="1"/>
  <c r="AF27"/>
  <c r="AF25"/>
  <c r="AF26"/>
  <c r="AF32"/>
  <c r="AF31"/>
  <c r="AF30"/>
  <c r="AE28"/>
  <c r="AD28"/>
  <c r="AC28"/>
  <c r="AB28"/>
  <c r="AA28"/>
  <c r="Z28"/>
  <c r="Y28"/>
  <c r="X28"/>
  <c r="W28"/>
  <c r="V28"/>
  <c r="U28"/>
  <c r="T28"/>
  <c r="S28"/>
  <c r="R28"/>
  <c r="Q28"/>
  <c r="P28"/>
  <c r="O28"/>
  <c r="N28"/>
  <c r="M28"/>
  <c r="L28"/>
  <c r="K28"/>
  <c r="J28"/>
  <c r="I28"/>
  <c r="H28"/>
  <c r="G28"/>
  <c r="F28"/>
  <c r="E28"/>
  <c r="D28"/>
  <c r="C28"/>
  <c r="B28"/>
  <c r="AF37"/>
  <c r="C30" i="7" l="1"/>
  <c r="C38" s="1"/>
  <c r="C47"/>
  <c r="C48" s="1"/>
  <c r="G30"/>
  <c r="G38" s="1"/>
  <c r="G44" s="1"/>
  <c r="G47"/>
  <c r="G48" s="1"/>
  <c r="K30"/>
  <c r="K47"/>
  <c r="K48" s="1"/>
  <c r="O30"/>
  <c r="O38" s="1"/>
  <c r="O44" s="1"/>
  <c r="O47"/>
  <c r="O48" s="1"/>
  <c r="S30"/>
  <c r="S38" s="1"/>
  <c r="S44" s="1"/>
  <c r="S47"/>
  <c r="S48" s="1"/>
  <c r="W30"/>
  <c r="W38" s="1"/>
  <c r="W44" s="1"/>
  <c r="W47"/>
  <c r="W48" s="1"/>
  <c r="AA30"/>
  <c r="AA38" s="1"/>
  <c r="AA44" s="1"/>
  <c r="AA47"/>
  <c r="AA48" s="1"/>
  <c r="AE30"/>
  <c r="AE38" s="1"/>
  <c r="AE44" s="1"/>
  <c r="AE47"/>
  <c r="AE48" s="1"/>
  <c r="F30"/>
  <c r="F38" s="1"/>
  <c r="F44" s="1"/>
  <c r="F47"/>
  <c r="F48" s="1"/>
  <c r="J30"/>
  <c r="J38" s="1"/>
  <c r="J44" s="1"/>
  <c r="J47"/>
  <c r="J48" s="1"/>
  <c r="N30"/>
  <c r="N38" s="1"/>
  <c r="N44" s="1"/>
  <c r="N47"/>
  <c r="N48" s="1"/>
  <c r="R30"/>
  <c r="R38" s="1"/>
  <c r="R44" s="1"/>
  <c r="R47"/>
  <c r="R48" s="1"/>
  <c r="V30"/>
  <c r="V38" s="1"/>
  <c r="V44" s="1"/>
  <c r="V47"/>
  <c r="V48" s="1"/>
  <c r="Z30"/>
  <c r="Z38" s="1"/>
  <c r="Z44" s="1"/>
  <c r="Z47"/>
  <c r="Z48" s="1"/>
  <c r="AD30"/>
  <c r="AD38" s="1"/>
  <c r="AD44" s="1"/>
  <c r="AD47"/>
  <c r="AD48" s="1"/>
  <c r="AF24" i="5"/>
  <c r="Q28"/>
  <c r="Q33" s="1"/>
  <c r="AF23"/>
  <c r="M28"/>
  <c r="M33" s="1"/>
  <c r="AC28"/>
  <c r="AC33" s="1"/>
  <c r="I28"/>
  <c r="I33" s="1"/>
  <c r="Y28"/>
  <c r="Y33" s="1"/>
  <c r="E28"/>
  <c r="E33" s="1"/>
  <c r="U28"/>
  <c r="U33" s="1"/>
  <c r="K38" i="7"/>
  <c r="K44" s="1"/>
  <c r="U20"/>
  <c r="D33" i="5"/>
  <c r="H33"/>
  <c r="L33"/>
  <c r="P33"/>
  <c r="T33"/>
  <c r="X33"/>
  <c r="AB33"/>
  <c r="AG33" i="7"/>
  <c r="AG34"/>
  <c r="M20"/>
  <c r="AC20"/>
  <c r="C28" i="5"/>
  <c r="C33" s="1"/>
  <c r="G28"/>
  <c r="G33" s="1"/>
  <c r="K28"/>
  <c r="O28"/>
  <c r="O33" s="1"/>
  <c r="S28"/>
  <c r="S33" s="1"/>
  <c r="W28"/>
  <c r="W33" s="1"/>
  <c r="AA28"/>
  <c r="AA33" s="1"/>
  <c r="AE28"/>
  <c r="AE33" s="1"/>
  <c r="I20" i="7"/>
  <c r="Y20"/>
  <c r="B28" i="5"/>
  <c r="B33" s="1"/>
  <c r="F28"/>
  <c r="F33" s="1"/>
  <c r="J28"/>
  <c r="J33" s="1"/>
  <c r="N28"/>
  <c r="N33" s="1"/>
  <c r="R28"/>
  <c r="R33" s="1"/>
  <c r="V28"/>
  <c r="V33" s="1"/>
  <c r="Z28"/>
  <c r="Z33" s="1"/>
  <c r="AD28"/>
  <c r="AD33" s="1"/>
  <c r="E20" i="7"/>
  <c r="E47" s="1"/>
  <c r="E48" s="1"/>
  <c r="Q20"/>
  <c r="AF22" i="5"/>
  <c r="D20" i="7"/>
  <c r="H20"/>
  <c r="L20"/>
  <c r="P20"/>
  <c r="T20"/>
  <c r="X20"/>
  <c r="AB20"/>
  <c r="AF20"/>
  <c r="K33" i="5"/>
  <c r="W33" i="6"/>
  <c r="X33"/>
  <c r="I17"/>
  <c r="I33" s="1"/>
  <c r="M17"/>
  <c r="M33" s="1"/>
  <c r="Q17"/>
  <c r="Q33" s="1"/>
  <c r="U17"/>
  <c r="U33" s="1"/>
  <c r="AF23"/>
  <c r="C36"/>
  <c r="C37" s="1"/>
  <c r="G36"/>
  <c r="G37" s="1"/>
  <c r="K36"/>
  <c r="K37" s="1"/>
  <c r="O36"/>
  <c r="O37" s="1"/>
  <c r="S36"/>
  <c r="S37" s="1"/>
  <c r="W36"/>
  <c r="W37" s="1"/>
  <c r="H17"/>
  <c r="H33" s="1"/>
  <c r="L17"/>
  <c r="L33" s="1"/>
  <c r="P17"/>
  <c r="P33" s="1"/>
  <c r="T17"/>
  <c r="T33" s="1"/>
  <c r="AF17"/>
  <c r="F36"/>
  <c r="F37" s="1"/>
  <c r="J36"/>
  <c r="J37" s="1"/>
  <c r="N36"/>
  <c r="N37" s="1"/>
  <c r="R36"/>
  <c r="R37" s="1"/>
  <c r="V36"/>
  <c r="V37" s="1"/>
  <c r="C17"/>
  <c r="AK15" s="1"/>
  <c r="C39" i="5"/>
  <c r="AF39" s="1"/>
  <c r="G39"/>
  <c r="K39"/>
  <c r="O39"/>
  <c r="S39"/>
  <c r="W39"/>
  <c r="AA39"/>
  <c r="AE39"/>
  <c r="F39"/>
  <c r="J39"/>
  <c r="N39"/>
  <c r="R39"/>
  <c r="V39"/>
  <c r="Z39"/>
  <c r="AD39"/>
  <c r="AB30" i="7" l="1"/>
  <c r="AB38" s="1"/>
  <c r="AB44" s="1"/>
  <c r="AB47"/>
  <c r="AB48" s="1"/>
  <c r="AF30"/>
  <c r="AF38" s="1"/>
  <c r="AF44" s="1"/>
  <c r="AF47"/>
  <c r="AF48" s="1"/>
  <c r="I30"/>
  <c r="I38" s="1"/>
  <c r="I44" s="1"/>
  <c r="I47"/>
  <c r="I48" s="1"/>
  <c r="T30"/>
  <c r="T38" s="1"/>
  <c r="T44" s="1"/>
  <c r="T47"/>
  <c r="T48" s="1"/>
  <c r="D30"/>
  <c r="D38" s="1"/>
  <c r="D44" s="1"/>
  <c r="D47"/>
  <c r="D48" s="1"/>
  <c r="Y30"/>
  <c r="Y38" s="1"/>
  <c r="Y44" s="1"/>
  <c r="Y47"/>
  <c r="Y48" s="1"/>
  <c r="M30"/>
  <c r="M38" s="1"/>
  <c r="M44" s="1"/>
  <c r="M47"/>
  <c r="M48" s="1"/>
  <c r="X30"/>
  <c r="X38" s="1"/>
  <c r="X44" s="1"/>
  <c r="X47"/>
  <c r="X48" s="1"/>
  <c r="H30"/>
  <c r="H38" s="1"/>
  <c r="H44" s="1"/>
  <c r="H47"/>
  <c r="H48" s="1"/>
  <c r="AC30"/>
  <c r="AC38" s="1"/>
  <c r="AC44" s="1"/>
  <c r="AC47"/>
  <c r="AC48" s="1"/>
  <c r="L30"/>
  <c r="L38" s="1"/>
  <c r="L44" s="1"/>
  <c r="L47"/>
  <c r="L48" s="1"/>
  <c r="Q30"/>
  <c r="Q38" s="1"/>
  <c r="Q44" s="1"/>
  <c r="Q47"/>
  <c r="Q48" s="1"/>
  <c r="U30"/>
  <c r="U38" s="1"/>
  <c r="U44" s="1"/>
  <c r="U47"/>
  <c r="U48" s="1"/>
  <c r="P30"/>
  <c r="P38" s="1"/>
  <c r="P44" s="1"/>
  <c r="P47"/>
  <c r="P48" s="1"/>
  <c r="C44"/>
  <c r="AF28" i="5"/>
  <c r="AF33" s="1"/>
  <c r="E30" i="7"/>
  <c r="E38" s="1"/>
  <c r="E44" s="1"/>
  <c r="AG15"/>
  <c r="AG20" s="1"/>
  <c r="AG30" s="1"/>
  <c r="AG38" s="1"/>
  <c r="AL37" s="1"/>
  <c r="C33" i="6"/>
  <c r="AI17"/>
  <c r="AK14"/>
  <c r="AI35"/>
  <c r="AL38" i="7" l="1"/>
  <c r="AL44"/>
  <c r="AG44"/>
  <c r="AL43" s="1"/>
  <c r="AF33" i="6"/>
  <c r="AK32" s="1"/>
  <c r="AK33"/>
  <c r="AE21" i="4" l="1"/>
  <c r="AE39" s="1"/>
  <c r="AD21"/>
  <c r="AD39" s="1"/>
  <c r="AC21"/>
  <c r="AC39" s="1"/>
  <c r="AB21"/>
  <c r="AB39" s="1"/>
  <c r="AA21"/>
  <c r="AA39" s="1"/>
  <c r="Z21"/>
  <c r="Z39" s="1"/>
  <c r="Y21"/>
  <c r="Y39" s="1"/>
  <c r="X21"/>
  <c r="X39" s="1"/>
  <c r="W21"/>
  <c r="W39" s="1"/>
  <c r="V21"/>
  <c r="V39" s="1"/>
  <c r="U21"/>
  <c r="U39" s="1"/>
  <c r="T21"/>
  <c r="T39" s="1"/>
  <c r="S21"/>
  <c r="S39" s="1"/>
  <c r="R21"/>
  <c r="R39" s="1"/>
  <c r="Q21"/>
  <c r="Q39" s="1"/>
  <c r="P21"/>
  <c r="P39" s="1"/>
  <c r="O21"/>
  <c r="O39" s="1"/>
  <c r="N21"/>
  <c r="N39" s="1"/>
  <c r="M21"/>
  <c r="M39" s="1"/>
  <c r="L21"/>
  <c r="L39" s="1"/>
  <c r="K21"/>
  <c r="K39" s="1"/>
  <c r="J21"/>
  <c r="J39" s="1"/>
  <c r="I21"/>
  <c r="I39" s="1"/>
  <c r="H21"/>
  <c r="H39" s="1"/>
  <c r="G21"/>
  <c r="G39" s="1"/>
  <c r="F21"/>
  <c r="F39" s="1"/>
  <c r="E21"/>
  <c r="E39" s="1"/>
  <c r="D21"/>
  <c r="D39" s="1"/>
  <c r="C21"/>
  <c r="C39" s="1"/>
  <c r="AF39" s="1"/>
  <c r="AF19"/>
  <c r="AF18"/>
  <c r="AF17"/>
  <c r="AF16"/>
  <c r="AF15"/>
  <c r="AF14"/>
  <c r="AF13"/>
  <c r="AF12"/>
  <c r="AF11"/>
  <c r="AF10"/>
  <c r="AF9"/>
  <c r="AF8"/>
  <c r="AF7"/>
  <c r="AF21" l="1"/>
</calcChain>
</file>

<file path=xl/sharedStrings.xml><?xml version="1.0" encoding="utf-8"?>
<sst xmlns="http://schemas.openxmlformats.org/spreadsheetml/2006/main" count="947" uniqueCount="303">
  <si>
    <t>BrighSource Industries Israel</t>
  </si>
  <si>
    <t>Hidden Hills Solar Project</t>
  </si>
  <si>
    <t>Construction Craft Personnel by Month</t>
  </si>
  <si>
    <t>Month</t>
  </si>
  <si>
    <t>TOTAL</t>
  </si>
  <si>
    <t>Craft/Job Category</t>
  </si>
  <si>
    <t>Boilermaker</t>
  </si>
  <si>
    <t>Carpenters</t>
  </si>
  <si>
    <t>Cement Finisher</t>
  </si>
  <si>
    <t>Electrician</t>
  </si>
  <si>
    <t>Equipment Operator</t>
  </si>
  <si>
    <t>Instrument Tech</t>
  </si>
  <si>
    <t>Insulation Installer</t>
  </si>
  <si>
    <t>Iron Worker</t>
  </si>
  <si>
    <t>Laborer</t>
  </si>
  <si>
    <t>Millwright</t>
  </si>
  <si>
    <t>Painter</t>
  </si>
  <si>
    <t>Pipefitter</t>
  </si>
  <si>
    <t>Plumbers</t>
  </si>
  <si>
    <t>Compliance Support</t>
  </si>
  <si>
    <t xml:space="preserve">Subtotal Site </t>
  </si>
  <si>
    <t>Total Craft</t>
  </si>
  <si>
    <t>Transmission Line</t>
  </si>
  <si>
    <t>Gas Line</t>
  </si>
  <si>
    <t xml:space="preserve">  Transmission Line</t>
  </si>
  <si>
    <t xml:space="preserve">  Gas Line</t>
  </si>
  <si>
    <t>TOTAL WORKFORCE</t>
  </si>
  <si>
    <t xml:space="preserve">  Linear Compliance Support</t>
  </si>
  <si>
    <t>Linear Compliance Support</t>
  </si>
  <si>
    <t>Offsite Linears</t>
  </si>
  <si>
    <t>Non-craft</t>
  </si>
  <si>
    <t>Owner + Others</t>
  </si>
  <si>
    <t>Construction Labor Schedule</t>
  </si>
  <si>
    <t>PROJECT SITE</t>
  </si>
  <si>
    <t>Craft-day shift</t>
  </si>
  <si>
    <t>Non-Craft-day shift</t>
  </si>
  <si>
    <t>Craft-swing shift</t>
  </si>
  <si>
    <t>Non-Craft-swing shift</t>
  </si>
  <si>
    <t>Channing's Breakdown</t>
  </si>
  <si>
    <t>Variance</t>
  </si>
  <si>
    <t>Site Construction</t>
  </si>
  <si>
    <t>TRANSMISSON LINE</t>
  </si>
  <si>
    <t>Average Workforce =</t>
  </si>
  <si>
    <t>GAS LINE</t>
  </si>
  <si>
    <t>Peak Workforce =</t>
  </si>
  <si>
    <t>Linear Compliance Suppt</t>
  </si>
  <si>
    <t>Subtotal Site</t>
  </si>
  <si>
    <t>Surveying</t>
  </si>
  <si>
    <t xml:space="preserve">Access Roads &amp; Laydown </t>
  </si>
  <si>
    <t>Material Handling</t>
  </si>
  <si>
    <t>Structure Holes</t>
  </si>
  <si>
    <t>Foundation Excavation</t>
  </si>
  <si>
    <t>Foundation Pole setting</t>
  </si>
  <si>
    <t>Tying Rebar</t>
  </si>
  <si>
    <t>Structure Assembly</t>
  </si>
  <si>
    <t>Structure Erection</t>
  </si>
  <si>
    <t>Insulation &amp; Stringing</t>
  </si>
  <si>
    <t>Post Constr Cleanup</t>
  </si>
  <si>
    <t>Reveg &amp; Reclaim</t>
  </si>
  <si>
    <t>Total Workforce</t>
  </si>
  <si>
    <t>Car Pool %</t>
  </si>
  <si>
    <t>Worker (day shift)</t>
  </si>
  <si>
    <t>Worker Vehicles</t>
  </si>
  <si>
    <t>Construction Delivery Schedule
(Number of Vehicles)</t>
  </si>
  <si>
    <t>Equipment &amp; Materials</t>
  </si>
  <si>
    <t>Concrete</t>
  </si>
  <si>
    <t>Heliostat Components</t>
  </si>
  <si>
    <t>Total</t>
  </si>
  <si>
    <t>Notes for Labor Schedule:</t>
  </si>
  <si>
    <t>Projected month/year are hidden in Row 3</t>
  </si>
  <si>
    <t>1.  Plant 1 and Common Area construction start 1 April 2013 with commercial  operation 31</t>
  </si>
  <si>
    <t xml:space="preserve"> March 2015</t>
  </si>
  <si>
    <t>2.  Plant 2 construction start 1 July 2013 with commercial operation 30 June 2015</t>
  </si>
  <si>
    <t>3.  Activities in July and August 2015 include demobilization of construction facilities.</t>
  </si>
  <si>
    <t>Notes for Deliveries:</t>
  </si>
  <si>
    <t>3.  Concrete batch plant in service from 1 June 2013 to 31 May 2014</t>
  </si>
  <si>
    <t>Revised: 7-8-11</t>
  </si>
  <si>
    <t>=</t>
  </si>
  <si>
    <t>Months assumed to be working onsite.</t>
  </si>
  <si>
    <t>Moved to Project Site section</t>
  </si>
  <si>
    <t>Table 5.10-16</t>
  </si>
  <si>
    <t>Construction Personnel by Month</t>
  </si>
  <si>
    <t>Craft-Day Shift</t>
  </si>
  <si>
    <r>
      <t xml:space="preserve">Craft-Swing Shift </t>
    </r>
    <r>
      <rPr>
        <sz val="10"/>
        <color theme="1"/>
        <rFont val="Arial"/>
        <family val="2"/>
      </rPr>
      <t>(Heliostat Assembly)</t>
    </r>
  </si>
  <si>
    <t xml:space="preserve">   Craft-Day Shift Subtotal</t>
  </si>
  <si>
    <t xml:space="preserve">  Craft-Swing Shift Subtotal</t>
  </si>
  <si>
    <t>NON-CRAFT (FY CALCS)</t>
  </si>
  <si>
    <r>
      <t xml:space="preserve">Non-craft </t>
    </r>
    <r>
      <rPr>
        <vertAlign val="superscript"/>
        <sz val="10"/>
        <rFont val="Arial"/>
        <family val="2"/>
      </rPr>
      <t>1</t>
    </r>
  </si>
  <si>
    <r>
      <t xml:space="preserve">Notes: </t>
    </r>
    <r>
      <rPr>
        <vertAlign val="superscript"/>
        <sz val="10"/>
        <rFont val="Arial"/>
        <family val="2"/>
      </rPr>
      <t>1</t>
    </r>
    <r>
      <rPr>
        <sz val="10"/>
        <rFont val="Arial"/>
        <family val="2"/>
      </rPr>
      <t xml:space="preserve"> Non-craft workers are the non-union superintendents and construction personnel on site. </t>
    </r>
  </si>
  <si>
    <t>SUBTOTAL SITE</t>
  </si>
  <si>
    <t xml:space="preserve">Total Craft </t>
  </si>
  <si>
    <t>Total  Workforce</t>
  </si>
  <si>
    <t>Onsite Workforce</t>
  </si>
  <si>
    <t>JAN</t>
  </si>
  <si>
    <t>FEB</t>
  </si>
  <si>
    <t>MAR</t>
  </si>
  <si>
    <t>APR</t>
  </si>
  <si>
    <t>MAY</t>
  </si>
  <si>
    <t>JUN</t>
  </si>
  <si>
    <t>JUL</t>
  </si>
  <si>
    <t>AUG</t>
  </si>
  <si>
    <t>SEP</t>
  </si>
  <si>
    <t>OCT</t>
  </si>
  <si>
    <t>NOV</t>
  </si>
  <si>
    <t>DEC</t>
  </si>
  <si>
    <t>AVG</t>
  </si>
  <si>
    <t>TOTL</t>
  </si>
  <si>
    <t>DAILY AVERAGE TRUCK TRAFFIC</t>
  </si>
  <si>
    <t>MONTLY TRUCK TRAFFIC</t>
  </si>
  <si>
    <t>month</t>
  </si>
  <si>
    <t>work days</t>
  </si>
  <si>
    <t>= max # of deliveries/day in AQ Appendix 5.1F</t>
  </si>
  <si>
    <t>= 12 highest consecutive truck months</t>
  </si>
  <si>
    <t>16 =  4 wks/mo x 4 days/wk)</t>
  </si>
  <si>
    <t>TOTAL TRUCK TRAFFIC</t>
  </si>
  <si>
    <t>Average Daily Trucks (rounded)</t>
  </si>
  <si>
    <r>
      <t>Car Pool % (Day-shift Only)</t>
    </r>
    <r>
      <rPr>
        <b/>
        <vertAlign val="superscript"/>
        <sz val="10"/>
        <rFont val="Arial"/>
        <family val="2"/>
      </rPr>
      <t>2</t>
    </r>
  </si>
  <si>
    <r>
      <t xml:space="preserve">           </t>
    </r>
    <r>
      <rPr>
        <vertAlign val="superscript"/>
        <sz val="10"/>
        <rFont val="Arial"/>
        <family val="2"/>
      </rPr>
      <t>2</t>
    </r>
    <r>
      <rPr>
        <sz val="10"/>
        <rFont val="Arial"/>
        <family val="2"/>
      </rPr>
      <t xml:space="preserve"> Car Pool includes day-shift craft workers + non-craft workers + compliance support</t>
    </r>
  </si>
  <si>
    <t>Monthly Truck Traffic</t>
  </si>
  <si>
    <t>Concrete Batch Plant</t>
  </si>
  <si>
    <t>% by Volumn</t>
  </si>
  <si>
    <t>Volume</t>
  </si>
  <si>
    <t>Density</t>
  </si>
  <si>
    <t>Air</t>
  </si>
  <si>
    <t>Cement</t>
  </si>
  <si>
    <t>Sand</t>
  </si>
  <si>
    <t>Stone</t>
  </si>
  <si>
    <t>Water</t>
  </si>
  <si>
    <t>(%)</t>
  </si>
  <si>
    <t>(cf)</t>
  </si>
  <si>
    <t>Cement Transport</t>
  </si>
  <si>
    <t>Cement is transported in pneumatic bulk trailers capable of carrying 1250 cubic feet (cf) per load.</t>
  </si>
  <si>
    <t>Cement Required:</t>
  </si>
  <si>
    <t>x</t>
  </si>
  <si>
    <t>Truck Loads Required:</t>
  </si>
  <si>
    <t>/</t>
  </si>
  <si>
    <t>Sand &amp; Gravel Transport</t>
  </si>
  <si>
    <t>Sand and gravel are hauled in simi-trailer dump trucks with a gross vehicle weight of 80,000 lbs and a tare weight of 26,000 lbs yielding a load capacity of 54,000 pounds.</t>
  </si>
  <si>
    <t>Sand Required:</t>
  </si>
  <si>
    <t>Stone Required:</t>
  </si>
  <si>
    <t>(loads/month)</t>
  </si>
  <si>
    <t>(Number)</t>
  </si>
  <si>
    <t>Concrete Ingredients (4000 psi)</t>
  </si>
  <si>
    <t>(lb/cf)</t>
  </si>
  <si>
    <t>Ingredient</t>
  </si>
  <si>
    <t xml:space="preserve">The concrete batch plant will be in service from the third through the 14th month of plant construction.  During that time the plant will produce an estimated 55,600 cubic yards (cy) of concrete.  The Concrete ingredients of cement, sand and stone will be hauled to the site, while the final ingrediant will be pumped from onsite wells. </t>
  </si>
  <si>
    <t>Reinforcing Steel Delivery</t>
  </si>
  <si>
    <t xml:space="preserve">Reinforcing steel is estimated at 190 pounds per cubic yard of concrete.  The steel is delivered to the site on flat-bed simi-trailers.  While trailer loading can range up to 50,000 pounds per load we have use a more conservative number of 40,000 pounds per load. </t>
  </si>
  <si>
    <t>Reinforcing Required:</t>
  </si>
  <si>
    <t>The cement, sand and stone are transported to the site during months 2 through 13 with most of the deliveries taking place during months 2 through 7.</t>
  </si>
  <si>
    <t>The reinforcing steel is transported to the site during months 2 through 13 with more deliveries taking place early for the larger foundation work.</t>
  </si>
  <si>
    <t>Reinforcing Steel</t>
  </si>
  <si>
    <t>Teamster</t>
  </si>
  <si>
    <t>Craft Day Shift</t>
  </si>
  <si>
    <t>Subcontractors</t>
  </si>
  <si>
    <t>Owner + Others (non-manual)</t>
  </si>
  <si>
    <t>Startup (non-manual) Labor</t>
  </si>
  <si>
    <t>Non-craft Day Shift Subtotal</t>
  </si>
  <si>
    <t>TOTAL PROJECT SITE DAY SHIFT</t>
  </si>
  <si>
    <t>Craft Swing Shift</t>
  </si>
  <si>
    <t>Non-craft Swing Shift Subtotal</t>
  </si>
  <si>
    <t>TOTAL PROJECT SITE SWING SHIFT</t>
  </si>
  <si>
    <t>SUBTOTAL ONSITE</t>
  </si>
  <si>
    <t>OFFSITE LINEARS</t>
  </si>
  <si>
    <t>TOTAL OFFSITE LINEARS</t>
  </si>
  <si>
    <t>Adjustments (Hidden Hills --&gt; Palen)</t>
  </si>
  <si>
    <t>Hidden Hills</t>
  </si>
  <si>
    <t>Palen</t>
  </si>
  <si>
    <t>Thermal Storage</t>
  </si>
  <si>
    <t>N/A</t>
  </si>
  <si>
    <t>Number of Heliostats (each)</t>
  </si>
  <si>
    <t>Transmission Line (miles)</t>
  </si>
  <si>
    <t>Gas Line (miles)</t>
  </si>
  <si>
    <r>
      <t>Non-craft Day Shift</t>
    </r>
    <r>
      <rPr>
        <b/>
        <vertAlign val="superscript"/>
        <sz val="10"/>
        <rFont val="Arial"/>
        <family val="2"/>
      </rPr>
      <t>2</t>
    </r>
  </si>
  <si>
    <r>
      <t>Non-craft Swing Shift</t>
    </r>
    <r>
      <rPr>
        <b/>
        <vertAlign val="superscript"/>
        <sz val="10"/>
        <rFont val="Arial"/>
        <family val="2"/>
      </rPr>
      <t>2</t>
    </r>
  </si>
  <si>
    <r>
      <t>Car Pool % (Day-shift Only)</t>
    </r>
    <r>
      <rPr>
        <b/>
        <vertAlign val="superscript"/>
        <sz val="10"/>
        <rFont val="Arial"/>
        <family val="2"/>
      </rPr>
      <t>3</t>
    </r>
  </si>
  <si>
    <r>
      <t xml:space="preserve">           </t>
    </r>
    <r>
      <rPr>
        <vertAlign val="superscript"/>
        <sz val="10"/>
        <rFont val="Arial"/>
        <family val="2"/>
      </rPr>
      <t>2</t>
    </r>
    <r>
      <rPr>
        <sz val="10"/>
        <rFont val="Arial"/>
        <family val="2"/>
      </rPr>
      <t xml:space="preserve"> Non-craft workers are the non-union superintendents and construction personnel on site. </t>
    </r>
  </si>
  <si>
    <r>
      <t xml:space="preserve">Notes:  </t>
    </r>
    <r>
      <rPr>
        <vertAlign val="superscript"/>
        <sz val="10"/>
        <rFont val="Arial"/>
        <family val="2"/>
      </rPr>
      <t>1</t>
    </r>
    <r>
      <rPr>
        <sz val="10"/>
        <rFont val="Arial"/>
        <family val="2"/>
      </rPr>
      <t xml:space="preserve"> Based on revised Hidden Hills Project Data submitted to CEC on 1 October 2012 </t>
    </r>
  </si>
  <si>
    <r>
      <t xml:space="preserve">           </t>
    </r>
    <r>
      <rPr>
        <vertAlign val="superscript"/>
        <sz val="10"/>
        <rFont val="Arial"/>
        <family val="2"/>
      </rPr>
      <t>3</t>
    </r>
    <r>
      <rPr>
        <sz val="10"/>
        <rFont val="Arial"/>
        <family val="2"/>
      </rPr>
      <t xml:space="preserve"> Car Pool includes Day-shift Craft Workers + Subcontractor Non-craft Workers + Compliance Support</t>
    </r>
  </si>
  <si>
    <r>
      <t>Construction Personnel by Month</t>
    </r>
    <r>
      <rPr>
        <vertAlign val="superscript"/>
        <sz val="16"/>
        <rFont val="Arial"/>
        <family val="2"/>
      </rPr>
      <t>1</t>
    </r>
  </si>
  <si>
    <t>PROJECT:       Palen Solar Electric Generating System</t>
  </si>
  <si>
    <t>DOCUMENT:   459892-PSEGS-DOC-006</t>
  </si>
  <si>
    <t>CLIENT:           BrightSource Industries Israel</t>
  </si>
  <si>
    <t>DATE:   18 NOV 2012</t>
  </si>
  <si>
    <t>REV:                       0</t>
  </si>
  <si>
    <t>BY:          CH2M HILL</t>
  </si>
  <si>
    <t>10/13</t>
  </si>
  <si>
    <t>11/13</t>
  </si>
  <si>
    <t>12/13</t>
  </si>
  <si>
    <t>1/14</t>
  </si>
  <si>
    <t>2/14</t>
  </si>
  <si>
    <t>3/14</t>
  </si>
  <si>
    <t>4/14</t>
  </si>
  <si>
    <t>5/14</t>
  </si>
  <si>
    <t>6/14</t>
  </si>
  <si>
    <t>7/14</t>
  </si>
  <si>
    <t>8/14</t>
  </si>
  <si>
    <t>9/14</t>
  </si>
  <si>
    <t>10/14</t>
  </si>
  <si>
    <t>11/14</t>
  </si>
  <si>
    <t>12/14</t>
  </si>
  <si>
    <t>1/15</t>
  </si>
  <si>
    <t>2/15</t>
  </si>
  <si>
    <t>3/15</t>
  </si>
  <si>
    <t>4/15</t>
  </si>
  <si>
    <t>5/15</t>
  </si>
  <si>
    <t>6/15</t>
  </si>
  <si>
    <t>7/15</t>
  </si>
  <si>
    <t>8/15</t>
  </si>
  <si>
    <t>9/15</t>
  </si>
  <si>
    <t>10/15</t>
  </si>
  <si>
    <t>11/15</t>
  </si>
  <si>
    <t>12/15</t>
  </si>
  <si>
    <t>1/16</t>
  </si>
  <si>
    <t>2/16</t>
  </si>
  <si>
    <t>3/16</t>
  </si>
  <si>
    <t>4/16</t>
  </si>
  <si>
    <t>5/16</t>
  </si>
  <si>
    <t>6/16</t>
  </si>
  <si>
    <t>DATE:      4 DEC 2012</t>
  </si>
  <si>
    <r>
      <t>Concrete</t>
    </r>
    <r>
      <rPr>
        <vertAlign val="superscript"/>
        <sz val="10"/>
        <rFont val="Arial"/>
        <family val="2"/>
      </rPr>
      <t>4</t>
    </r>
  </si>
  <si>
    <r>
      <t xml:space="preserve">           </t>
    </r>
    <r>
      <rPr>
        <vertAlign val="superscript"/>
        <sz val="10"/>
        <rFont val="Arial"/>
        <family val="2"/>
      </rPr>
      <t>4</t>
    </r>
    <r>
      <rPr>
        <sz val="10"/>
        <rFont val="Arial"/>
        <family val="2"/>
      </rPr>
      <t xml:space="preserve"> Concrete deliveries based on concrete deliveries from an onsite concrete batch plant from months 4 to 17.</t>
    </r>
  </si>
  <si>
    <t>Craft</t>
  </si>
  <si>
    <t>Shift or Work Area</t>
  </si>
  <si>
    <t>Number</t>
  </si>
  <si>
    <t>Operator (Equipment Operator), Month 22 (Project &amp; Craft Peak)</t>
  </si>
  <si>
    <t>Day Shift</t>
  </si>
  <si>
    <t>Swing Shift</t>
  </si>
  <si>
    <t>PSA Socioeconomic Table 6</t>
  </si>
  <si>
    <t>Construction Personnel and Traffic by Month Table</t>
  </si>
  <si>
    <t>Operator</t>
  </si>
  <si>
    <t>Oiler</t>
  </si>
  <si>
    <t>DOCUMENT:   459892-PSEGS-DOC-006.1</t>
  </si>
  <si>
    <t>DATE:       2 JUL 2013</t>
  </si>
  <si>
    <t>Construction Personnel Adjustments for PSA Socioeconomic Table 6</t>
  </si>
  <si>
    <t>Laborer, Month 22 (Project Peak)</t>
  </si>
  <si>
    <t>Laborer, Month 12 (Craft Peak)</t>
  </si>
  <si>
    <t>Includes Tradesmen</t>
  </si>
  <si>
    <t>Truck Driver (Teamster), Month 22 (Project Peak)</t>
  </si>
  <si>
    <t>Truck Driver (Teamster), Month 20 (Craft Peak)</t>
  </si>
  <si>
    <t>Truck Driver</t>
  </si>
  <si>
    <t>Carpenter, Month 22 (Project Peak)</t>
  </si>
  <si>
    <t>Carpenter, Month 14 (Craft Peak)</t>
  </si>
  <si>
    <t>Carpenter</t>
  </si>
  <si>
    <t>Boilermaker, Month 22 (Project &amp; Craft Peak)</t>
  </si>
  <si>
    <t>Paving Crew, Month 22 (Project Peak)</t>
  </si>
  <si>
    <t>Paving Crew</t>
  </si>
  <si>
    <t>Paving Crew, Month 8 (Craft Peak)</t>
  </si>
  <si>
    <t>Pipefitter, Month 22 (Project &amp; Craft Peak)</t>
  </si>
  <si>
    <t>Electrician, Month 22 (Project &amp; Craft Peak)</t>
  </si>
  <si>
    <t>Cement Finisher, Month 22 (Project Peak)</t>
  </si>
  <si>
    <t>Cement Finisher, Month 16 (Craft Peak)</t>
  </si>
  <si>
    <t>Ironworker</t>
  </si>
  <si>
    <t>Ironworker, Month 22 (Project Peak)</t>
  </si>
  <si>
    <t>Ironworker, Month 16 (Craft Peak)</t>
  </si>
  <si>
    <t>Millwright, Month 22 (Project Peak)</t>
  </si>
  <si>
    <t>Millwright, Month 23 (Craft Peak)</t>
  </si>
  <si>
    <t>Non-Manual Labor, Month 22 (Project &amp; Craft Peak)</t>
  </si>
  <si>
    <t>Non-Craft Day Shift</t>
  </si>
  <si>
    <t>Non-craft Swing Shift</t>
  </si>
  <si>
    <t>Project Manager</t>
  </si>
  <si>
    <t>Construction Manager</t>
  </si>
  <si>
    <t>PM Assistant</t>
  </si>
  <si>
    <t>Support</t>
  </si>
  <si>
    <t>Support Assistant</t>
  </si>
  <si>
    <t>Engineer</t>
  </si>
  <si>
    <t>Time Keeper</t>
  </si>
  <si>
    <t>Administrator</t>
  </si>
  <si>
    <t>Adjustments necessary to fit the data of the Construction Personnel and Traffic by Month Table (459892-PSEGS-DOC-006, Rev. 0) into PSA Socioeconomic Table 6, Total Labor by Skill in Riverside/San Bernardion/Ontario MSA and Construction Worker by Craft, Peak Month</t>
  </si>
  <si>
    <t>Surveyor</t>
  </si>
  <si>
    <t>Surveyor, Month 22 (Project Peak)</t>
  </si>
  <si>
    <t>See Non-Manual Labor, Month 22, Below</t>
  </si>
  <si>
    <t>Surveyor, Month 3 (Craft Peak)</t>
  </si>
  <si>
    <t>Non-manual Subcontract</t>
  </si>
  <si>
    <t>Welder</t>
  </si>
  <si>
    <t>Included with Boilermakers and Pipefitters Above</t>
  </si>
  <si>
    <t>Included with Truck Drivers Above</t>
  </si>
  <si>
    <t>Instrument Tech, Month 22 (Project &amp; Craft Peak)</t>
  </si>
  <si>
    <t>Month →</t>
  </si>
  <si>
    <t>47-2011</t>
  </si>
  <si>
    <t>↓ SOC ↓</t>
  </si>
  <si>
    <t>47-2031</t>
  </si>
  <si>
    <t>47-2051</t>
  </si>
  <si>
    <t>47-2111</t>
  </si>
  <si>
    <t>47-2221</t>
  </si>
  <si>
    <t>47-2061</t>
  </si>
  <si>
    <t>49-9044</t>
  </si>
  <si>
    <t>47-2073</t>
  </si>
  <si>
    <t>47-2152</t>
  </si>
  <si>
    <t>53-3032</t>
  </si>
  <si>
    <t>11-9021</t>
  </si>
  <si>
    <t>43-3031</t>
  </si>
  <si>
    <t>43-9199</t>
  </si>
  <si>
    <t>17-2000</t>
  </si>
  <si>
    <t>43-3051</t>
  </si>
  <si>
    <t>43-1011</t>
  </si>
  <si>
    <t>17-1022</t>
  </si>
  <si>
    <t>49-9012</t>
  </si>
  <si>
    <t>47-2151</t>
  </si>
  <si>
    <t>Pipelayer</t>
  </si>
  <si>
    <r>
      <t xml:space="preserve">           </t>
    </r>
    <r>
      <rPr>
        <vertAlign val="superscript"/>
        <sz val="10"/>
        <rFont val="Arial"/>
        <family val="2"/>
      </rPr>
      <t>3</t>
    </r>
    <r>
      <rPr>
        <sz val="10"/>
        <rFont val="Arial"/>
        <family val="2"/>
      </rPr>
      <t xml:space="preserve"> Car Pool includes Day-shift Craft Workers + 65% of Day-shift Non-craft Workers</t>
    </r>
  </si>
  <si>
    <t>DATE:     24 Jul 2013</t>
  </si>
  <si>
    <t>REV:                         1</t>
  </si>
</sst>
</file>

<file path=xl/styles.xml><?xml version="1.0" encoding="utf-8"?>
<styleSheet xmlns="http://schemas.openxmlformats.org/spreadsheetml/2006/main">
  <numFmts count="14">
    <numFmt numFmtId="43" formatCode="_(* #,##0.00_);_(* \(#,##0.00\);_(* &quot;-&quot;??_);_(@_)"/>
    <numFmt numFmtId="164" formatCode="_(* #,##0_);_(* \(#,##0\);_(* &quot;-&quot;??_);_(@_)"/>
    <numFmt numFmtId="165" formatCode="_([$€-2]* #,##0.00_);_([$€-2]* \(#,##0.00\);_([$€-2]* &quot;-&quot;??_)"/>
    <numFmt numFmtId="166" formatCode="mmmm\ yyyy"/>
    <numFmt numFmtId="167" formatCode="0.0%"/>
    <numFmt numFmtId="168" formatCode=".00\ &quot;cf/cy&quot;"/>
    <numFmt numFmtId="169" formatCode="0,000\ &quot;cy&quot;"/>
    <numFmt numFmtId="170" formatCode="0,000\ &quot;cf&quot;"/>
    <numFmt numFmtId="171" formatCode="0,000\ &quot;cf/load&quot;"/>
    <numFmt numFmtId="172" formatCode="0,000\ &quot;lbs&quot;"/>
    <numFmt numFmtId="173" formatCode="0\ &quot;lbs/cf&quot;"/>
    <numFmt numFmtId="174" formatCode="0,000\ &quot;lbs/load&quot;"/>
    <numFmt numFmtId="175" formatCode="#,###\ &quot;loads&quot;"/>
    <numFmt numFmtId="176" formatCode="0\ &quot;lbs/cy&quot;"/>
  </numFmts>
  <fonts count="29">
    <font>
      <sz val="10"/>
      <color theme="1"/>
      <name val="Arial"/>
      <family val="2"/>
    </font>
    <font>
      <sz val="10"/>
      <name val="Arial"/>
      <family val="2"/>
    </font>
    <font>
      <sz val="11"/>
      <name val="Arial"/>
      <family val="2"/>
    </font>
    <font>
      <b/>
      <sz val="10"/>
      <name val="Arial"/>
      <family val="2"/>
    </font>
    <font>
      <b/>
      <sz val="12"/>
      <color rgb="FF0070C0"/>
      <name val="MS Sans Serif"/>
      <family val="2"/>
    </font>
    <font>
      <b/>
      <sz val="11"/>
      <name val="Arial"/>
      <family val="2"/>
    </font>
    <font>
      <u/>
      <sz val="10"/>
      <name val="Arial"/>
      <family val="2"/>
    </font>
    <font>
      <b/>
      <sz val="10"/>
      <name val="MS Sans Serif"/>
      <family val="2"/>
    </font>
    <font>
      <sz val="10"/>
      <color rgb="FFFF0000"/>
      <name val="Arial"/>
      <family val="2"/>
    </font>
    <font>
      <b/>
      <sz val="10"/>
      <color rgb="FFFF0000"/>
      <name val="Arial"/>
      <family val="2"/>
    </font>
    <font>
      <sz val="10"/>
      <name val="MS Sans Serif"/>
      <family val="2"/>
    </font>
    <font>
      <sz val="9"/>
      <color theme="1"/>
      <name val="Arial"/>
      <family val="2"/>
    </font>
    <font>
      <b/>
      <sz val="9"/>
      <color theme="1"/>
      <name val="Arial"/>
      <family val="2"/>
    </font>
    <font>
      <sz val="10"/>
      <color rgb="FF7030A0"/>
      <name val="Arial"/>
      <family val="2"/>
    </font>
    <font>
      <b/>
      <sz val="10"/>
      <color rgb="FF7030A0"/>
      <name val="Arial"/>
      <family val="2"/>
    </font>
    <font>
      <b/>
      <sz val="10"/>
      <color rgb="FF7030A0"/>
      <name val="MS Sans Serif"/>
      <family val="2"/>
    </font>
    <font>
      <vertAlign val="superscript"/>
      <sz val="10"/>
      <name val="Arial"/>
      <family val="2"/>
    </font>
    <font>
      <b/>
      <sz val="10"/>
      <color theme="1"/>
      <name val="Arial"/>
      <family val="2"/>
    </font>
    <font>
      <b/>
      <sz val="10"/>
      <color theme="1"/>
      <name val="Arial Narrow"/>
      <family val="2"/>
    </font>
    <font>
      <b/>
      <vertAlign val="superscript"/>
      <sz val="10"/>
      <name val="Arial"/>
      <family val="2"/>
    </font>
    <font>
      <sz val="10"/>
      <color theme="1"/>
      <name val="Arial"/>
      <family val="2"/>
    </font>
    <font>
      <u/>
      <sz val="12"/>
      <color theme="1"/>
      <name val="Arial"/>
      <family val="2"/>
    </font>
    <font>
      <sz val="16"/>
      <name val="Arial"/>
      <family val="2"/>
    </font>
    <font>
      <vertAlign val="superscript"/>
      <sz val="16"/>
      <name val="Arial"/>
      <family val="2"/>
    </font>
    <font>
      <u val="singleAccounting"/>
      <sz val="10"/>
      <color theme="1"/>
      <name val="Arial"/>
      <family val="2"/>
    </font>
    <font>
      <b/>
      <u/>
      <sz val="10"/>
      <color theme="1"/>
      <name val="Arial"/>
      <family val="2"/>
    </font>
    <font>
      <sz val="14"/>
      <color theme="1"/>
      <name val="Arial"/>
      <family val="2"/>
    </font>
    <font>
      <i/>
      <sz val="10"/>
      <color theme="1"/>
      <name val="Arial"/>
      <family val="2"/>
    </font>
    <font>
      <u/>
      <sz val="10"/>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ck">
        <color auto="1"/>
      </top>
      <bottom/>
      <diagonal/>
    </border>
    <border>
      <left/>
      <right/>
      <top style="medium">
        <color auto="1"/>
      </top>
      <bottom style="medium">
        <color auto="1"/>
      </bottom>
      <diagonal/>
    </border>
    <border>
      <left/>
      <right/>
      <top style="medium">
        <color auto="1"/>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5">
    <xf numFmtId="0" fontId="0" fillId="0" borderId="0"/>
    <xf numFmtId="0" fontId="1" fillId="0" borderId="0"/>
    <xf numFmtId="165" fontId="1"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317">
    <xf numFmtId="0" fontId="0" fillId="0" borderId="0" xfId="0"/>
    <xf numFmtId="0" fontId="1" fillId="0" borderId="0" xfId="1"/>
    <xf numFmtId="0" fontId="1" fillId="0" borderId="0" xfId="1" applyAlignment="1">
      <alignment horizontal="center"/>
    </xf>
    <xf numFmtId="0" fontId="2" fillId="0" borderId="0" xfId="1" applyFont="1" applyAlignment="1">
      <alignment vertical="center"/>
    </xf>
    <xf numFmtId="0" fontId="3" fillId="0" borderId="0" xfId="1" applyFont="1" applyAlignment="1">
      <alignment horizontal="right"/>
    </xf>
    <xf numFmtId="0" fontId="3" fillId="0" borderId="0" xfId="1" applyFont="1" applyAlignment="1">
      <alignment horizontal="center"/>
    </xf>
    <xf numFmtId="0" fontId="3" fillId="0" borderId="0" xfId="1" applyFont="1" applyAlignment="1">
      <alignment horizontal="center" vertical="top"/>
    </xf>
    <xf numFmtId="0" fontId="3" fillId="0" borderId="0" xfId="1" applyFont="1" applyAlignment="1">
      <alignment horizontal="left" vertical="top"/>
    </xf>
    <xf numFmtId="0" fontId="1" fillId="0" borderId="0" xfId="1" applyFont="1" applyFill="1" applyAlignment="1">
      <alignment horizontal="left" indent="2"/>
    </xf>
    <xf numFmtId="1" fontId="1" fillId="0" borderId="0" xfId="1" applyNumberFormat="1" applyAlignment="1">
      <alignment horizontal="center"/>
    </xf>
    <xf numFmtId="164" fontId="1" fillId="0" borderId="0" xfId="1" applyNumberFormat="1"/>
    <xf numFmtId="0" fontId="3" fillId="0" borderId="0" xfId="1" applyFont="1" applyFill="1" applyAlignment="1">
      <alignment horizontal="left"/>
    </xf>
    <xf numFmtId="1" fontId="3" fillId="0" borderId="0" xfId="1" applyNumberFormat="1" applyFont="1" applyAlignment="1">
      <alignment horizontal="center"/>
    </xf>
    <xf numFmtId="164" fontId="3" fillId="0" borderId="0" xfId="1" applyNumberFormat="1" applyFont="1"/>
    <xf numFmtId="1" fontId="1" fillId="0" borderId="0" xfId="1" applyNumberFormat="1"/>
    <xf numFmtId="0" fontId="1" fillId="2" borderId="0" xfId="0" applyFont="1" applyFill="1" applyBorder="1" applyAlignment="1">
      <alignment horizontal="center" vertical="top" wrapText="1"/>
    </xf>
    <xf numFmtId="0" fontId="1" fillId="0" borderId="0" xfId="1" applyFont="1" applyFill="1" applyAlignment="1">
      <alignment horizontal="center"/>
    </xf>
    <xf numFmtId="0" fontId="3" fillId="0" borderId="0" xfId="1" applyFont="1" applyFill="1" applyAlignment="1">
      <alignment horizontal="center"/>
    </xf>
    <xf numFmtId="3" fontId="3" fillId="0" borderId="0" xfId="1" applyNumberFormat="1" applyFont="1"/>
    <xf numFmtId="3" fontId="1" fillId="0" borderId="0" xfId="1" applyNumberFormat="1"/>
    <xf numFmtId="3" fontId="3" fillId="0" borderId="0" xfId="1" applyNumberFormat="1" applyFont="1" applyAlignment="1">
      <alignment horizontal="right"/>
    </xf>
    <xf numFmtId="3" fontId="1" fillId="0" borderId="0" xfId="1" applyNumberFormat="1" applyAlignment="1">
      <alignment horizontal="right"/>
    </xf>
    <xf numFmtId="3" fontId="3" fillId="0" borderId="0" xfId="1" applyNumberFormat="1" applyFont="1" applyFill="1" applyAlignment="1">
      <alignment horizontal="right"/>
    </xf>
    <xf numFmtId="0" fontId="1" fillId="0" borderId="0" xfId="1" applyFont="1" applyFill="1" applyAlignment="1">
      <alignment horizontal="left"/>
    </xf>
    <xf numFmtId="1" fontId="1" fillId="0" borderId="0" xfId="1" applyNumberFormat="1" applyFont="1" applyAlignment="1">
      <alignment horizontal="center"/>
    </xf>
    <xf numFmtId="0" fontId="1" fillId="0" borderId="0" xfId="0" applyFont="1" applyFill="1" applyBorder="1" applyAlignment="1">
      <alignment horizontal="center" vertical="top" wrapText="1"/>
    </xf>
    <xf numFmtId="0" fontId="5" fillId="0" borderId="0" xfId="0" applyFont="1"/>
    <xf numFmtId="0" fontId="1" fillId="0" borderId="0" xfId="0" applyFont="1" applyBorder="1" applyAlignment="1">
      <alignment horizontal="center" vertical="top" wrapText="1"/>
    </xf>
    <xf numFmtId="0" fontId="6" fillId="0" borderId="0" xfId="0" applyFont="1" applyBorder="1" applyAlignment="1">
      <alignment horizontal="center" wrapText="1"/>
    </xf>
    <xf numFmtId="166" fontId="1" fillId="0" borderId="0" xfId="0" applyNumberFormat="1" applyFont="1" applyBorder="1" applyAlignment="1">
      <alignment horizontal="center" textRotation="255" wrapText="1"/>
    </xf>
    <xf numFmtId="1" fontId="1" fillId="0" borderId="0" xfId="0" applyNumberFormat="1" applyFont="1" applyBorder="1" applyAlignment="1">
      <alignment horizontal="left" wrapText="1"/>
    </xf>
    <xf numFmtId="1" fontId="1" fillId="0" borderId="0" xfId="0" applyNumberFormat="1" applyFont="1" applyBorder="1" applyAlignment="1">
      <alignment horizontal="center" wrapText="1"/>
    </xf>
    <xf numFmtId="1" fontId="1" fillId="0" borderId="0" xfId="0" applyNumberFormat="1" applyFont="1" applyBorder="1" applyAlignment="1">
      <alignment horizontal="center" vertical="top" wrapText="1"/>
    </xf>
    <xf numFmtId="1" fontId="1" fillId="0" borderId="0" xfId="0" applyNumberFormat="1" applyFont="1" applyFill="1" applyBorder="1" applyAlignment="1">
      <alignment horizontal="center" vertical="top" wrapText="1"/>
    </xf>
    <xf numFmtId="1" fontId="7" fillId="0" borderId="0" xfId="0" applyNumberFormat="1" applyFont="1" applyAlignment="1">
      <alignment horizontal="center"/>
    </xf>
    <xf numFmtId="1" fontId="0" fillId="0" borderId="0" xfId="0" applyNumberFormat="1"/>
    <xf numFmtId="0" fontId="1" fillId="2" borderId="0" xfId="0" applyFont="1" applyFill="1" applyBorder="1" applyAlignment="1">
      <alignment horizontal="left" wrapText="1"/>
    </xf>
    <xf numFmtId="0" fontId="1" fillId="2" borderId="0" xfId="0" applyFont="1" applyFill="1" applyBorder="1" applyAlignment="1">
      <alignment horizontal="center" wrapText="1"/>
    </xf>
    <xf numFmtId="1" fontId="1" fillId="2" borderId="0" xfId="0" applyNumberFormat="1" applyFont="1" applyFill="1" applyBorder="1" applyAlignment="1">
      <alignment horizontal="center" vertical="top" wrapText="1"/>
    </xf>
    <xf numFmtId="3" fontId="0" fillId="2" borderId="0" xfId="0" applyNumberFormat="1" applyFill="1"/>
    <xf numFmtId="3" fontId="0" fillId="0" borderId="0" xfId="0" applyNumberFormat="1"/>
    <xf numFmtId="0" fontId="1" fillId="3" borderId="0" xfId="0" applyFont="1" applyFill="1" applyBorder="1" applyAlignment="1">
      <alignment horizontal="left" wrapText="1"/>
    </xf>
    <xf numFmtId="0" fontId="1" fillId="3" borderId="0" xfId="0" applyFont="1" applyFill="1" applyBorder="1" applyAlignment="1">
      <alignment horizontal="center" wrapText="1"/>
    </xf>
    <xf numFmtId="0" fontId="1" fillId="3" borderId="0" xfId="0" applyFont="1" applyFill="1" applyBorder="1" applyAlignment="1">
      <alignment horizontal="center" vertical="top" wrapText="1"/>
    </xf>
    <xf numFmtId="1" fontId="1" fillId="3" borderId="0" xfId="0" applyNumberFormat="1" applyFont="1" applyFill="1" applyBorder="1" applyAlignment="1">
      <alignment horizontal="center" vertical="top" wrapText="1"/>
    </xf>
    <xf numFmtId="3" fontId="0" fillId="3" borderId="0" xfId="0" applyNumberFormat="1" applyFill="1"/>
    <xf numFmtId="0" fontId="1" fillId="2" borderId="1" xfId="0" applyFont="1" applyFill="1" applyBorder="1" applyAlignment="1">
      <alignment horizontal="center" wrapText="1"/>
    </xf>
    <xf numFmtId="0" fontId="1" fillId="2" borderId="1" xfId="0" applyFont="1" applyFill="1" applyBorder="1" applyAlignment="1">
      <alignment horizontal="center" vertical="top" wrapText="1"/>
    </xf>
    <xf numFmtId="3" fontId="0" fillId="2" borderId="1" xfId="0" applyNumberFormat="1" applyFill="1" applyBorder="1"/>
    <xf numFmtId="0" fontId="0" fillId="0" borderId="0" xfId="0" applyBorder="1"/>
    <xf numFmtId="0" fontId="8" fillId="2" borderId="0" xfId="0" applyFont="1" applyFill="1" applyBorder="1" applyAlignment="1">
      <alignment horizontal="left" wrapText="1"/>
    </xf>
    <xf numFmtId="0" fontId="8" fillId="2" borderId="1" xfId="0" applyFont="1" applyFill="1" applyBorder="1" applyAlignment="1">
      <alignment horizontal="center" wrapText="1"/>
    </xf>
    <xf numFmtId="0" fontId="8" fillId="2" borderId="1" xfId="0" applyFont="1" applyFill="1" applyBorder="1" applyAlignment="1">
      <alignment horizontal="center" vertical="top" wrapText="1"/>
    </xf>
    <xf numFmtId="0" fontId="8" fillId="2" borderId="0" xfId="0" applyFont="1" applyFill="1" applyBorder="1" applyAlignment="1">
      <alignment horizontal="center" wrapText="1"/>
    </xf>
    <xf numFmtId="0" fontId="1" fillId="2" borderId="0" xfId="0" applyFont="1" applyFill="1" applyBorder="1" applyAlignment="1">
      <alignment horizontal="left" vertical="top"/>
    </xf>
    <xf numFmtId="3" fontId="0" fillId="0" borderId="5" xfId="0" applyNumberFormat="1" applyBorder="1"/>
    <xf numFmtId="3" fontId="0" fillId="0" borderId="0" xfId="0" applyNumberFormat="1" applyBorder="1"/>
    <xf numFmtId="3" fontId="7" fillId="0" borderId="0" xfId="0" applyNumberFormat="1" applyFont="1" applyBorder="1" applyAlignment="1">
      <alignment horizontal="right"/>
    </xf>
    <xf numFmtId="3" fontId="7" fillId="0" borderId="6" xfId="0" applyNumberFormat="1" applyFont="1" applyBorder="1"/>
    <xf numFmtId="3" fontId="0" fillId="0" borderId="7" xfId="0" applyNumberFormat="1" applyBorder="1"/>
    <xf numFmtId="3" fontId="0" fillId="0" borderId="8" xfId="0" applyNumberFormat="1" applyBorder="1"/>
    <xf numFmtId="3" fontId="7" fillId="0" borderId="8" xfId="0" applyNumberFormat="1" applyFont="1" applyBorder="1" applyAlignment="1">
      <alignment horizontal="right"/>
    </xf>
    <xf numFmtId="3" fontId="7" fillId="0" borderId="9" xfId="0" applyNumberFormat="1" applyFont="1" applyBorder="1"/>
    <xf numFmtId="0" fontId="3" fillId="2" borderId="0" xfId="0" applyFont="1" applyFill="1" applyBorder="1" applyAlignment="1">
      <alignment horizontal="left" wrapText="1"/>
    </xf>
    <xf numFmtId="0" fontId="7" fillId="2" borderId="0" xfId="0" applyFont="1" applyFill="1" applyAlignment="1">
      <alignment horizontal="center"/>
    </xf>
    <xf numFmtId="3" fontId="7" fillId="0" borderId="0" xfId="0" applyNumberFormat="1" applyFont="1"/>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1" fillId="2" borderId="0" xfId="0" applyFont="1" applyFill="1" applyBorder="1" applyAlignment="1">
      <alignment horizontal="center" vertical="center" wrapText="1"/>
    </xf>
    <xf numFmtId="0" fontId="0" fillId="2" borderId="0" xfId="0" applyFill="1" applyAlignment="1">
      <alignment horizontal="center" vertical="center"/>
    </xf>
    <xf numFmtId="0" fontId="0" fillId="4" borderId="0" xfId="0" applyFill="1" applyAlignment="1">
      <alignment horizontal="center" vertical="center"/>
    </xf>
    <xf numFmtId="0" fontId="1" fillId="2" borderId="0" xfId="0" applyFont="1" applyFill="1" applyBorder="1" applyAlignment="1">
      <alignment horizontal="center" vertical="top"/>
    </xf>
    <xf numFmtId="3" fontId="3" fillId="0" borderId="0" xfId="0" applyNumberFormat="1" applyFont="1" applyBorder="1" applyAlignment="1">
      <alignment horizontal="center" vertical="top" wrapText="1"/>
    </xf>
    <xf numFmtId="3" fontId="7" fillId="0" borderId="0" xfId="0" applyNumberFormat="1" applyFont="1" applyAlignment="1">
      <alignment horizontal="center"/>
    </xf>
    <xf numFmtId="3" fontId="7" fillId="0" borderId="0" xfId="0" applyNumberFormat="1" applyFont="1" applyBorder="1"/>
    <xf numFmtId="3" fontId="3" fillId="0" borderId="0" xfId="0" applyNumberFormat="1" applyFont="1" applyBorder="1" applyAlignment="1">
      <alignment horizontal="left" vertical="top" wrapText="1"/>
    </xf>
    <xf numFmtId="167" fontId="7" fillId="0" borderId="0" xfId="0" applyNumberFormat="1" applyFont="1" applyAlignment="1">
      <alignment horizontal="center"/>
    </xf>
    <xf numFmtId="0" fontId="1" fillId="0" borderId="0" xfId="0" applyFont="1" applyBorder="1" applyAlignment="1">
      <alignment horizontal="left" vertical="top" wrapText="1"/>
    </xf>
    <xf numFmtId="0" fontId="3" fillId="0" borderId="0" xfId="0" applyFont="1" applyBorder="1" applyAlignment="1">
      <alignment horizontal="center" vertical="top" wrapText="1"/>
    </xf>
    <xf numFmtId="0" fontId="4" fillId="0" borderId="0" xfId="0" applyFont="1" applyAlignment="1">
      <alignment horizontal="left" vertical="center"/>
    </xf>
    <xf numFmtId="0" fontId="0" fillId="0" borderId="0" xfId="0" applyAlignment="1"/>
    <xf numFmtId="1" fontId="1" fillId="0" borderId="0" xfId="0" applyNumberFormat="1" applyFont="1" applyBorder="1" applyAlignment="1">
      <alignment horizontal="left"/>
    </xf>
    <xf numFmtId="1" fontId="1" fillId="0" borderId="0" xfId="0" applyNumberFormat="1" applyFont="1" applyBorder="1" applyAlignment="1">
      <alignment horizontal="center"/>
    </xf>
    <xf numFmtId="0" fontId="1" fillId="0" borderId="0" xfId="0" applyFont="1" applyBorder="1" applyAlignment="1">
      <alignment horizontal="left"/>
    </xf>
    <xf numFmtId="0" fontId="0" fillId="0" borderId="0" xfId="0" applyAlignment="1">
      <alignment horizontal="center"/>
    </xf>
    <xf numFmtId="0" fontId="1" fillId="0" borderId="0" xfId="0" applyFont="1" applyBorder="1" applyAlignment="1">
      <alignment horizontal="left" wrapText="1"/>
    </xf>
    <xf numFmtId="0" fontId="7" fillId="0" borderId="0" xfId="0" applyFont="1" applyBorder="1" applyAlignment="1"/>
    <xf numFmtId="0" fontId="3" fillId="0" borderId="0" xfId="0" applyFont="1" applyBorder="1" applyAlignment="1">
      <alignment horizontal="left"/>
    </xf>
    <xf numFmtId="0" fontId="9" fillId="0" borderId="0" xfId="0" applyFont="1" applyBorder="1" applyAlignment="1">
      <alignment horizontal="left" vertical="top"/>
    </xf>
    <xf numFmtId="0" fontId="10" fillId="0" borderId="0" xfId="0" applyFont="1" applyAlignment="1">
      <alignment horizontal="left" vertical="top"/>
    </xf>
    <xf numFmtId="0" fontId="7" fillId="0" borderId="0" xfId="0" applyFont="1" applyBorder="1"/>
    <xf numFmtId="0" fontId="10" fillId="0" borderId="0" xfId="0" applyFont="1" applyAlignment="1">
      <alignment horizontal="left" vertical="top" indent="1"/>
    </xf>
    <xf numFmtId="0" fontId="3" fillId="0" borderId="0" xfId="0" applyFont="1" applyBorder="1" applyAlignment="1">
      <alignment horizontal="left" vertical="top" wrapText="1"/>
    </xf>
    <xf numFmtId="0" fontId="1" fillId="4" borderId="10" xfId="0" applyFont="1" applyFill="1" applyBorder="1" applyAlignment="1">
      <alignment horizontal="center" vertical="top" wrapText="1"/>
    </xf>
    <xf numFmtId="0" fontId="0" fillId="0" borderId="0" xfId="0" quotePrefix="1" applyAlignment="1">
      <alignment horizontal="center"/>
    </xf>
    <xf numFmtId="0" fontId="10" fillId="0" borderId="0" xfId="0" applyFont="1"/>
    <xf numFmtId="1" fontId="3" fillId="0" borderId="0" xfId="1" applyNumberFormat="1" applyFont="1" applyFill="1" applyAlignment="1">
      <alignment horizontal="center"/>
    </xf>
    <xf numFmtId="0" fontId="11" fillId="0" borderId="0" xfId="0" applyFont="1" applyFill="1" applyAlignment="1">
      <alignment wrapText="1"/>
    </xf>
    <xf numFmtId="0" fontId="11" fillId="0" borderId="0" xfId="0" applyFont="1" applyFill="1" applyAlignment="1">
      <alignment vertical="top" wrapText="1"/>
    </xf>
    <xf numFmtId="3" fontId="1" fillId="0" borderId="0" xfId="1" applyNumberFormat="1" applyFill="1"/>
    <xf numFmtId="0" fontId="1" fillId="0" borderId="0" xfId="1" applyFill="1"/>
    <xf numFmtId="0" fontId="3" fillId="0" borderId="0" xfId="1" applyFont="1" applyFill="1" applyAlignment="1">
      <alignment horizontal="left" indent="1"/>
    </xf>
    <xf numFmtId="0" fontId="1" fillId="0" borderId="0" xfId="1" applyFill="1" applyAlignment="1">
      <alignment horizontal="center"/>
    </xf>
    <xf numFmtId="0" fontId="2" fillId="0" borderId="0" xfId="1" applyFont="1" applyFill="1" applyAlignment="1">
      <alignment vertical="center"/>
    </xf>
    <xf numFmtId="0" fontId="3" fillId="0" borderId="0" xfId="1" applyFont="1" applyFill="1" applyAlignment="1">
      <alignment horizontal="center" vertical="top"/>
    </xf>
    <xf numFmtId="0" fontId="3" fillId="0" borderId="0" xfId="1" applyFont="1" applyFill="1" applyAlignment="1">
      <alignment horizontal="left" vertical="top"/>
    </xf>
    <xf numFmtId="1" fontId="1" fillId="0" borderId="0" xfId="1" applyNumberFormat="1" applyFill="1" applyAlignment="1">
      <alignment horizontal="center"/>
    </xf>
    <xf numFmtId="0" fontId="12" fillId="0" borderId="0" xfId="0" applyFont="1" applyFill="1" applyAlignment="1">
      <alignment wrapText="1"/>
    </xf>
    <xf numFmtId="0" fontId="12" fillId="0" borderId="0" xfId="0" applyFont="1" applyFill="1" applyAlignment="1">
      <alignment vertical="top" wrapText="1"/>
    </xf>
    <xf numFmtId="0" fontId="12" fillId="0" borderId="0" xfId="0" applyFont="1" applyFill="1" applyAlignment="1">
      <alignment horizontal="center" vertical="top" wrapText="1"/>
    </xf>
    <xf numFmtId="3" fontId="3" fillId="0" borderId="0" xfId="1" applyNumberFormat="1" applyFont="1" applyFill="1"/>
    <xf numFmtId="0" fontId="3" fillId="0" borderId="0" xfId="1" applyFont="1" applyFill="1"/>
    <xf numFmtId="0" fontId="13" fillId="2" borderId="0" xfId="0" applyFont="1" applyFill="1" applyBorder="1" applyAlignment="1">
      <alignment horizontal="left" wrapText="1"/>
    </xf>
    <xf numFmtId="3" fontId="7" fillId="2" borderId="0" xfId="0" applyNumberFormat="1" applyFont="1" applyFill="1"/>
    <xf numFmtId="3" fontId="14" fillId="0" borderId="0" xfId="0" applyNumberFormat="1" applyFont="1" applyBorder="1" applyAlignment="1">
      <alignment horizontal="center" vertical="top" wrapText="1"/>
    </xf>
    <xf numFmtId="3" fontId="15" fillId="0" borderId="0" xfId="0" applyNumberFormat="1" applyFont="1" applyAlignment="1">
      <alignment horizontal="center"/>
    </xf>
    <xf numFmtId="3" fontId="15" fillId="0" borderId="0" xfId="0" applyNumberFormat="1" applyFont="1"/>
    <xf numFmtId="3" fontId="15" fillId="0" borderId="0" xfId="0" applyNumberFormat="1" applyFont="1" applyBorder="1" applyAlignment="1">
      <alignment horizontal="right"/>
    </xf>
    <xf numFmtId="3" fontId="15" fillId="0" borderId="0" xfId="0" applyNumberFormat="1" applyFont="1" applyBorder="1"/>
    <xf numFmtId="3" fontId="14" fillId="0" borderId="0" xfId="0" applyNumberFormat="1" applyFont="1" applyBorder="1"/>
    <xf numFmtId="0" fontId="14" fillId="0" borderId="0" xfId="0" applyFont="1"/>
    <xf numFmtId="3" fontId="11" fillId="0" borderId="0" xfId="0" applyNumberFormat="1" applyFont="1" applyFill="1" applyAlignment="1">
      <alignment horizontal="center" wrapText="1"/>
    </xf>
    <xf numFmtId="1" fontId="17" fillId="0" borderId="0" xfId="0" applyNumberFormat="1" applyFont="1" applyFill="1" applyAlignment="1">
      <alignment horizontal="center" wrapText="1"/>
    </xf>
    <xf numFmtId="3" fontId="17" fillId="0" borderId="0" xfId="0" applyNumberFormat="1" applyFont="1" applyFill="1" applyAlignment="1">
      <alignment horizontal="right" wrapText="1"/>
    </xf>
    <xf numFmtId="0" fontId="18" fillId="0" borderId="0" xfId="0" applyFont="1"/>
    <xf numFmtId="0" fontId="0" fillId="0" borderId="0" xfId="0" applyFont="1"/>
    <xf numFmtId="0" fontId="11" fillId="0" borderId="0" xfId="0" applyFont="1" applyFill="1" applyAlignment="1">
      <alignment horizontal="center" wrapText="1"/>
    </xf>
    <xf numFmtId="1" fontId="1" fillId="0" borderId="0" xfId="0" applyNumberFormat="1" applyFont="1" applyBorder="1" applyAlignment="1">
      <alignment horizontal="right"/>
    </xf>
    <xf numFmtId="0" fontId="3" fillId="5" borderId="0" xfId="0" applyFont="1" applyFill="1" applyBorder="1" applyAlignment="1">
      <alignment horizontal="left"/>
    </xf>
    <xf numFmtId="0" fontId="0" fillId="5" borderId="0" xfId="0" applyFill="1"/>
    <xf numFmtId="0" fontId="1" fillId="5" borderId="0" xfId="0" applyFont="1" applyFill="1" applyBorder="1" applyAlignment="1">
      <alignment horizontal="center" vertical="top" wrapText="1"/>
    </xf>
    <xf numFmtId="0" fontId="1" fillId="5" borderId="0" xfId="0" applyFont="1" applyFill="1" applyBorder="1" applyAlignment="1">
      <alignment horizontal="left"/>
    </xf>
    <xf numFmtId="0" fontId="0" fillId="5" borderId="0" xfId="0" applyFill="1" applyAlignment="1">
      <alignment horizontal="center"/>
    </xf>
    <xf numFmtId="0" fontId="1" fillId="5" borderId="0" xfId="0" applyFont="1" applyFill="1" applyBorder="1" applyAlignment="1">
      <alignment horizontal="left" wrapText="1"/>
    </xf>
    <xf numFmtId="0" fontId="3" fillId="5" borderId="0" xfId="0" applyFont="1" applyFill="1" applyBorder="1" applyAlignment="1">
      <alignment horizontal="left" wrapText="1"/>
    </xf>
    <xf numFmtId="0" fontId="3" fillId="5" borderId="0" xfId="0" applyFont="1" applyFill="1" applyBorder="1" applyAlignment="1">
      <alignment horizontal="center" vertical="top" wrapText="1"/>
    </xf>
    <xf numFmtId="0" fontId="17" fillId="0" borderId="0" xfId="0" applyFont="1"/>
    <xf numFmtId="0" fontId="1" fillId="4" borderId="0" xfId="0" applyFont="1" applyFill="1" applyBorder="1" applyAlignment="1">
      <alignment horizontal="center" vertical="top" wrapText="1"/>
    </xf>
    <xf numFmtId="0" fontId="1" fillId="6" borderId="0" xfId="0" applyFont="1" applyFill="1" applyBorder="1" applyAlignment="1">
      <alignment horizontal="center" vertical="top" wrapText="1"/>
    </xf>
    <xf numFmtId="0" fontId="0" fillId="6" borderId="0" xfId="0" applyFill="1"/>
    <xf numFmtId="0" fontId="0" fillId="0" borderId="0" xfId="0" quotePrefix="1"/>
    <xf numFmtId="0" fontId="0" fillId="6" borderId="0" xfId="0" quotePrefix="1" applyFill="1"/>
    <xf numFmtId="0" fontId="0" fillId="6" borderId="0" xfId="0" applyFill="1" applyAlignment="1"/>
    <xf numFmtId="0" fontId="0" fillId="6" borderId="0" xfId="0" quotePrefix="1" applyFill="1" applyAlignment="1"/>
    <xf numFmtId="0" fontId="1" fillId="0" borderId="0" xfId="0" applyFont="1" applyBorder="1" applyAlignment="1">
      <alignment horizontal="center" wrapText="1"/>
    </xf>
    <xf numFmtId="0" fontId="1" fillId="0" borderId="0" xfId="0" applyFont="1" applyBorder="1" applyAlignment="1">
      <alignment horizontal="center"/>
    </xf>
    <xf numFmtId="0" fontId="3" fillId="0" borderId="0" xfId="0" applyFont="1" applyBorder="1" applyAlignment="1">
      <alignment horizontal="left" wrapText="1"/>
    </xf>
    <xf numFmtId="0" fontId="1" fillId="0" borderId="0" xfId="1" applyFont="1" applyAlignment="1">
      <alignment horizontal="center"/>
    </xf>
    <xf numFmtId="3" fontId="3" fillId="0" borderId="11" xfId="0" applyNumberFormat="1" applyFont="1" applyBorder="1" applyAlignment="1">
      <alignment horizontal="left" vertical="top" wrapText="1"/>
    </xf>
    <xf numFmtId="167" fontId="7" fillId="0" borderId="11" xfId="0" applyNumberFormat="1" applyFont="1" applyBorder="1" applyAlignment="1">
      <alignment horizontal="center"/>
    </xf>
    <xf numFmtId="3" fontId="7" fillId="0" borderId="11" xfId="0" applyNumberFormat="1" applyFont="1" applyBorder="1" applyAlignment="1">
      <alignment horizontal="center"/>
    </xf>
    <xf numFmtId="3" fontId="7" fillId="0" borderId="11" xfId="0" applyNumberFormat="1" applyFont="1" applyBorder="1"/>
    <xf numFmtId="3" fontId="3" fillId="0" borderId="11" xfId="1" applyNumberFormat="1" applyFont="1" applyBorder="1"/>
    <xf numFmtId="0" fontId="1" fillId="0" borderId="8" xfId="0" applyFont="1" applyBorder="1" applyAlignment="1">
      <alignment horizontal="left" vertical="top" wrapText="1"/>
    </xf>
    <xf numFmtId="0" fontId="1" fillId="0" borderId="8" xfId="0" applyFont="1" applyBorder="1" applyAlignment="1">
      <alignment horizontal="center" vertical="top" wrapText="1"/>
    </xf>
    <xf numFmtId="3" fontId="3" fillId="0" borderId="8" xfId="1" applyNumberFormat="1" applyFont="1" applyBorder="1"/>
    <xf numFmtId="1" fontId="3" fillId="0" borderId="11" xfId="0" applyNumberFormat="1" applyFont="1" applyBorder="1" applyAlignment="1">
      <alignment horizontal="left"/>
    </xf>
    <xf numFmtId="0" fontId="1" fillId="0" borderId="11" xfId="1" applyBorder="1"/>
    <xf numFmtId="0" fontId="1" fillId="0" borderId="11" xfId="0" applyFont="1" applyBorder="1" applyAlignment="1">
      <alignment horizontal="center" vertical="top" wrapText="1"/>
    </xf>
    <xf numFmtId="0" fontId="1" fillId="0" borderId="11" xfId="0" applyFont="1" applyFill="1" applyBorder="1" applyAlignment="1">
      <alignment horizontal="center" vertical="top" wrapText="1"/>
    </xf>
    <xf numFmtId="1" fontId="1" fillId="0" borderId="11" xfId="0" applyNumberFormat="1" applyFont="1" applyBorder="1" applyAlignment="1">
      <alignment horizontal="center"/>
    </xf>
    <xf numFmtId="1" fontId="3" fillId="0" borderId="11" xfId="1" applyNumberFormat="1" applyFont="1" applyBorder="1" applyAlignment="1">
      <alignment horizontal="center"/>
    </xf>
    <xf numFmtId="0" fontId="17" fillId="0" borderId="11" xfId="0" applyFont="1" applyBorder="1"/>
    <xf numFmtId="0" fontId="3" fillId="0" borderId="8" xfId="1" applyFont="1" applyFill="1" applyBorder="1" applyAlignment="1">
      <alignment horizontal="left"/>
    </xf>
    <xf numFmtId="0" fontId="3" fillId="0" borderId="8" xfId="1" applyFont="1" applyFill="1" applyBorder="1" applyAlignment="1">
      <alignment horizontal="center"/>
    </xf>
    <xf numFmtId="3" fontId="3" fillId="0" borderId="8" xfId="1" applyNumberFormat="1" applyFont="1" applyFill="1" applyBorder="1" applyAlignment="1">
      <alignment horizontal="center"/>
    </xf>
    <xf numFmtId="3" fontId="3" fillId="0" borderId="8" xfId="1" applyNumberFormat="1" applyFont="1" applyFill="1" applyBorder="1" applyAlignment="1">
      <alignment horizontal="right"/>
    </xf>
    <xf numFmtId="0" fontId="1" fillId="4" borderId="8" xfId="0" applyFont="1" applyFill="1" applyBorder="1" applyAlignment="1">
      <alignment horizontal="center" vertical="top" wrapText="1"/>
    </xf>
    <xf numFmtId="0" fontId="1" fillId="7" borderId="0" xfId="0" applyFont="1" applyFill="1" applyBorder="1" applyAlignment="1">
      <alignment horizontal="center" vertical="top" wrapText="1"/>
    </xf>
    <xf numFmtId="9" fontId="0" fillId="0" borderId="0" xfId="3" applyFont="1" applyAlignment="1">
      <alignment horizontal="center"/>
    </xf>
    <xf numFmtId="168" fontId="0" fillId="0" borderId="0" xfId="0" applyNumberFormat="1"/>
    <xf numFmtId="169" fontId="0" fillId="0" borderId="0" xfId="0" applyNumberFormat="1"/>
    <xf numFmtId="170" fontId="0" fillId="0" borderId="0" xfId="0" applyNumberFormat="1"/>
    <xf numFmtId="171" fontId="0" fillId="0" borderId="0" xfId="0" applyNumberFormat="1"/>
    <xf numFmtId="172" fontId="0" fillId="0" borderId="0" xfId="0" applyNumberFormat="1"/>
    <xf numFmtId="173" fontId="0" fillId="0" borderId="0" xfId="0" applyNumberFormat="1"/>
    <xf numFmtId="174" fontId="0" fillId="0" borderId="0" xfId="0" applyNumberFormat="1"/>
    <xf numFmtId="175" fontId="17" fillId="0" borderId="0" xfId="0" applyNumberFormat="1" applyFont="1"/>
    <xf numFmtId="0" fontId="21" fillId="0" borderId="0" xfId="0" applyFont="1"/>
    <xf numFmtId="9" fontId="0" fillId="0" borderId="0" xfId="0" applyNumberFormat="1" applyAlignment="1">
      <alignment horizontal="center"/>
    </xf>
    <xf numFmtId="2" fontId="0" fillId="0" borderId="0" xfId="0" applyNumberFormat="1" applyAlignment="1">
      <alignment horizontal="center"/>
    </xf>
    <xf numFmtId="176" fontId="0" fillId="0" borderId="0" xfId="0" applyNumberFormat="1"/>
    <xf numFmtId="0" fontId="1" fillId="0" borderId="0" xfId="1" applyFont="1" applyFill="1" applyAlignment="1">
      <alignment horizontal="left" vertical="top"/>
    </xf>
    <xf numFmtId="0" fontId="11" fillId="0" borderId="0" xfId="0" applyFont="1" applyFill="1" applyAlignment="1">
      <alignment vertical="top"/>
    </xf>
    <xf numFmtId="1" fontId="3" fillId="0" borderId="0" xfId="1" applyNumberFormat="1" applyFont="1" applyFill="1" applyAlignment="1">
      <alignment horizontal="center" vertical="top"/>
    </xf>
    <xf numFmtId="3" fontId="1" fillId="0" borderId="0" xfId="1" applyNumberFormat="1" applyFill="1" applyAlignment="1">
      <alignment vertical="top"/>
    </xf>
    <xf numFmtId="0" fontId="1" fillId="0" borderId="0" xfId="1" applyFont="1" applyFill="1" applyAlignment="1">
      <alignment horizontal="center" vertical="top"/>
    </xf>
    <xf numFmtId="3" fontId="1" fillId="0" borderId="0" xfId="1" applyNumberFormat="1" applyFont="1" applyAlignment="1">
      <alignment vertical="top"/>
    </xf>
    <xf numFmtId="3" fontId="12" fillId="0" borderId="0" xfId="0" applyNumberFormat="1" applyFont="1" applyFill="1" applyAlignment="1">
      <alignment horizontal="center" vertical="top" wrapText="1"/>
    </xf>
    <xf numFmtId="3" fontId="3" fillId="0" borderId="0" xfId="1" applyNumberFormat="1" applyFont="1" applyFill="1" applyAlignment="1">
      <alignment horizontal="center"/>
    </xf>
    <xf numFmtId="0" fontId="11" fillId="0" borderId="0" xfId="0" applyFont="1" applyFill="1" applyAlignment="1">
      <alignment horizontal="center" vertical="top" wrapText="1"/>
    </xf>
    <xf numFmtId="3" fontId="1" fillId="0" borderId="0" xfId="1" applyNumberFormat="1" applyFill="1" applyAlignment="1">
      <alignment horizontal="center"/>
    </xf>
    <xf numFmtId="1" fontId="12" fillId="0" borderId="0" xfId="0" applyNumberFormat="1" applyFont="1" applyFill="1" applyAlignment="1">
      <alignment horizontal="center" vertical="top"/>
    </xf>
    <xf numFmtId="3" fontId="12" fillId="0" borderId="0" xfId="0" applyNumberFormat="1" applyFont="1" applyFill="1" applyAlignment="1">
      <alignment horizontal="center" vertical="top"/>
    </xf>
    <xf numFmtId="0" fontId="3" fillId="0" borderId="0" xfId="1" applyFont="1"/>
    <xf numFmtId="0" fontId="1" fillId="0" borderId="0" xfId="0" applyFont="1" applyBorder="1" applyAlignment="1">
      <alignment horizontal="left" vertical="top" wrapText="1" indent="1"/>
    </xf>
    <xf numFmtId="0" fontId="1" fillId="0" borderId="8" xfId="0" applyFont="1" applyBorder="1" applyAlignment="1">
      <alignment horizontal="left" vertical="top" wrapText="1" indent="1"/>
    </xf>
    <xf numFmtId="0" fontId="1" fillId="0" borderId="0" xfId="0" applyFont="1" applyBorder="1" applyAlignment="1">
      <alignment horizontal="left" indent="1"/>
    </xf>
    <xf numFmtId="0" fontId="1" fillId="0" borderId="0" xfId="0" applyFont="1" applyBorder="1" applyAlignment="1">
      <alignment horizontal="left" wrapText="1" indent="1"/>
    </xf>
    <xf numFmtId="0" fontId="1" fillId="0" borderId="0" xfId="1" applyAlignment="1">
      <alignment horizontal="left" vertical="top" indent="2"/>
    </xf>
    <xf numFmtId="0" fontId="1" fillId="0" borderId="0" xfId="1" applyAlignment="1">
      <alignment horizontal="right"/>
    </xf>
    <xf numFmtId="0" fontId="1" fillId="0" borderId="0" xfId="1" applyAlignment="1">
      <alignment horizontal="center"/>
    </xf>
    <xf numFmtId="0" fontId="3" fillId="0" borderId="0" xfId="1" quotePrefix="1" applyFont="1" applyFill="1" applyAlignment="1">
      <alignment horizontal="center"/>
    </xf>
    <xf numFmtId="3" fontId="3" fillId="4" borderId="8" xfId="1" applyNumberFormat="1" applyFont="1" applyFill="1" applyBorder="1" applyAlignment="1">
      <alignment horizontal="center"/>
    </xf>
    <xf numFmtId="3" fontId="1" fillId="0" borderId="0" xfId="1" applyNumberFormat="1" applyAlignment="1">
      <alignment horizontal="center"/>
    </xf>
    <xf numFmtId="1" fontId="1" fillId="0" borderId="0" xfId="1" applyNumberFormat="1" applyFont="1" applyFill="1" applyAlignment="1">
      <alignment horizontal="center"/>
    </xf>
    <xf numFmtId="3" fontId="7" fillId="0" borderId="11" xfId="0" applyNumberFormat="1" applyFont="1" applyFill="1" applyBorder="1" applyAlignment="1">
      <alignment horizontal="center"/>
    </xf>
    <xf numFmtId="0" fontId="1" fillId="0" borderId="8" xfId="0" applyFont="1" applyFill="1" applyBorder="1" applyAlignment="1">
      <alignment horizontal="center" vertical="top" wrapText="1"/>
    </xf>
    <xf numFmtId="1" fontId="1" fillId="0" borderId="11" xfId="0" applyNumberFormat="1" applyFont="1" applyFill="1" applyBorder="1" applyAlignment="1">
      <alignment horizontal="center"/>
    </xf>
    <xf numFmtId="0" fontId="0" fillId="0" borderId="0" xfId="0" applyFill="1" applyAlignment="1">
      <alignment horizontal="center"/>
    </xf>
    <xf numFmtId="164" fontId="0" fillId="0" borderId="0" xfId="4" applyNumberFormat="1" applyFont="1"/>
    <xf numFmtId="164" fontId="24" fillId="0" borderId="0" xfId="4" applyNumberFormat="1" applyFont="1"/>
    <xf numFmtId="164" fontId="0" fillId="0" borderId="0" xfId="0" applyNumberFormat="1"/>
    <xf numFmtId="0" fontId="25" fillId="0" borderId="0" xfId="0" applyFont="1" applyAlignment="1">
      <alignment horizontal="center"/>
    </xf>
    <xf numFmtId="0" fontId="0" fillId="0" borderId="0" xfId="0" applyAlignment="1">
      <alignment horizontal="left" indent="1"/>
    </xf>
    <xf numFmtId="0" fontId="27" fillId="0" borderId="0" xfId="0" applyFont="1" applyAlignment="1">
      <alignment horizontal="left" indent="1"/>
    </xf>
    <xf numFmtId="0" fontId="28" fillId="0" borderId="0" xfId="0" applyFont="1"/>
    <xf numFmtId="164" fontId="20" fillId="0" borderId="0" xfId="4" applyNumberFormat="1" applyFont="1"/>
    <xf numFmtId="0" fontId="0" fillId="0" borderId="0" xfId="0" applyFont="1" applyAlignment="1">
      <alignment horizontal="center"/>
    </xf>
    <xf numFmtId="0" fontId="28" fillId="0" borderId="0" xfId="0" applyFont="1" applyAlignment="1">
      <alignment vertical="top"/>
    </xf>
    <xf numFmtId="0" fontId="0" fillId="0" borderId="0" xfId="0" applyFont="1" applyAlignment="1">
      <alignment horizontal="left" indent="1"/>
    </xf>
    <xf numFmtId="0" fontId="1" fillId="0" borderId="0" xfId="1" applyAlignment="1">
      <alignment horizontal="center"/>
    </xf>
    <xf numFmtId="0" fontId="3" fillId="0" borderId="0" xfId="1" applyFont="1" applyFill="1" applyAlignment="1">
      <alignment horizontal="right"/>
    </xf>
    <xf numFmtId="0" fontId="3" fillId="0" borderId="12" xfId="1" applyFont="1" applyFill="1" applyBorder="1" applyAlignment="1">
      <alignment horizontal="left"/>
    </xf>
    <xf numFmtId="1" fontId="3" fillId="0" borderId="12" xfId="1" applyNumberFormat="1" applyFont="1" applyBorder="1" applyAlignment="1">
      <alignment horizontal="center"/>
    </xf>
    <xf numFmtId="3" fontId="3" fillId="0" borderId="12" xfId="1" applyNumberFormat="1" applyFont="1" applyBorder="1"/>
    <xf numFmtId="3" fontId="3" fillId="0" borderId="13" xfId="0" applyNumberFormat="1" applyFont="1" applyBorder="1" applyAlignment="1">
      <alignment horizontal="left" vertical="top" wrapText="1"/>
    </xf>
    <xf numFmtId="167" fontId="7" fillId="0" borderId="13" xfId="0" applyNumberFormat="1" applyFont="1" applyBorder="1" applyAlignment="1">
      <alignment horizontal="center"/>
    </xf>
    <xf numFmtId="3" fontId="7" fillId="0" borderId="13" xfId="0" applyNumberFormat="1" applyFont="1" applyBorder="1" applyAlignment="1">
      <alignment horizontal="center"/>
    </xf>
    <xf numFmtId="3" fontId="7" fillId="0" borderId="13" xfId="0" applyNumberFormat="1" applyFont="1" applyBorder="1"/>
    <xf numFmtId="3" fontId="3" fillId="0" borderId="13" xfId="1" applyNumberFormat="1" applyFont="1" applyBorder="1"/>
    <xf numFmtId="1" fontId="3" fillId="0" borderId="13" xfId="0" applyNumberFormat="1" applyFont="1" applyBorder="1" applyAlignment="1">
      <alignment horizontal="left"/>
    </xf>
    <xf numFmtId="0" fontId="1" fillId="0" borderId="13" xfId="0" applyFont="1" applyBorder="1" applyAlignment="1">
      <alignment horizontal="center" vertical="top" wrapText="1"/>
    </xf>
    <xf numFmtId="0" fontId="1" fillId="0" borderId="13" xfId="0" applyFont="1" applyFill="1" applyBorder="1" applyAlignment="1">
      <alignment horizontal="center" vertical="top" wrapText="1"/>
    </xf>
    <xf numFmtId="1" fontId="1" fillId="0" borderId="13" xfId="0" applyNumberFormat="1" applyFont="1" applyBorder="1" applyAlignment="1">
      <alignment horizontal="center"/>
    </xf>
    <xf numFmtId="0" fontId="1" fillId="0" borderId="13" xfId="1" applyBorder="1"/>
    <xf numFmtId="1" fontId="3" fillId="0" borderId="13" xfId="1" applyNumberFormat="1" applyFont="1" applyBorder="1" applyAlignment="1">
      <alignment horizontal="center"/>
    </xf>
    <xf numFmtId="0" fontId="17" fillId="0" borderId="13" xfId="0" applyFont="1" applyBorder="1"/>
    <xf numFmtId="0" fontId="1" fillId="0" borderId="10" xfId="1" applyFont="1" applyFill="1" applyBorder="1" applyAlignment="1">
      <alignment horizontal="left" indent="2"/>
    </xf>
    <xf numFmtId="0" fontId="1" fillId="0" borderId="10" xfId="1" applyFont="1" applyFill="1" applyBorder="1" applyAlignment="1">
      <alignment horizontal="center"/>
    </xf>
    <xf numFmtId="1" fontId="1" fillId="0" borderId="10" xfId="1" applyNumberFormat="1" applyFill="1" applyBorder="1" applyAlignment="1">
      <alignment horizontal="center"/>
    </xf>
    <xf numFmtId="3" fontId="3" fillId="0" borderId="10" xfId="1" applyNumberFormat="1" applyFont="1" applyFill="1" applyBorder="1" applyAlignment="1">
      <alignment horizontal="center"/>
    </xf>
    <xf numFmtId="0" fontId="3" fillId="0" borderId="10" xfId="1" applyFont="1" applyFill="1" applyBorder="1" applyAlignment="1">
      <alignment horizontal="left"/>
    </xf>
    <xf numFmtId="1" fontId="3" fillId="0" borderId="10" xfId="1" applyNumberFormat="1" applyFont="1" applyFill="1" applyBorder="1" applyAlignment="1">
      <alignment horizontal="center"/>
    </xf>
    <xf numFmtId="0" fontId="0" fillId="0" borderId="10" xfId="0" applyBorder="1" applyAlignment="1">
      <alignment horizontal="left" indent="2"/>
    </xf>
    <xf numFmtId="49" fontId="1" fillId="0" borderId="10" xfId="1" applyNumberFormat="1" applyFont="1" applyFill="1" applyBorder="1" applyAlignment="1">
      <alignment horizontal="center"/>
    </xf>
    <xf numFmtId="0" fontId="3" fillId="0" borderId="10" xfId="1" applyFont="1" applyFill="1" applyBorder="1" applyAlignment="1">
      <alignment horizontal="left" indent="1"/>
    </xf>
    <xf numFmtId="0" fontId="3" fillId="0" borderId="10" xfId="1" applyFont="1" applyFill="1" applyBorder="1" applyAlignment="1">
      <alignment horizontal="center"/>
    </xf>
    <xf numFmtId="3" fontId="11" fillId="0" borderId="10" xfId="0" applyNumberFormat="1" applyFont="1" applyFill="1" applyBorder="1" applyAlignment="1">
      <alignment horizontal="center" vertical="top"/>
    </xf>
    <xf numFmtId="0" fontId="1" fillId="0" borderId="10" xfId="1" applyBorder="1" applyAlignment="1">
      <alignment horizontal="center"/>
    </xf>
    <xf numFmtId="0" fontId="3" fillId="0" borderId="10" xfId="1" applyFont="1" applyBorder="1"/>
    <xf numFmtId="0" fontId="1" fillId="0" borderId="10" xfId="1" applyBorder="1"/>
    <xf numFmtId="3" fontId="12" fillId="0" borderId="10" xfId="0" applyNumberFormat="1" applyFont="1" applyFill="1" applyBorder="1" applyAlignment="1">
      <alignment horizontal="center" vertical="top"/>
    </xf>
    <xf numFmtId="1" fontId="3" fillId="0" borderId="8" xfId="1" applyNumberFormat="1" applyFont="1" applyBorder="1" applyAlignment="1">
      <alignment horizontal="center"/>
    </xf>
    <xf numFmtId="0" fontId="1" fillId="0" borderId="10" xfId="0" applyFont="1" applyBorder="1" applyAlignment="1">
      <alignment horizontal="left" vertical="top" wrapText="1" indent="1"/>
    </xf>
    <xf numFmtId="1" fontId="1" fillId="0" borderId="10" xfId="0" applyNumberFormat="1" applyFont="1" applyBorder="1" applyAlignment="1">
      <alignment horizontal="center" vertical="top" wrapText="1"/>
    </xf>
    <xf numFmtId="0" fontId="1" fillId="0" borderId="10" xfId="0" applyFont="1" applyBorder="1" applyAlignment="1">
      <alignment horizontal="center" vertical="top" wrapText="1"/>
    </xf>
    <xf numFmtId="0" fontId="1" fillId="0" borderId="14" xfId="0" applyFont="1" applyBorder="1" applyAlignment="1">
      <alignment horizontal="left" vertical="top" wrapText="1" indent="1"/>
    </xf>
    <xf numFmtId="3" fontId="1" fillId="0" borderId="14" xfId="0" applyNumberFormat="1" applyFont="1" applyBorder="1" applyAlignment="1">
      <alignment horizontal="left" vertical="top" wrapText="1" indent="1"/>
    </xf>
    <xf numFmtId="0" fontId="1" fillId="0" borderId="14" xfId="0" applyFont="1" applyBorder="1" applyAlignment="1">
      <alignment horizontal="center" vertical="top" wrapText="1"/>
    </xf>
    <xf numFmtId="3" fontId="3" fillId="0" borderId="14" xfId="1" applyNumberFormat="1" applyFont="1" applyFill="1" applyBorder="1" applyAlignment="1">
      <alignment horizontal="center"/>
    </xf>
    <xf numFmtId="0" fontId="1" fillId="0" borderId="10" xfId="0" applyFont="1" applyBorder="1" applyAlignment="1">
      <alignment horizontal="left" indent="1"/>
    </xf>
    <xf numFmtId="0" fontId="0" fillId="0" borderId="10" xfId="0" applyBorder="1" applyAlignment="1">
      <alignment horizontal="center"/>
    </xf>
    <xf numFmtId="0" fontId="1" fillId="0" borderId="10" xfId="1" applyFont="1" applyBorder="1" applyAlignment="1">
      <alignment horizontal="center"/>
    </xf>
    <xf numFmtId="1" fontId="1" fillId="0" borderId="10" xfId="1" applyNumberFormat="1" applyFont="1" applyBorder="1" applyAlignment="1">
      <alignment horizontal="center"/>
    </xf>
    <xf numFmtId="0" fontId="1" fillId="0" borderId="10" xfId="0" applyFont="1" applyBorder="1" applyAlignment="1">
      <alignment horizontal="left" wrapText="1" indent="1"/>
    </xf>
    <xf numFmtId="0" fontId="1" fillId="0" borderId="10" xfId="0" applyFont="1" applyBorder="1" applyAlignment="1">
      <alignment horizontal="center" wrapText="1"/>
    </xf>
    <xf numFmtId="0" fontId="1" fillId="0" borderId="10" xfId="0" applyFont="1" applyBorder="1" applyAlignment="1">
      <alignment horizontal="center"/>
    </xf>
    <xf numFmtId="0" fontId="3" fillId="0" borderId="10" xfId="0" applyFont="1" applyBorder="1" applyAlignment="1">
      <alignment horizontal="left" wrapText="1"/>
    </xf>
    <xf numFmtId="0" fontId="3" fillId="0" borderId="10" xfId="0" applyFont="1" applyBorder="1" applyAlignment="1">
      <alignment horizontal="center" vertical="top" wrapText="1"/>
    </xf>
    <xf numFmtId="0" fontId="3" fillId="7" borderId="10" xfId="0" applyFont="1" applyFill="1" applyBorder="1" applyAlignment="1">
      <alignment horizontal="center" vertical="top" wrapText="1"/>
    </xf>
    <xf numFmtId="0" fontId="3" fillId="0" borderId="10" xfId="0" applyFont="1" applyFill="1" applyBorder="1" applyAlignment="1">
      <alignment horizontal="center" vertical="top" wrapText="1"/>
    </xf>
    <xf numFmtId="3" fontId="3" fillId="0" borderId="15" xfId="1" applyNumberFormat="1" applyFont="1" applyFill="1" applyBorder="1" applyAlignment="1">
      <alignment horizontal="center"/>
    </xf>
    <xf numFmtId="0" fontId="22" fillId="0" borderId="0" xfId="1" applyFont="1" applyAlignment="1">
      <alignment horizontal="center"/>
    </xf>
    <xf numFmtId="3" fontId="7" fillId="0" borderId="2" xfId="0" applyNumberFormat="1" applyFont="1" applyBorder="1" applyAlignment="1">
      <alignment horizontal="center"/>
    </xf>
    <xf numFmtId="3" fontId="7" fillId="0" borderId="3" xfId="0" applyNumberFormat="1" applyFont="1" applyBorder="1" applyAlignment="1">
      <alignment horizontal="center"/>
    </xf>
    <xf numFmtId="3" fontId="7" fillId="0" borderId="4" xfId="0" applyNumberFormat="1" applyFont="1" applyBorder="1" applyAlignment="1">
      <alignment horizontal="center"/>
    </xf>
    <xf numFmtId="0" fontId="26" fillId="0" borderId="0" xfId="0" applyFont="1" applyAlignment="1">
      <alignment horizontal="center"/>
    </xf>
    <xf numFmtId="0" fontId="0" fillId="0" borderId="0" xfId="0" applyFont="1" applyAlignment="1">
      <alignment horizontal="left" wrapText="1"/>
    </xf>
    <xf numFmtId="0" fontId="0" fillId="0" borderId="0" xfId="0" applyAlignment="1">
      <alignment horizontal="left" wrapText="1"/>
    </xf>
    <xf numFmtId="0" fontId="0" fillId="0" borderId="1" xfId="0" applyBorder="1" applyAlignment="1">
      <alignment horizontal="center" vertical="center" wrapText="1"/>
    </xf>
    <xf numFmtId="0" fontId="1" fillId="0" borderId="0" xfId="1" applyAlignment="1">
      <alignment horizontal="center"/>
    </xf>
    <xf numFmtId="3" fontId="1" fillId="0" borderId="0" xfId="1" applyNumberFormat="1" applyFont="1" applyFill="1" applyBorder="1" applyAlignment="1">
      <alignment horizontal="center"/>
    </xf>
    <xf numFmtId="0" fontId="6" fillId="0" borderId="0" xfId="1" applyFont="1" applyAlignment="1">
      <alignment horizontal="center"/>
    </xf>
    <xf numFmtId="1" fontId="6" fillId="0" borderId="0" xfId="1" applyNumberFormat="1" applyFont="1" applyAlignment="1">
      <alignment horizontal="center"/>
    </xf>
    <xf numFmtId="0" fontId="4" fillId="0" borderId="0" xfId="0" applyFont="1" applyAlignment="1">
      <alignment horizontal="left" vertic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3" fillId="4" borderId="0" xfId="1" applyFont="1" applyFill="1" applyAlignment="1">
      <alignment horizontal="center"/>
    </xf>
    <xf numFmtId="0" fontId="3" fillId="4" borderId="0" xfId="1" quotePrefix="1" applyFont="1" applyFill="1" applyAlignment="1">
      <alignment horizontal="center"/>
    </xf>
    <xf numFmtId="0" fontId="1" fillId="4" borderId="0" xfId="1" applyFill="1"/>
    <xf numFmtId="1" fontId="1" fillId="4" borderId="10" xfId="1" applyNumberFormat="1" applyFill="1" applyBorder="1" applyAlignment="1">
      <alignment horizontal="center"/>
    </xf>
    <xf numFmtId="1" fontId="3" fillId="4" borderId="10" xfId="1" applyNumberFormat="1" applyFont="1" applyFill="1" applyBorder="1" applyAlignment="1">
      <alignment horizontal="center"/>
    </xf>
    <xf numFmtId="1" fontId="3" fillId="4" borderId="0" xfId="1" applyNumberFormat="1" applyFont="1" applyFill="1" applyAlignment="1">
      <alignment horizontal="center"/>
    </xf>
    <xf numFmtId="0" fontId="11" fillId="4" borderId="10" xfId="0" applyFont="1" applyFill="1" applyBorder="1" applyAlignment="1">
      <alignment horizontal="center" vertical="top" wrapText="1"/>
    </xf>
    <xf numFmtId="0" fontId="3" fillId="4" borderId="10" xfId="1" applyFont="1" applyFill="1" applyBorder="1" applyAlignment="1">
      <alignment horizontal="center"/>
    </xf>
    <xf numFmtId="0" fontId="1" fillId="4" borderId="0" xfId="1" applyFill="1" applyAlignment="1">
      <alignment horizontal="center"/>
    </xf>
    <xf numFmtId="3" fontId="12" fillId="4" borderId="0" xfId="0" applyNumberFormat="1" applyFont="1" applyFill="1" applyAlignment="1">
      <alignment horizontal="center" vertical="top" wrapText="1"/>
    </xf>
    <xf numFmtId="0" fontId="1" fillId="4" borderId="0" xfId="1" applyFont="1" applyFill="1" applyAlignment="1">
      <alignment horizontal="center" vertical="top"/>
    </xf>
    <xf numFmtId="0" fontId="1" fillId="4" borderId="10" xfId="1" applyFont="1" applyFill="1" applyBorder="1" applyAlignment="1">
      <alignment horizontal="center"/>
    </xf>
    <xf numFmtId="1" fontId="3" fillId="4" borderId="0" xfId="1" applyNumberFormat="1" applyFont="1" applyFill="1" applyAlignment="1">
      <alignment horizontal="center" vertical="top"/>
    </xf>
    <xf numFmtId="1" fontId="12" fillId="4" borderId="0" xfId="0" applyNumberFormat="1" applyFont="1" applyFill="1" applyAlignment="1">
      <alignment horizontal="center" vertical="top"/>
    </xf>
    <xf numFmtId="0" fontId="11" fillId="4" borderId="0" xfId="0" applyFont="1" applyFill="1" applyAlignment="1">
      <alignment vertical="top"/>
    </xf>
    <xf numFmtId="3" fontId="12" fillId="4" borderId="0" xfId="0" applyNumberFormat="1" applyFont="1" applyFill="1" applyAlignment="1">
      <alignment horizontal="center" vertical="top"/>
    </xf>
    <xf numFmtId="3" fontId="11" fillId="4" borderId="10" xfId="0" applyNumberFormat="1" applyFont="1" applyFill="1" applyBorder="1" applyAlignment="1">
      <alignment horizontal="center" vertical="top"/>
    </xf>
    <xf numFmtId="0" fontId="1" fillId="4" borderId="10" xfId="1" applyFill="1" applyBorder="1" applyAlignment="1">
      <alignment horizontal="center"/>
    </xf>
    <xf numFmtId="3" fontId="12" fillId="4" borderId="10" xfId="0" applyNumberFormat="1" applyFont="1" applyFill="1" applyBorder="1" applyAlignment="1">
      <alignment horizontal="center" vertical="top"/>
    </xf>
    <xf numFmtId="1" fontId="3" fillId="4" borderId="12" xfId="1" applyNumberFormat="1" applyFont="1" applyFill="1" applyBorder="1" applyAlignment="1">
      <alignment horizontal="center"/>
    </xf>
    <xf numFmtId="3" fontId="7" fillId="4" borderId="13" xfId="0" applyNumberFormat="1" applyFont="1" applyFill="1" applyBorder="1" applyAlignment="1">
      <alignment horizontal="center"/>
    </xf>
    <xf numFmtId="1" fontId="1" fillId="4" borderId="10" xfId="0" applyNumberFormat="1" applyFont="1" applyFill="1" applyBorder="1" applyAlignment="1">
      <alignment horizontal="center" vertical="top" wrapText="1"/>
    </xf>
    <xf numFmtId="0" fontId="1" fillId="4" borderId="14" xfId="0" applyFont="1" applyFill="1" applyBorder="1" applyAlignment="1">
      <alignment horizontal="center" vertical="top" wrapText="1"/>
    </xf>
    <xf numFmtId="1" fontId="3" fillId="4" borderId="8" xfId="1" applyNumberFormat="1" applyFont="1" applyFill="1" applyBorder="1" applyAlignment="1">
      <alignment horizontal="center"/>
    </xf>
    <xf numFmtId="1" fontId="1" fillId="4" borderId="13" xfId="0" applyNumberFormat="1" applyFont="1" applyFill="1" applyBorder="1" applyAlignment="1">
      <alignment horizontal="center"/>
    </xf>
    <xf numFmtId="0" fontId="0" fillId="4" borderId="10" xfId="0" applyFill="1" applyBorder="1" applyAlignment="1">
      <alignment horizontal="center"/>
    </xf>
    <xf numFmtId="0" fontId="3" fillId="4" borderId="10" xfId="0" applyFont="1" applyFill="1" applyBorder="1" applyAlignment="1">
      <alignment horizontal="center" vertical="top" wrapText="1"/>
    </xf>
    <xf numFmtId="0" fontId="3" fillId="4" borderId="8" xfId="1" applyFont="1" applyFill="1" applyBorder="1" applyAlignment="1">
      <alignment horizontal="center"/>
    </xf>
  </cellXfs>
  <cellStyles count="5">
    <cellStyle name="Comma" xfId="4" builtinId="3"/>
    <cellStyle name="Euro" xfId="2"/>
    <cellStyle name="Normal" xfId="0" builtinId="0"/>
    <cellStyle name="Normal 2" xfId="1"/>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O93"/>
  <sheetViews>
    <sheetView tabSelected="1" view="pageBreakPreview" zoomScaleNormal="100" zoomScaleSheetLayoutView="100" workbookViewId="0">
      <pane xSplit="1" ySplit="7" topLeftCell="J45" activePane="bottomRight" state="frozen"/>
      <selection pane="topRight" activeCell="B1" sqref="B1"/>
      <selection pane="bottomLeft" activeCell="A8" sqref="A8"/>
      <selection pane="bottomRight" activeCell="Z66" sqref="Z66"/>
    </sheetView>
  </sheetViews>
  <sheetFormatPr defaultRowHeight="12.75"/>
  <cols>
    <col min="1" max="1" width="35" style="1" customWidth="1"/>
    <col min="2" max="2" width="9.42578125" style="1" customWidth="1"/>
    <col min="3" max="3" width="6.7109375" style="221" customWidth="1"/>
    <col min="4" max="35" width="6.7109375" style="1" customWidth="1"/>
    <col min="36" max="36" width="9.140625" style="1"/>
    <col min="37" max="37" width="3.7109375" style="1" customWidth="1"/>
    <col min="38" max="16384" width="9.140625" style="1"/>
  </cols>
  <sheetData>
    <row r="1" spans="1:37" ht="23.25">
      <c r="A1" s="273" t="s">
        <v>179</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row>
    <row r="2" spans="1:37">
      <c r="A2" t="s">
        <v>182</v>
      </c>
      <c r="B2"/>
      <c r="AJ2" s="200" t="s">
        <v>185</v>
      </c>
    </row>
    <row r="3" spans="1:37">
      <c r="A3" t="s">
        <v>180</v>
      </c>
      <c r="B3"/>
      <c r="D3" s="221"/>
      <c r="E3" s="221"/>
      <c r="F3" s="221"/>
      <c r="G3" s="221"/>
      <c r="H3" s="221"/>
      <c r="I3" s="221"/>
      <c r="J3" s="221"/>
      <c r="K3" s="221"/>
      <c r="L3" s="204"/>
      <c r="M3" s="204"/>
      <c r="N3" s="204"/>
      <c r="O3" s="204"/>
      <c r="P3" s="204"/>
      <c r="Q3" s="221"/>
      <c r="R3" s="221"/>
      <c r="S3" s="221"/>
      <c r="T3" s="221"/>
      <c r="U3" s="221"/>
      <c r="V3" s="221"/>
      <c r="W3" s="221"/>
      <c r="X3" s="221"/>
      <c r="Y3" s="221"/>
      <c r="Z3" s="221"/>
      <c r="AA3" s="221"/>
      <c r="AB3" s="221"/>
      <c r="AC3" s="221"/>
      <c r="AD3" s="221"/>
      <c r="AE3" s="221"/>
      <c r="AF3" s="221"/>
      <c r="AG3" s="221"/>
      <c r="AH3" s="221"/>
      <c r="AI3" s="221"/>
      <c r="AJ3" s="200" t="s">
        <v>302</v>
      </c>
    </row>
    <row r="4" spans="1:37">
      <c r="A4" t="s">
        <v>181</v>
      </c>
      <c r="B4"/>
      <c r="D4" s="221"/>
      <c r="E4" s="221"/>
      <c r="F4" s="221"/>
      <c r="G4" s="221"/>
      <c r="H4" s="221"/>
      <c r="I4" s="221"/>
      <c r="J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00" t="s">
        <v>301</v>
      </c>
    </row>
    <row r="5" spans="1:37" ht="6" customHeight="1">
      <c r="A5" s="101"/>
      <c r="B5" s="101"/>
      <c r="C5" s="102"/>
      <c r="D5" s="103"/>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1:37">
      <c r="A6" s="17" t="s">
        <v>3</v>
      </c>
      <c r="B6" s="222" t="s">
        <v>278</v>
      </c>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289">
        <v>22</v>
      </c>
      <c r="Y6" s="17">
        <v>23</v>
      </c>
      <c r="Z6" s="17">
        <v>24</v>
      </c>
      <c r="AA6" s="17">
        <v>25</v>
      </c>
      <c r="AB6" s="17">
        <v>26</v>
      </c>
      <c r="AC6" s="17">
        <v>27</v>
      </c>
      <c r="AD6" s="17">
        <v>28</v>
      </c>
      <c r="AE6" s="17">
        <v>29</v>
      </c>
      <c r="AF6" s="17">
        <v>30</v>
      </c>
      <c r="AG6" s="17">
        <v>31</v>
      </c>
      <c r="AH6" s="17">
        <v>32</v>
      </c>
      <c r="AI6" s="17">
        <v>33</v>
      </c>
      <c r="AK6" s="100"/>
    </row>
    <row r="7" spans="1:37" ht="14.25" customHeight="1">
      <c r="A7" s="17"/>
      <c r="B7" s="104" t="s">
        <v>280</v>
      </c>
      <c r="C7" s="202" t="s">
        <v>186</v>
      </c>
      <c r="D7" s="202" t="s">
        <v>187</v>
      </c>
      <c r="E7" s="202" t="s">
        <v>188</v>
      </c>
      <c r="F7" s="202" t="s">
        <v>189</v>
      </c>
      <c r="G7" s="202" t="s">
        <v>190</v>
      </c>
      <c r="H7" s="202" t="s">
        <v>191</v>
      </c>
      <c r="I7" s="202" t="s">
        <v>192</v>
      </c>
      <c r="J7" s="202" t="s">
        <v>193</v>
      </c>
      <c r="K7" s="202" t="s">
        <v>194</v>
      </c>
      <c r="L7" s="202" t="s">
        <v>195</v>
      </c>
      <c r="M7" s="202" t="s">
        <v>196</v>
      </c>
      <c r="N7" s="202" t="s">
        <v>197</v>
      </c>
      <c r="O7" s="202" t="s">
        <v>198</v>
      </c>
      <c r="P7" s="202" t="s">
        <v>199</v>
      </c>
      <c r="Q7" s="202" t="s">
        <v>200</v>
      </c>
      <c r="R7" s="202" t="s">
        <v>201</v>
      </c>
      <c r="S7" s="202" t="s">
        <v>202</v>
      </c>
      <c r="T7" s="202" t="s">
        <v>203</v>
      </c>
      <c r="U7" s="202" t="s">
        <v>204</v>
      </c>
      <c r="V7" s="202" t="s">
        <v>205</v>
      </c>
      <c r="W7" s="202" t="s">
        <v>206</v>
      </c>
      <c r="X7" s="290" t="s">
        <v>207</v>
      </c>
      <c r="Y7" s="202" t="s">
        <v>208</v>
      </c>
      <c r="Z7" s="202" t="s">
        <v>209</v>
      </c>
      <c r="AA7" s="202" t="s">
        <v>210</v>
      </c>
      <c r="AB7" s="202" t="s">
        <v>211</v>
      </c>
      <c r="AC7" s="202" t="s">
        <v>212</v>
      </c>
      <c r="AD7" s="202" t="s">
        <v>213</v>
      </c>
      <c r="AE7" s="202" t="s">
        <v>214</v>
      </c>
      <c r="AF7" s="202" t="s">
        <v>215</v>
      </c>
      <c r="AG7" s="202" t="s">
        <v>216</v>
      </c>
      <c r="AH7" s="202" t="s">
        <v>217</v>
      </c>
      <c r="AI7" s="202" t="s">
        <v>218</v>
      </c>
      <c r="AJ7" s="104" t="s">
        <v>4</v>
      </c>
      <c r="AK7" s="100"/>
    </row>
    <row r="8" spans="1:37">
      <c r="A8" s="105" t="s">
        <v>33</v>
      </c>
      <c r="B8" s="105"/>
      <c r="C8" s="104"/>
      <c r="D8" s="100"/>
      <c r="E8" s="100"/>
      <c r="F8" s="100"/>
      <c r="G8" s="100"/>
      <c r="H8" s="100"/>
      <c r="I8" s="100"/>
      <c r="J8" s="100"/>
      <c r="K8" s="100"/>
      <c r="L8" s="100"/>
      <c r="M8" s="100"/>
      <c r="N8" s="100"/>
      <c r="O8" s="100"/>
      <c r="P8" s="100"/>
      <c r="Q8" s="100"/>
      <c r="R8" s="100"/>
      <c r="S8" s="100"/>
      <c r="T8" s="100"/>
      <c r="U8" s="100"/>
      <c r="V8" s="100"/>
      <c r="W8" s="100"/>
      <c r="X8" s="291"/>
      <c r="Y8" s="100"/>
      <c r="Z8" s="100"/>
      <c r="AA8" s="100"/>
      <c r="AB8" s="100"/>
      <c r="AC8" s="100"/>
      <c r="AD8" s="100"/>
      <c r="AE8" s="100"/>
      <c r="AF8" s="100"/>
      <c r="AG8" s="100"/>
      <c r="AH8" s="100"/>
      <c r="AI8" s="100"/>
      <c r="AJ8" s="100"/>
      <c r="AK8" s="100"/>
    </row>
    <row r="9" spans="1:37">
      <c r="A9" s="101" t="s">
        <v>153</v>
      </c>
      <c r="B9" s="101"/>
      <c r="C9" s="104"/>
      <c r="D9" s="100"/>
      <c r="E9" s="100"/>
      <c r="F9" s="100"/>
      <c r="G9" s="100"/>
      <c r="H9" s="100"/>
      <c r="I9" s="100"/>
      <c r="J9" s="100"/>
      <c r="K9" s="100"/>
      <c r="L9" s="100"/>
      <c r="M9" s="100"/>
      <c r="N9" s="100"/>
      <c r="O9" s="100"/>
      <c r="P9" s="100"/>
      <c r="Q9" s="100"/>
      <c r="R9" s="100"/>
      <c r="S9" s="100"/>
      <c r="T9" s="100"/>
      <c r="U9" s="100"/>
      <c r="V9" s="100"/>
      <c r="W9" s="100"/>
      <c r="X9" s="291"/>
      <c r="Y9" s="100"/>
      <c r="Z9" s="100"/>
      <c r="AA9" s="100"/>
      <c r="AB9" s="100"/>
      <c r="AC9" s="100"/>
      <c r="AD9" s="100"/>
      <c r="AE9" s="100"/>
      <c r="AF9" s="100"/>
      <c r="AG9" s="100"/>
      <c r="AH9" s="100"/>
      <c r="AI9" s="100"/>
      <c r="AJ9" s="100"/>
      <c r="AK9" s="100"/>
    </row>
    <row r="10" spans="1:37">
      <c r="A10" s="238" t="s">
        <v>6</v>
      </c>
      <c r="B10" s="239" t="s">
        <v>279</v>
      </c>
      <c r="C10" s="240">
        <v>0</v>
      </c>
      <c r="D10" s="240">
        <v>0</v>
      </c>
      <c r="E10" s="240">
        <v>4</v>
      </c>
      <c r="F10" s="240">
        <v>4</v>
      </c>
      <c r="G10" s="240">
        <v>5</v>
      </c>
      <c r="H10" s="240">
        <v>7</v>
      </c>
      <c r="I10" s="240">
        <v>9</v>
      </c>
      <c r="J10" s="240">
        <v>11</v>
      </c>
      <c r="K10" s="240">
        <v>11</v>
      </c>
      <c r="L10" s="240">
        <v>11</v>
      </c>
      <c r="M10" s="240">
        <v>12</v>
      </c>
      <c r="N10" s="240">
        <v>14</v>
      </c>
      <c r="O10" s="240">
        <v>30</v>
      </c>
      <c r="P10" s="240">
        <v>33</v>
      </c>
      <c r="Q10" s="240">
        <v>45</v>
      </c>
      <c r="R10" s="240">
        <v>53</v>
      </c>
      <c r="S10" s="240">
        <v>64</v>
      </c>
      <c r="T10" s="240">
        <v>84</v>
      </c>
      <c r="U10" s="240">
        <v>110</v>
      </c>
      <c r="V10" s="240">
        <v>139</v>
      </c>
      <c r="W10" s="240">
        <v>163</v>
      </c>
      <c r="X10" s="292">
        <v>192</v>
      </c>
      <c r="Y10" s="240">
        <v>191</v>
      </c>
      <c r="Z10" s="240">
        <v>179</v>
      </c>
      <c r="AA10" s="240">
        <v>152</v>
      </c>
      <c r="AB10" s="240">
        <v>126</v>
      </c>
      <c r="AC10" s="240">
        <v>98</v>
      </c>
      <c r="AD10" s="240">
        <v>73</v>
      </c>
      <c r="AE10" s="240">
        <v>53</v>
      </c>
      <c r="AF10" s="240">
        <v>38</v>
      </c>
      <c r="AG10" s="240">
        <v>30</v>
      </c>
      <c r="AH10" s="240">
        <v>26</v>
      </c>
      <c r="AI10" s="240">
        <v>16</v>
      </c>
      <c r="AJ10" s="241">
        <f>SUM(C10:AH10)</f>
        <v>1967</v>
      </c>
      <c r="AK10" s="100"/>
    </row>
    <row r="11" spans="1:37">
      <c r="A11" s="238" t="s">
        <v>7</v>
      </c>
      <c r="B11" s="239" t="s">
        <v>281</v>
      </c>
      <c r="C11" s="240">
        <v>1</v>
      </c>
      <c r="D11" s="240">
        <v>3</v>
      </c>
      <c r="E11" s="240">
        <v>8</v>
      </c>
      <c r="F11" s="240">
        <v>10</v>
      </c>
      <c r="G11" s="240">
        <v>16</v>
      </c>
      <c r="H11" s="240">
        <v>30</v>
      </c>
      <c r="I11" s="240">
        <v>50</v>
      </c>
      <c r="J11" s="240">
        <v>57</v>
      </c>
      <c r="K11" s="240">
        <v>67</v>
      </c>
      <c r="L11" s="240">
        <v>79</v>
      </c>
      <c r="M11" s="240">
        <v>82</v>
      </c>
      <c r="N11" s="240">
        <v>93</v>
      </c>
      <c r="O11" s="240">
        <v>88</v>
      </c>
      <c r="P11" s="240">
        <v>90</v>
      </c>
      <c r="Q11" s="240">
        <v>87</v>
      </c>
      <c r="R11" s="240">
        <v>82</v>
      </c>
      <c r="S11" s="240">
        <v>78</v>
      </c>
      <c r="T11" s="240">
        <v>73</v>
      </c>
      <c r="U11" s="240">
        <v>69</v>
      </c>
      <c r="V11" s="240">
        <v>63</v>
      </c>
      <c r="W11" s="240">
        <v>53</v>
      </c>
      <c r="X11" s="292">
        <v>52</v>
      </c>
      <c r="Y11" s="240">
        <v>44</v>
      </c>
      <c r="Z11" s="240">
        <v>36</v>
      </c>
      <c r="AA11" s="240">
        <v>33</v>
      </c>
      <c r="AB11" s="240">
        <v>28</v>
      </c>
      <c r="AC11" s="240">
        <v>23</v>
      </c>
      <c r="AD11" s="240">
        <v>17</v>
      </c>
      <c r="AE11" s="240">
        <v>13</v>
      </c>
      <c r="AF11" s="240">
        <v>11</v>
      </c>
      <c r="AG11" s="240">
        <v>9</v>
      </c>
      <c r="AH11" s="240">
        <v>8</v>
      </c>
      <c r="AI11" s="240">
        <v>5</v>
      </c>
      <c r="AJ11" s="241">
        <f t="shared" ref="AJ11:AJ19" si="0">SUM(C11:AH11)</f>
        <v>1453</v>
      </c>
      <c r="AK11" s="100"/>
    </row>
    <row r="12" spans="1:37">
      <c r="A12" s="238" t="s">
        <v>8</v>
      </c>
      <c r="B12" s="239" t="s">
        <v>282</v>
      </c>
      <c r="C12" s="240">
        <v>0</v>
      </c>
      <c r="D12" s="240">
        <v>3</v>
      </c>
      <c r="E12" s="240">
        <v>1</v>
      </c>
      <c r="F12" s="240">
        <v>2</v>
      </c>
      <c r="G12" s="240">
        <v>2</v>
      </c>
      <c r="H12" s="240">
        <v>5</v>
      </c>
      <c r="I12" s="240">
        <v>7</v>
      </c>
      <c r="J12" s="240">
        <v>8</v>
      </c>
      <c r="K12" s="240">
        <v>10</v>
      </c>
      <c r="L12" s="240">
        <v>12</v>
      </c>
      <c r="M12" s="240">
        <v>13</v>
      </c>
      <c r="N12" s="240">
        <v>13</v>
      </c>
      <c r="O12" s="240">
        <v>13</v>
      </c>
      <c r="P12" s="240">
        <v>13</v>
      </c>
      <c r="Q12" s="240">
        <v>13</v>
      </c>
      <c r="R12" s="240">
        <v>13</v>
      </c>
      <c r="S12" s="240">
        <v>13</v>
      </c>
      <c r="T12" s="240">
        <v>11</v>
      </c>
      <c r="U12" s="240">
        <v>10</v>
      </c>
      <c r="V12" s="240">
        <v>9</v>
      </c>
      <c r="W12" s="240">
        <v>7</v>
      </c>
      <c r="X12" s="292">
        <v>7</v>
      </c>
      <c r="Y12" s="240">
        <v>6</v>
      </c>
      <c r="Z12" s="240">
        <v>5</v>
      </c>
      <c r="AA12" s="240">
        <v>4</v>
      </c>
      <c r="AB12" s="240">
        <v>4</v>
      </c>
      <c r="AC12" s="240">
        <v>3</v>
      </c>
      <c r="AD12" s="240">
        <v>2</v>
      </c>
      <c r="AE12" s="240">
        <v>1</v>
      </c>
      <c r="AF12" s="240">
        <v>1</v>
      </c>
      <c r="AG12" s="240">
        <v>1</v>
      </c>
      <c r="AH12" s="240">
        <v>1</v>
      </c>
      <c r="AI12" s="240">
        <v>1</v>
      </c>
      <c r="AJ12" s="241">
        <f t="shared" si="0"/>
        <v>213</v>
      </c>
      <c r="AK12" s="100"/>
    </row>
    <row r="13" spans="1:37">
      <c r="A13" s="238" t="s">
        <v>9</v>
      </c>
      <c r="B13" s="239" t="s">
        <v>283</v>
      </c>
      <c r="C13" s="240">
        <v>1</v>
      </c>
      <c r="D13" s="240">
        <v>4</v>
      </c>
      <c r="E13" s="240">
        <v>5</v>
      </c>
      <c r="F13" s="240">
        <v>8</v>
      </c>
      <c r="G13" s="240">
        <v>10</v>
      </c>
      <c r="H13" s="240">
        <v>20</v>
      </c>
      <c r="I13" s="240">
        <v>34</v>
      </c>
      <c r="J13" s="240">
        <v>38</v>
      </c>
      <c r="K13" s="240">
        <v>37</v>
      </c>
      <c r="L13" s="240">
        <v>34</v>
      </c>
      <c r="M13" s="240">
        <v>36</v>
      </c>
      <c r="N13" s="240">
        <v>38</v>
      </c>
      <c r="O13" s="240">
        <v>45</v>
      </c>
      <c r="P13" s="240">
        <v>60</v>
      </c>
      <c r="Q13" s="240">
        <v>70</v>
      </c>
      <c r="R13" s="240">
        <v>76</v>
      </c>
      <c r="S13" s="240">
        <v>85</v>
      </c>
      <c r="T13" s="240">
        <v>106</v>
      </c>
      <c r="U13" s="240">
        <v>136</v>
      </c>
      <c r="V13" s="240">
        <v>173</v>
      </c>
      <c r="W13" s="240">
        <v>209</v>
      </c>
      <c r="X13" s="292">
        <v>255</v>
      </c>
      <c r="Y13" s="240">
        <v>250</v>
      </c>
      <c r="Z13" s="240">
        <v>240</v>
      </c>
      <c r="AA13" s="240">
        <v>220</v>
      </c>
      <c r="AB13" s="240">
        <v>191</v>
      </c>
      <c r="AC13" s="240">
        <v>159</v>
      </c>
      <c r="AD13" s="240">
        <v>119</v>
      </c>
      <c r="AE13" s="240">
        <v>93</v>
      </c>
      <c r="AF13" s="240">
        <v>76</v>
      </c>
      <c r="AG13" s="240">
        <v>60</v>
      </c>
      <c r="AH13" s="240">
        <v>51</v>
      </c>
      <c r="AI13" s="240">
        <v>31</v>
      </c>
      <c r="AJ13" s="241">
        <f t="shared" si="0"/>
        <v>2939</v>
      </c>
      <c r="AK13" s="100"/>
    </row>
    <row r="14" spans="1:37">
      <c r="A14" s="238" t="s">
        <v>13</v>
      </c>
      <c r="B14" s="239" t="s">
        <v>284</v>
      </c>
      <c r="C14" s="240">
        <v>0</v>
      </c>
      <c r="D14" s="240">
        <v>0</v>
      </c>
      <c r="E14" s="240">
        <v>0</v>
      </c>
      <c r="F14" s="240">
        <v>5</v>
      </c>
      <c r="G14" s="240">
        <v>10</v>
      </c>
      <c r="H14" s="240">
        <v>3</v>
      </c>
      <c r="I14" s="240">
        <v>13</v>
      </c>
      <c r="J14" s="240">
        <v>18</v>
      </c>
      <c r="K14" s="240">
        <v>26</v>
      </c>
      <c r="L14" s="240">
        <v>35</v>
      </c>
      <c r="M14" s="240">
        <v>41</v>
      </c>
      <c r="N14" s="240">
        <v>49</v>
      </c>
      <c r="O14" s="240">
        <v>53</v>
      </c>
      <c r="P14" s="240">
        <v>59</v>
      </c>
      <c r="Q14" s="240">
        <v>64</v>
      </c>
      <c r="R14" s="240">
        <v>67</v>
      </c>
      <c r="S14" s="240">
        <v>72</v>
      </c>
      <c r="T14" s="240">
        <v>77</v>
      </c>
      <c r="U14" s="240">
        <v>81</v>
      </c>
      <c r="V14" s="240">
        <v>82</v>
      </c>
      <c r="W14" s="240">
        <v>76</v>
      </c>
      <c r="X14" s="292">
        <v>75</v>
      </c>
      <c r="Y14" s="240">
        <v>65</v>
      </c>
      <c r="Z14" s="240">
        <v>52</v>
      </c>
      <c r="AA14" s="240">
        <v>53</v>
      </c>
      <c r="AB14" s="240">
        <v>42</v>
      </c>
      <c r="AC14" s="240">
        <v>33</v>
      </c>
      <c r="AD14" s="240">
        <v>24</v>
      </c>
      <c r="AE14" s="240">
        <v>17</v>
      </c>
      <c r="AF14" s="240">
        <v>13</v>
      </c>
      <c r="AG14" s="240">
        <v>11</v>
      </c>
      <c r="AH14" s="240">
        <v>11</v>
      </c>
      <c r="AI14" s="240">
        <v>7</v>
      </c>
      <c r="AJ14" s="241">
        <f t="shared" si="0"/>
        <v>1227</v>
      </c>
      <c r="AK14" s="100"/>
    </row>
    <row r="15" spans="1:37">
      <c r="A15" s="238" t="s">
        <v>14</v>
      </c>
      <c r="B15" s="239" t="s">
        <v>285</v>
      </c>
      <c r="C15" s="240">
        <v>4</v>
      </c>
      <c r="D15" s="240">
        <v>6</v>
      </c>
      <c r="E15" s="240">
        <v>13</v>
      </c>
      <c r="F15" s="240">
        <v>15</v>
      </c>
      <c r="G15" s="240">
        <v>23</v>
      </c>
      <c r="H15" s="240">
        <v>37</v>
      </c>
      <c r="I15" s="240">
        <v>58</v>
      </c>
      <c r="J15" s="240">
        <v>67</v>
      </c>
      <c r="K15" s="240">
        <v>74</v>
      </c>
      <c r="L15" s="240">
        <v>80</v>
      </c>
      <c r="M15" s="240">
        <v>93</v>
      </c>
      <c r="N15" s="240">
        <v>95</v>
      </c>
      <c r="O15" s="240">
        <v>90</v>
      </c>
      <c r="P15" s="240">
        <v>91</v>
      </c>
      <c r="Q15" s="240">
        <v>83</v>
      </c>
      <c r="R15" s="240">
        <v>80</v>
      </c>
      <c r="S15" s="240">
        <v>80</v>
      </c>
      <c r="T15" s="240">
        <v>81</v>
      </c>
      <c r="U15" s="240">
        <v>81</v>
      </c>
      <c r="V15" s="240">
        <v>77</v>
      </c>
      <c r="W15" s="240">
        <v>65</v>
      </c>
      <c r="X15" s="292">
        <v>59</v>
      </c>
      <c r="Y15" s="240">
        <v>49</v>
      </c>
      <c r="Z15" s="240">
        <v>41</v>
      </c>
      <c r="AA15" s="240">
        <v>42</v>
      </c>
      <c r="AB15" s="240">
        <v>36</v>
      </c>
      <c r="AC15" s="240">
        <v>30</v>
      </c>
      <c r="AD15" s="240">
        <v>21</v>
      </c>
      <c r="AE15" s="240">
        <v>18</v>
      </c>
      <c r="AF15" s="240">
        <v>15</v>
      </c>
      <c r="AG15" s="240">
        <v>13</v>
      </c>
      <c r="AH15" s="240">
        <v>13</v>
      </c>
      <c r="AI15" s="240">
        <v>8</v>
      </c>
      <c r="AJ15" s="241">
        <f t="shared" si="0"/>
        <v>1630</v>
      </c>
      <c r="AK15" s="100"/>
    </row>
    <row r="16" spans="1:37">
      <c r="A16" s="238" t="s">
        <v>15</v>
      </c>
      <c r="B16" s="239" t="s">
        <v>286</v>
      </c>
      <c r="C16" s="240">
        <v>0</v>
      </c>
      <c r="D16" s="240">
        <v>0</v>
      </c>
      <c r="E16" s="240">
        <v>0</v>
      </c>
      <c r="F16" s="240">
        <v>2</v>
      </c>
      <c r="G16" s="240">
        <v>3</v>
      </c>
      <c r="H16" s="240">
        <v>5</v>
      </c>
      <c r="I16" s="240">
        <v>1</v>
      </c>
      <c r="J16" s="240">
        <v>1</v>
      </c>
      <c r="K16" s="240">
        <v>1</v>
      </c>
      <c r="L16" s="240">
        <v>0</v>
      </c>
      <c r="M16" s="240">
        <v>2</v>
      </c>
      <c r="N16" s="240">
        <v>2</v>
      </c>
      <c r="O16" s="240">
        <v>21</v>
      </c>
      <c r="P16" s="240">
        <v>27</v>
      </c>
      <c r="Q16" s="240">
        <v>42</v>
      </c>
      <c r="R16" s="240">
        <v>50</v>
      </c>
      <c r="S16" s="240">
        <v>55</v>
      </c>
      <c r="T16" s="240">
        <v>64</v>
      </c>
      <c r="U16" s="240">
        <v>73</v>
      </c>
      <c r="V16" s="240">
        <v>81</v>
      </c>
      <c r="W16" s="240">
        <v>87</v>
      </c>
      <c r="X16" s="292">
        <v>95</v>
      </c>
      <c r="Y16" s="240">
        <v>101</v>
      </c>
      <c r="Z16" s="240">
        <v>97</v>
      </c>
      <c r="AA16" s="240">
        <v>89</v>
      </c>
      <c r="AB16" s="240">
        <v>75</v>
      </c>
      <c r="AC16" s="240">
        <v>62</v>
      </c>
      <c r="AD16" s="240">
        <v>48</v>
      </c>
      <c r="AE16" s="240">
        <v>35</v>
      </c>
      <c r="AF16" s="240">
        <v>30</v>
      </c>
      <c r="AG16" s="240">
        <v>26</v>
      </c>
      <c r="AH16" s="240">
        <v>26</v>
      </c>
      <c r="AI16" s="240">
        <v>16</v>
      </c>
      <c r="AJ16" s="241">
        <f t="shared" si="0"/>
        <v>1201</v>
      </c>
      <c r="AK16" s="100"/>
    </row>
    <row r="17" spans="1:37">
      <c r="A17" s="238" t="s">
        <v>10</v>
      </c>
      <c r="B17" s="239" t="s">
        <v>287</v>
      </c>
      <c r="C17" s="240">
        <v>1</v>
      </c>
      <c r="D17" s="240">
        <v>4</v>
      </c>
      <c r="E17" s="240">
        <v>8</v>
      </c>
      <c r="F17" s="240">
        <v>10</v>
      </c>
      <c r="G17" s="240">
        <v>13</v>
      </c>
      <c r="H17" s="240">
        <v>23</v>
      </c>
      <c r="I17" s="240">
        <v>34</v>
      </c>
      <c r="J17" s="240">
        <v>40</v>
      </c>
      <c r="K17" s="240">
        <v>41</v>
      </c>
      <c r="L17" s="240">
        <v>44</v>
      </c>
      <c r="M17" s="240">
        <v>47</v>
      </c>
      <c r="N17" s="240">
        <v>52</v>
      </c>
      <c r="O17" s="240">
        <v>52</v>
      </c>
      <c r="P17" s="240">
        <v>53</v>
      </c>
      <c r="Q17" s="240">
        <v>51</v>
      </c>
      <c r="R17" s="240">
        <v>53</v>
      </c>
      <c r="S17" s="240">
        <v>56</v>
      </c>
      <c r="T17" s="240">
        <v>62</v>
      </c>
      <c r="U17" s="240">
        <v>67</v>
      </c>
      <c r="V17" s="240">
        <v>71</v>
      </c>
      <c r="W17" s="240">
        <v>70</v>
      </c>
      <c r="X17" s="292">
        <v>71</v>
      </c>
      <c r="Y17" s="240">
        <v>65</v>
      </c>
      <c r="Z17" s="240">
        <v>58</v>
      </c>
      <c r="AA17" s="240">
        <v>52</v>
      </c>
      <c r="AB17" s="240">
        <v>43</v>
      </c>
      <c r="AC17" s="240">
        <v>35</v>
      </c>
      <c r="AD17" s="240">
        <v>26</v>
      </c>
      <c r="AE17" s="240">
        <v>19</v>
      </c>
      <c r="AF17" s="240">
        <v>16</v>
      </c>
      <c r="AG17" s="240">
        <v>13</v>
      </c>
      <c r="AH17" s="240">
        <v>13</v>
      </c>
      <c r="AI17" s="240">
        <v>8</v>
      </c>
      <c r="AJ17" s="241">
        <f>SUM(C17:AH17)</f>
        <v>1263</v>
      </c>
      <c r="AK17" s="100"/>
    </row>
    <row r="18" spans="1:37">
      <c r="A18" s="238" t="s">
        <v>17</v>
      </c>
      <c r="B18" s="239" t="s">
        <v>288</v>
      </c>
      <c r="C18" s="240">
        <v>0</v>
      </c>
      <c r="D18" s="240">
        <v>0</v>
      </c>
      <c r="E18" s="240">
        <v>11</v>
      </c>
      <c r="F18" s="240">
        <v>13</v>
      </c>
      <c r="G18" s="240">
        <v>17</v>
      </c>
      <c r="H18" s="240">
        <v>33</v>
      </c>
      <c r="I18" s="240">
        <v>41</v>
      </c>
      <c r="J18" s="240">
        <v>46</v>
      </c>
      <c r="K18" s="240">
        <v>51</v>
      </c>
      <c r="L18" s="240">
        <v>57</v>
      </c>
      <c r="M18" s="240">
        <v>63</v>
      </c>
      <c r="N18" s="240">
        <v>69</v>
      </c>
      <c r="O18" s="240">
        <v>80</v>
      </c>
      <c r="P18" s="240">
        <v>89</v>
      </c>
      <c r="Q18" s="240">
        <v>104</v>
      </c>
      <c r="R18" s="240">
        <v>119</v>
      </c>
      <c r="S18" s="240">
        <v>141</v>
      </c>
      <c r="T18" s="240">
        <v>179</v>
      </c>
      <c r="U18" s="240">
        <v>226</v>
      </c>
      <c r="V18" s="240">
        <v>272</v>
      </c>
      <c r="W18" s="240">
        <v>314</v>
      </c>
      <c r="X18" s="292">
        <v>368</v>
      </c>
      <c r="Y18" s="240">
        <v>361</v>
      </c>
      <c r="Z18" s="240">
        <v>339</v>
      </c>
      <c r="AA18" s="240">
        <v>294</v>
      </c>
      <c r="AB18" s="240">
        <v>247</v>
      </c>
      <c r="AC18" s="240">
        <v>200</v>
      </c>
      <c r="AD18" s="240">
        <v>146</v>
      </c>
      <c r="AE18" s="240">
        <v>110</v>
      </c>
      <c r="AF18" s="240">
        <v>88</v>
      </c>
      <c r="AG18" s="240">
        <v>67</v>
      </c>
      <c r="AH18" s="240">
        <v>59</v>
      </c>
      <c r="AI18" s="240">
        <v>36</v>
      </c>
      <c r="AJ18" s="241">
        <f t="shared" si="0"/>
        <v>4204</v>
      </c>
      <c r="AK18" s="100"/>
    </row>
    <row r="19" spans="1:37">
      <c r="A19" s="238" t="s">
        <v>152</v>
      </c>
      <c r="B19" s="239" t="s">
        <v>289</v>
      </c>
      <c r="C19" s="240">
        <v>1</v>
      </c>
      <c r="D19" s="240">
        <v>3</v>
      </c>
      <c r="E19" s="240">
        <v>3</v>
      </c>
      <c r="F19" s="240">
        <v>3</v>
      </c>
      <c r="G19" s="240">
        <v>4</v>
      </c>
      <c r="H19" s="240">
        <v>7</v>
      </c>
      <c r="I19" s="240">
        <v>10</v>
      </c>
      <c r="J19" s="240">
        <v>13</v>
      </c>
      <c r="K19" s="240">
        <v>13</v>
      </c>
      <c r="L19" s="240">
        <v>13</v>
      </c>
      <c r="M19" s="240">
        <v>14</v>
      </c>
      <c r="N19" s="240">
        <v>16</v>
      </c>
      <c r="O19" s="240">
        <v>17</v>
      </c>
      <c r="P19" s="240">
        <v>18</v>
      </c>
      <c r="Q19" s="240">
        <v>17</v>
      </c>
      <c r="R19" s="240">
        <v>17</v>
      </c>
      <c r="S19" s="240">
        <v>18</v>
      </c>
      <c r="T19" s="240">
        <v>19</v>
      </c>
      <c r="U19" s="240">
        <v>20</v>
      </c>
      <c r="V19" s="240">
        <v>20</v>
      </c>
      <c r="W19" s="240">
        <v>19</v>
      </c>
      <c r="X19" s="292">
        <v>18</v>
      </c>
      <c r="Y19" s="240">
        <v>16</v>
      </c>
      <c r="Z19" s="240">
        <v>14</v>
      </c>
      <c r="AA19" s="240">
        <v>12</v>
      </c>
      <c r="AB19" s="240">
        <v>10</v>
      </c>
      <c r="AC19" s="240">
        <v>8</v>
      </c>
      <c r="AD19" s="240">
        <v>6</v>
      </c>
      <c r="AE19" s="240">
        <v>5</v>
      </c>
      <c r="AF19" s="240">
        <v>4</v>
      </c>
      <c r="AG19" s="240">
        <v>4</v>
      </c>
      <c r="AH19" s="240">
        <v>4</v>
      </c>
      <c r="AI19" s="240">
        <v>2</v>
      </c>
      <c r="AJ19" s="241">
        <f t="shared" si="0"/>
        <v>366</v>
      </c>
      <c r="AK19" s="100"/>
    </row>
    <row r="20" spans="1:37">
      <c r="A20" s="242" t="s">
        <v>84</v>
      </c>
      <c r="B20" s="239"/>
      <c r="C20" s="243">
        <f>SUM(C10:C19)</f>
        <v>8</v>
      </c>
      <c r="D20" s="243">
        <f t="shared" ref="D20:AI20" si="1">SUM(D10:D19)</f>
        <v>23</v>
      </c>
      <c r="E20" s="243">
        <f t="shared" si="1"/>
        <v>53</v>
      </c>
      <c r="F20" s="243">
        <f t="shared" si="1"/>
        <v>72</v>
      </c>
      <c r="G20" s="243">
        <f t="shared" si="1"/>
        <v>103</v>
      </c>
      <c r="H20" s="243">
        <f t="shared" si="1"/>
        <v>170</v>
      </c>
      <c r="I20" s="243">
        <f t="shared" si="1"/>
        <v>257</v>
      </c>
      <c r="J20" s="243">
        <f t="shared" si="1"/>
        <v>299</v>
      </c>
      <c r="K20" s="243">
        <f t="shared" si="1"/>
        <v>331</v>
      </c>
      <c r="L20" s="243">
        <f t="shared" si="1"/>
        <v>365</v>
      </c>
      <c r="M20" s="243">
        <f t="shared" si="1"/>
        <v>403</v>
      </c>
      <c r="N20" s="243">
        <f t="shared" si="1"/>
        <v>441</v>
      </c>
      <c r="O20" s="243">
        <f t="shared" si="1"/>
        <v>489</v>
      </c>
      <c r="P20" s="243">
        <f t="shared" si="1"/>
        <v>533</v>
      </c>
      <c r="Q20" s="243">
        <f t="shared" si="1"/>
        <v>576</v>
      </c>
      <c r="R20" s="243">
        <f t="shared" si="1"/>
        <v>610</v>
      </c>
      <c r="S20" s="243">
        <f t="shared" si="1"/>
        <v>662</v>
      </c>
      <c r="T20" s="243">
        <f t="shared" si="1"/>
        <v>756</v>
      </c>
      <c r="U20" s="243">
        <f t="shared" si="1"/>
        <v>873</v>
      </c>
      <c r="V20" s="243">
        <f t="shared" si="1"/>
        <v>987</v>
      </c>
      <c r="W20" s="243">
        <f t="shared" si="1"/>
        <v>1063</v>
      </c>
      <c r="X20" s="293">
        <f t="shared" si="1"/>
        <v>1192</v>
      </c>
      <c r="Y20" s="243">
        <f t="shared" si="1"/>
        <v>1148</v>
      </c>
      <c r="Z20" s="243">
        <f t="shared" si="1"/>
        <v>1061</v>
      </c>
      <c r="AA20" s="243">
        <f t="shared" si="1"/>
        <v>951</v>
      </c>
      <c r="AB20" s="243">
        <f t="shared" si="1"/>
        <v>802</v>
      </c>
      <c r="AC20" s="243">
        <f t="shared" si="1"/>
        <v>651</v>
      </c>
      <c r="AD20" s="243">
        <f t="shared" si="1"/>
        <v>482</v>
      </c>
      <c r="AE20" s="243">
        <f t="shared" si="1"/>
        <v>364</v>
      </c>
      <c r="AF20" s="243">
        <f t="shared" si="1"/>
        <v>292</v>
      </c>
      <c r="AG20" s="243">
        <f t="shared" si="1"/>
        <v>234</v>
      </c>
      <c r="AH20" s="243">
        <f t="shared" si="1"/>
        <v>212</v>
      </c>
      <c r="AI20" s="243">
        <f t="shared" si="1"/>
        <v>130</v>
      </c>
      <c r="AJ20" s="241">
        <f>SUM(AJ10:AJ19)</f>
        <v>16463</v>
      </c>
      <c r="AK20" s="100"/>
    </row>
    <row r="21" spans="1:37" s="100" customFormat="1" ht="6" customHeight="1">
      <c r="A21" s="11"/>
      <c r="B21" s="16"/>
      <c r="C21" s="126"/>
      <c r="D21" s="190"/>
      <c r="E21" s="190"/>
      <c r="F21" s="190"/>
      <c r="G21" s="190"/>
      <c r="H21" s="190"/>
      <c r="I21" s="190"/>
      <c r="J21" s="190"/>
      <c r="K21" s="190"/>
      <c r="L21" s="190"/>
      <c r="M21" s="190"/>
      <c r="N21" s="190"/>
      <c r="O21" s="190"/>
      <c r="P21" s="190"/>
      <c r="Q21" s="190"/>
      <c r="R21" s="190"/>
      <c r="S21" s="96"/>
      <c r="T21" s="96"/>
      <c r="U21" s="96"/>
      <c r="V21" s="96"/>
      <c r="W21" s="96"/>
      <c r="X21" s="294"/>
      <c r="Y21" s="96"/>
      <c r="Z21" s="96"/>
      <c r="AA21" s="96"/>
      <c r="AB21" s="96"/>
      <c r="AC21" s="96"/>
      <c r="AD21" s="96"/>
      <c r="AE21" s="96"/>
      <c r="AF21" s="96"/>
      <c r="AG21" s="96"/>
      <c r="AH21" s="96"/>
      <c r="AI21" s="96"/>
      <c r="AJ21" s="191"/>
    </row>
    <row r="22" spans="1:37" s="100" customFormat="1" ht="14.25">
      <c r="A22" s="101" t="s">
        <v>173</v>
      </c>
      <c r="B22" s="16"/>
      <c r="C22" s="17"/>
      <c r="D22" s="17"/>
      <c r="E22" s="17"/>
      <c r="F22" s="17"/>
      <c r="G22" s="17"/>
      <c r="H22" s="17"/>
      <c r="I22" s="17"/>
      <c r="J22" s="17"/>
      <c r="K22" s="17"/>
      <c r="L22" s="17"/>
      <c r="M22" s="17"/>
      <c r="N22" s="17"/>
      <c r="O22" s="17"/>
      <c r="P22" s="17"/>
      <c r="Q22" s="17"/>
      <c r="R22" s="17"/>
      <c r="S22" s="17"/>
      <c r="T22" s="17"/>
      <c r="U22" s="17"/>
      <c r="V22" s="17"/>
      <c r="W22" s="17"/>
      <c r="X22" s="289"/>
      <c r="Y22" s="17"/>
      <c r="Z22" s="17"/>
      <c r="AA22" s="17"/>
      <c r="AB22" s="17"/>
      <c r="AC22" s="17"/>
      <c r="AD22" s="17"/>
      <c r="AE22" s="17"/>
      <c r="AF22" s="17"/>
      <c r="AG22" s="17"/>
      <c r="AH22" s="17"/>
      <c r="AI22" s="17"/>
      <c r="AJ22" s="189"/>
    </row>
    <row r="23" spans="1:37" s="100" customFormat="1">
      <c r="A23" s="244" t="s">
        <v>260</v>
      </c>
      <c r="B23" s="245" t="s">
        <v>290</v>
      </c>
      <c r="C23" s="239">
        <v>3</v>
      </c>
      <c r="D23" s="239">
        <v>4</v>
      </c>
      <c r="E23" s="239">
        <v>3</v>
      </c>
      <c r="F23" s="239">
        <v>4</v>
      </c>
      <c r="G23" s="239">
        <v>5</v>
      </c>
      <c r="H23" s="239">
        <v>6</v>
      </c>
      <c r="I23" s="239">
        <v>6</v>
      </c>
      <c r="J23" s="239">
        <v>6</v>
      </c>
      <c r="K23" s="239">
        <v>7</v>
      </c>
      <c r="L23" s="239">
        <v>7</v>
      </c>
      <c r="M23" s="239">
        <v>7</v>
      </c>
      <c r="N23" s="239">
        <v>8</v>
      </c>
      <c r="O23" s="239">
        <v>8</v>
      </c>
      <c r="P23" s="239">
        <v>8</v>
      </c>
      <c r="Q23" s="239">
        <v>8</v>
      </c>
      <c r="R23" s="239">
        <v>10</v>
      </c>
      <c r="S23" s="239">
        <v>11</v>
      </c>
      <c r="T23" s="239">
        <v>10</v>
      </c>
      <c r="U23" s="239">
        <v>10</v>
      </c>
      <c r="V23" s="239">
        <v>11</v>
      </c>
      <c r="W23" s="239">
        <v>12</v>
      </c>
      <c r="X23" s="295">
        <v>16</v>
      </c>
      <c r="Y23" s="239">
        <v>14</v>
      </c>
      <c r="Z23" s="239">
        <v>12</v>
      </c>
      <c r="AA23" s="239">
        <v>10</v>
      </c>
      <c r="AB23" s="239">
        <v>9</v>
      </c>
      <c r="AC23" s="239">
        <v>8</v>
      </c>
      <c r="AD23" s="239">
        <v>6</v>
      </c>
      <c r="AE23" s="239">
        <v>5</v>
      </c>
      <c r="AF23" s="239">
        <v>5</v>
      </c>
      <c r="AG23" s="239">
        <v>4</v>
      </c>
      <c r="AH23" s="239">
        <v>2</v>
      </c>
      <c r="AI23" s="239">
        <v>1</v>
      </c>
      <c r="AJ23" s="241">
        <f t="shared" ref="AJ23:AJ31" si="2">SUM(C23:AH23)</f>
        <v>245</v>
      </c>
    </row>
    <row r="24" spans="1:37" s="100" customFormat="1">
      <c r="A24" s="244" t="s">
        <v>261</v>
      </c>
      <c r="B24" s="245" t="s">
        <v>290</v>
      </c>
      <c r="C24" s="239">
        <v>10</v>
      </c>
      <c r="D24" s="239">
        <v>12</v>
      </c>
      <c r="E24" s="239">
        <v>12</v>
      </c>
      <c r="F24" s="239">
        <v>14</v>
      </c>
      <c r="G24" s="239">
        <v>17</v>
      </c>
      <c r="H24" s="239">
        <v>21</v>
      </c>
      <c r="I24" s="239">
        <v>24</v>
      </c>
      <c r="J24" s="239">
        <v>25</v>
      </c>
      <c r="K24" s="239">
        <v>25</v>
      </c>
      <c r="L24" s="239">
        <v>27</v>
      </c>
      <c r="M24" s="239">
        <v>29</v>
      </c>
      <c r="N24" s="239">
        <v>31</v>
      </c>
      <c r="O24" s="239">
        <v>32</v>
      </c>
      <c r="P24" s="239">
        <v>32</v>
      </c>
      <c r="Q24" s="239">
        <v>32</v>
      </c>
      <c r="R24" s="239">
        <v>38</v>
      </c>
      <c r="S24" s="239">
        <v>43</v>
      </c>
      <c r="T24" s="239">
        <v>38</v>
      </c>
      <c r="U24" s="239">
        <v>40</v>
      </c>
      <c r="V24" s="239">
        <v>41</v>
      </c>
      <c r="W24" s="239">
        <v>46</v>
      </c>
      <c r="X24" s="295">
        <v>62</v>
      </c>
      <c r="Y24" s="239">
        <v>55</v>
      </c>
      <c r="Z24" s="239">
        <v>45</v>
      </c>
      <c r="AA24" s="239">
        <v>38</v>
      </c>
      <c r="AB24" s="239">
        <v>34</v>
      </c>
      <c r="AC24" s="239">
        <v>32</v>
      </c>
      <c r="AD24" s="239">
        <v>24</v>
      </c>
      <c r="AE24" s="239">
        <v>21</v>
      </c>
      <c r="AF24" s="239">
        <v>19</v>
      </c>
      <c r="AG24" s="239">
        <v>15</v>
      </c>
      <c r="AH24" s="239">
        <v>9</v>
      </c>
      <c r="AI24" s="239">
        <v>6</v>
      </c>
      <c r="AJ24" s="241">
        <f t="shared" si="2"/>
        <v>943</v>
      </c>
    </row>
    <row r="25" spans="1:37" s="100" customFormat="1">
      <c r="A25" s="244" t="s">
        <v>262</v>
      </c>
      <c r="B25" s="245" t="s">
        <v>290</v>
      </c>
      <c r="C25" s="239">
        <v>6</v>
      </c>
      <c r="D25" s="239">
        <v>6</v>
      </c>
      <c r="E25" s="239">
        <v>6</v>
      </c>
      <c r="F25" s="239">
        <v>7</v>
      </c>
      <c r="G25" s="239">
        <v>9</v>
      </c>
      <c r="H25" s="239">
        <v>11</v>
      </c>
      <c r="I25" s="239">
        <v>12</v>
      </c>
      <c r="J25" s="239">
        <v>12</v>
      </c>
      <c r="K25" s="239">
        <v>12</v>
      </c>
      <c r="L25" s="239">
        <v>14</v>
      </c>
      <c r="M25" s="239">
        <v>14</v>
      </c>
      <c r="N25" s="239">
        <v>15</v>
      </c>
      <c r="O25" s="239">
        <v>16</v>
      </c>
      <c r="P25" s="239">
        <v>16</v>
      </c>
      <c r="Q25" s="239">
        <v>16</v>
      </c>
      <c r="R25" s="239">
        <v>19</v>
      </c>
      <c r="S25" s="239">
        <v>22</v>
      </c>
      <c r="T25" s="239">
        <v>19</v>
      </c>
      <c r="U25" s="239">
        <v>20</v>
      </c>
      <c r="V25" s="239">
        <v>21</v>
      </c>
      <c r="W25" s="239">
        <v>23</v>
      </c>
      <c r="X25" s="295">
        <v>31</v>
      </c>
      <c r="Y25" s="239">
        <v>27</v>
      </c>
      <c r="Z25" s="239">
        <v>22</v>
      </c>
      <c r="AA25" s="239">
        <v>19</v>
      </c>
      <c r="AB25" s="239">
        <v>17</v>
      </c>
      <c r="AC25" s="239">
        <v>16</v>
      </c>
      <c r="AD25" s="239">
        <v>12</v>
      </c>
      <c r="AE25" s="239">
        <v>11</v>
      </c>
      <c r="AF25" s="239">
        <v>9</v>
      </c>
      <c r="AG25" s="239">
        <v>8</v>
      </c>
      <c r="AH25" s="239">
        <v>5</v>
      </c>
      <c r="AI25" s="239">
        <v>3</v>
      </c>
      <c r="AJ25" s="241">
        <f t="shared" si="2"/>
        <v>473</v>
      </c>
    </row>
    <row r="26" spans="1:37" s="100" customFormat="1">
      <c r="A26" s="244" t="s">
        <v>263</v>
      </c>
      <c r="B26" s="245" t="s">
        <v>291</v>
      </c>
      <c r="C26" s="239">
        <v>18</v>
      </c>
      <c r="D26" s="239">
        <v>21</v>
      </c>
      <c r="E26" s="239">
        <v>14</v>
      </c>
      <c r="F26" s="239">
        <v>20</v>
      </c>
      <c r="G26" s="239">
        <v>26</v>
      </c>
      <c r="H26" s="239">
        <v>32</v>
      </c>
      <c r="I26" s="239">
        <v>37</v>
      </c>
      <c r="J26" s="239">
        <v>40</v>
      </c>
      <c r="K26" s="239">
        <v>41</v>
      </c>
      <c r="L26" s="239">
        <v>43</v>
      </c>
      <c r="M26" s="239">
        <v>46</v>
      </c>
      <c r="N26" s="239">
        <v>49</v>
      </c>
      <c r="O26" s="239">
        <v>51</v>
      </c>
      <c r="P26" s="239">
        <v>51</v>
      </c>
      <c r="Q26" s="239">
        <v>52</v>
      </c>
      <c r="R26" s="239">
        <v>61</v>
      </c>
      <c r="S26" s="239">
        <v>69</v>
      </c>
      <c r="T26" s="239">
        <v>62</v>
      </c>
      <c r="U26" s="239">
        <v>65</v>
      </c>
      <c r="V26" s="239">
        <v>66</v>
      </c>
      <c r="W26" s="239">
        <v>74</v>
      </c>
      <c r="X26" s="295">
        <v>100</v>
      </c>
      <c r="Y26" s="239">
        <v>88</v>
      </c>
      <c r="Z26" s="239">
        <v>72</v>
      </c>
      <c r="AA26" s="239">
        <v>61</v>
      </c>
      <c r="AB26" s="239">
        <v>54</v>
      </c>
      <c r="AC26" s="239">
        <v>52</v>
      </c>
      <c r="AD26" s="239">
        <v>39</v>
      </c>
      <c r="AE26" s="239">
        <v>34</v>
      </c>
      <c r="AF26" s="239">
        <v>30</v>
      </c>
      <c r="AG26" s="239">
        <v>24</v>
      </c>
      <c r="AH26" s="239">
        <v>15</v>
      </c>
      <c r="AI26" s="239">
        <v>9</v>
      </c>
      <c r="AJ26" s="241">
        <f t="shared" si="2"/>
        <v>1507</v>
      </c>
    </row>
    <row r="27" spans="1:37" s="100" customFormat="1">
      <c r="A27" s="244" t="s">
        <v>264</v>
      </c>
      <c r="B27" s="245" t="s">
        <v>292</v>
      </c>
      <c r="C27" s="239">
        <v>33</v>
      </c>
      <c r="D27" s="239">
        <v>39</v>
      </c>
      <c r="E27" s="239">
        <v>23</v>
      </c>
      <c r="F27" s="239">
        <v>31</v>
      </c>
      <c r="G27" s="239">
        <v>41</v>
      </c>
      <c r="H27" s="239">
        <v>52</v>
      </c>
      <c r="I27" s="239">
        <v>58</v>
      </c>
      <c r="J27" s="239">
        <v>61</v>
      </c>
      <c r="K27" s="239">
        <v>62</v>
      </c>
      <c r="L27" s="239">
        <v>67</v>
      </c>
      <c r="M27" s="239">
        <v>70</v>
      </c>
      <c r="N27" s="239">
        <v>75</v>
      </c>
      <c r="O27" s="239">
        <v>77</v>
      </c>
      <c r="P27" s="239">
        <v>79</v>
      </c>
      <c r="Q27" s="239">
        <v>79</v>
      </c>
      <c r="R27" s="239">
        <v>94</v>
      </c>
      <c r="S27" s="239">
        <v>106</v>
      </c>
      <c r="T27" s="239">
        <v>95</v>
      </c>
      <c r="U27" s="239">
        <v>100</v>
      </c>
      <c r="V27" s="239">
        <v>102</v>
      </c>
      <c r="W27" s="239">
        <v>115</v>
      </c>
      <c r="X27" s="295">
        <v>156</v>
      </c>
      <c r="Y27" s="239">
        <v>138</v>
      </c>
      <c r="Z27" s="239">
        <v>113</v>
      </c>
      <c r="AA27" s="239">
        <v>94</v>
      </c>
      <c r="AB27" s="239">
        <v>85</v>
      </c>
      <c r="AC27" s="239">
        <v>83</v>
      </c>
      <c r="AD27" s="239">
        <v>61</v>
      </c>
      <c r="AE27" s="239">
        <v>53</v>
      </c>
      <c r="AF27" s="239">
        <v>47</v>
      </c>
      <c r="AG27" s="239">
        <v>38</v>
      </c>
      <c r="AH27" s="239">
        <v>24</v>
      </c>
      <c r="AI27" s="239">
        <v>14</v>
      </c>
      <c r="AJ27" s="241">
        <f t="shared" si="2"/>
        <v>2351</v>
      </c>
    </row>
    <row r="28" spans="1:37" s="100" customFormat="1">
      <c r="A28" s="244" t="s">
        <v>265</v>
      </c>
      <c r="B28" s="245" t="s">
        <v>293</v>
      </c>
      <c r="C28" s="239">
        <v>10</v>
      </c>
      <c r="D28" s="239">
        <v>14</v>
      </c>
      <c r="E28" s="239">
        <v>14</v>
      </c>
      <c r="F28" s="239">
        <v>14</v>
      </c>
      <c r="G28" s="239">
        <v>23</v>
      </c>
      <c r="H28" s="239">
        <v>30</v>
      </c>
      <c r="I28" s="239">
        <v>33</v>
      </c>
      <c r="J28" s="239">
        <v>36</v>
      </c>
      <c r="K28" s="239">
        <v>37</v>
      </c>
      <c r="L28" s="239">
        <v>38</v>
      </c>
      <c r="M28" s="239">
        <v>41</v>
      </c>
      <c r="N28" s="239">
        <v>44</v>
      </c>
      <c r="O28" s="239">
        <v>45</v>
      </c>
      <c r="P28" s="239">
        <v>46</v>
      </c>
      <c r="Q28" s="239">
        <v>46</v>
      </c>
      <c r="R28" s="239">
        <v>55</v>
      </c>
      <c r="S28" s="239">
        <v>62</v>
      </c>
      <c r="T28" s="239">
        <v>55</v>
      </c>
      <c r="U28" s="239">
        <v>58</v>
      </c>
      <c r="V28" s="239">
        <v>59</v>
      </c>
      <c r="W28" s="239">
        <v>66</v>
      </c>
      <c r="X28" s="295">
        <v>89</v>
      </c>
      <c r="Y28" s="239">
        <v>78</v>
      </c>
      <c r="Z28" s="239">
        <v>64</v>
      </c>
      <c r="AA28" s="239">
        <v>54</v>
      </c>
      <c r="AB28" s="239">
        <v>48</v>
      </c>
      <c r="AC28" s="239">
        <v>46</v>
      </c>
      <c r="AD28" s="239">
        <v>35</v>
      </c>
      <c r="AE28" s="239">
        <v>30</v>
      </c>
      <c r="AF28" s="239">
        <v>27</v>
      </c>
      <c r="AG28" s="239">
        <v>22</v>
      </c>
      <c r="AH28" s="239">
        <v>13</v>
      </c>
      <c r="AI28" s="239">
        <v>8</v>
      </c>
      <c r="AJ28" s="241">
        <f t="shared" si="2"/>
        <v>1332</v>
      </c>
    </row>
    <row r="29" spans="1:37" s="100" customFormat="1">
      <c r="A29" s="244" t="s">
        <v>266</v>
      </c>
      <c r="B29" s="245" t="s">
        <v>294</v>
      </c>
      <c r="C29" s="239">
        <v>2</v>
      </c>
      <c r="D29" s="239">
        <v>2</v>
      </c>
      <c r="E29" s="239">
        <v>2</v>
      </c>
      <c r="F29" s="239">
        <v>2</v>
      </c>
      <c r="G29" s="239">
        <v>2</v>
      </c>
      <c r="H29" s="239">
        <v>3</v>
      </c>
      <c r="I29" s="239">
        <v>3</v>
      </c>
      <c r="J29" s="239">
        <v>3</v>
      </c>
      <c r="K29" s="239">
        <v>3</v>
      </c>
      <c r="L29" s="239">
        <v>4</v>
      </c>
      <c r="M29" s="239">
        <v>4</v>
      </c>
      <c r="N29" s="239">
        <v>4</v>
      </c>
      <c r="O29" s="239">
        <v>4</v>
      </c>
      <c r="P29" s="239">
        <v>4</v>
      </c>
      <c r="Q29" s="239">
        <v>4</v>
      </c>
      <c r="R29" s="239">
        <v>5</v>
      </c>
      <c r="S29" s="239">
        <v>6</v>
      </c>
      <c r="T29" s="239">
        <v>5</v>
      </c>
      <c r="U29" s="239">
        <v>5</v>
      </c>
      <c r="V29" s="239">
        <v>5</v>
      </c>
      <c r="W29" s="239">
        <v>6</v>
      </c>
      <c r="X29" s="295">
        <v>8</v>
      </c>
      <c r="Y29" s="239">
        <v>7</v>
      </c>
      <c r="Z29" s="239">
        <v>6</v>
      </c>
      <c r="AA29" s="239">
        <v>5</v>
      </c>
      <c r="AB29" s="239">
        <v>4</v>
      </c>
      <c r="AC29" s="239">
        <v>4</v>
      </c>
      <c r="AD29" s="239">
        <v>3</v>
      </c>
      <c r="AE29" s="239">
        <v>3</v>
      </c>
      <c r="AF29" s="239">
        <v>2</v>
      </c>
      <c r="AG29" s="239">
        <v>2</v>
      </c>
      <c r="AH29" s="239">
        <v>1</v>
      </c>
      <c r="AI29" s="239">
        <v>1</v>
      </c>
      <c r="AJ29" s="241">
        <f t="shared" si="2"/>
        <v>123</v>
      </c>
    </row>
    <row r="30" spans="1:37" s="100" customFormat="1">
      <c r="A30" s="244" t="s">
        <v>267</v>
      </c>
      <c r="B30" s="245" t="s">
        <v>295</v>
      </c>
      <c r="C30" s="239">
        <v>7</v>
      </c>
      <c r="D30" s="239">
        <v>7</v>
      </c>
      <c r="E30" s="239">
        <v>5</v>
      </c>
      <c r="F30" s="239">
        <v>5</v>
      </c>
      <c r="G30" s="239">
        <v>7</v>
      </c>
      <c r="H30" s="239">
        <v>8</v>
      </c>
      <c r="I30" s="239">
        <v>9</v>
      </c>
      <c r="J30" s="239">
        <v>10</v>
      </c>
      <c r="K30" s="239">
        <v>10</v>
      </c>
      <c r="L30" s="239">
        <v>11</v>
      </c>
      <c r="M30" s="239">
        <v>11</v>
      </c>
      <c r="N30" s="239">
        <v>12</v>
      </c>
      <c r="O30" s="239">
        <v>12</v>
      </c>
      <c r="P30" s="239">
        <v>12</v>
      </c>
      <c r="Q30" s="239">
        <v>12</v>
      </c>
      <c r="R30" s="239">
        <v>15</v>
      </c>
      <c r="S30" s="239">
        <v>17</v>
      </c>
      <c r="T30" s="239">
        <v>15</v>
      </c>
      <c r="U30" s="239">
        <v>16</v>
      </c>
      <c r="V30" s="239">
        <v>16</v>
      </c>
      <c r="W30" s="239">
        <v>18</v>
      </c>
      <c r="X30" s="295">
        <v>24</v>
      </c>
      <c r="Y30" s="239">
        <v>21</v>
      </c>
      <c r="Z30" s="239">
        <v>17</v>
      </c>
      <c r="AA30" s="239">
        <v>15</v>
      </c>
      <c r="AB30" s="239">
        <v>13</v>
      </c>
      <c r="AC30" s="239">
        <v>12</v>
      </c>
      <c r="AD30" s="239">
        <v>9</v>
      </c>
      <c r="AE30" s="239">
        <v>8</v>
      </c>
      <c r="AF30" s="239">
        <v>7</v>
      </c>
      <c r="AG30" s="239">
        <v>6</v>
      </c>
      <c r="AH30" s="239">
        <v>4</v>
      </c>
      <c r="AI30" s="239">
        <v>2</v>
      </c>
      <c r="AJ30" s="241">
        <f t="shared" si="2"/>
        <v>371</v>
      </c>
    </row>
    <row r="31" spans="1:37" s="100" customFormat="1">
      <c r="A31" s="244" t="s">
        <v>269</v>
      </c>
      <c r="B31" s="245" t="s">
        <v>296</v>
      </c>
      <c r="C31" s="239">
        <v>16</v>
      </c>
      <c r="D31" s="239">
        <v>16</v>
      </c>
      <c r="E31" s="239">
        <v>16</v>
      </c>
      <c r="F31" s="239">
        <v>12</v>
      </c>
      <c r="G31" s="239">
        <v>8</v>
      </c>
      <c r="H31" s="239">
        <v>6</v>
      </c>
      <c r="I31" s="239">
        <v>4</v>
      </c>
      <c r="J31" s="239">
        <v>4</v>
      </c>
      <c r="K31" s="239">
        <v>4</v>
      </c>
      <c r="L31" s="239">
        <v>4</v>
      </c>
      <c r="M31" s="239">
        <v>4</v>
      </c>
      <c r="N31" s="239">
        <v>4</v>
      </c>
      <c r="O31" s="239">
        <v>4</v>
      </c>
      <c r="P31" s="239">
        <v>4</v>
      </c>
      <c r="Q31" s="239">
        <v>4</v>
      </c>
      <c r="R31" s="239">
        <v>4</v>
      </c>
      <c r="S31" s="239">
        <v>4</v>
      </c>
      <c r="T31" s="239">
        <v>4</v>
      </c>
      <c r="U31" s="239">
        <v>4</v>
      </c>
      <c r="V31" s="239">
        <v>4</v>
      </c>
      <c r="W31" s="239">
        <v>4</v>
      </c>
      <c r="X31" s="295">
        <v>4</v>
      </c>
      <c r="Y31" s="239">
        <v>4</v>
      </c>
      <c r="Z31" s="239">
        <v>3</v>
      </c>
      <c r="AA31" s="239">
        <v>2</v>
      </c>
      <c r="AB31" s="239">
        <v>2</v>
      </c>
      <c r="AC31" s="239">
        <v>2</v>
      </c>
      <c r="AD31" s="239">
        <v>2</v>
      </c>
      <c r="AE31" s="239">
        <v>1</v>
      </c>
      <c r="AF31" s="239">
        <v>1</v>
      </c>
      <c r="AG31" s="239">
        <v>1</v>
      </c>
      <c r="AH31" s="239">
        <v>1</v>
      </c>
      <c r="AI31" s="239">
        <v>0</v>
      </c>
      <c r="AJ31" s="241">
        <f t="shared" si="2"/>
        <v>157</v>
      </c>
    </row>
    <row r="32" spans="1:37" s="100" customFormat="1">
      <c r="A32" s="246" t="s">
        <v>157</v>
      </c>
      <c r="B32" s="239"/>
      <c r="C32" s="247">
        <f t="shared" ref="C32:U32" si="3">SUM(C23:C31)</f>
        <v>105</v>
      </c>
      <c r="D32" s="247">
        <f t="shared" si="3"/>
        <v>121</v>
      </c>
      <c r="E32" s="247">
        <f t="shared" si="3"/>
        <v>95</v>
      </c>
      <c r="F32" s="247">
        <f t="shared" si="3"/>
        <v>109</v>
      </c>
      <c r="G32" s="247">
        <f t="shared" si="3"/>
        <v>138</v>
      </c>
      <c r="H32" s="247">
        <f t="shared" si="3"/>
        <v>169</v>
      </c>
      <c r="I32" s="247">
        <f t="shared" si="3"/>
        <v>186</v>
      </c>
      <c r="J32" s="247">
        <f t="shared" si="3"/>
        <v>197</v>
      </c>
      <c r="K32" s="247">
        <f t="shared" si="3"/>
        <v>201</v>
      </c>
      <c r="L32" s="247">
        <f t="shared" si="3"/>
        <v>215</v>
      </c>
      <c r="M32" s="247">
        <f t="shared" si="3"/>
        <v>226</v>
      </c>
      <c r="N32" s="247">
        <f t="shared" si="3"/>
        <v>242</v>
      </c>
      <c r="O32" s="247">
        <f t="shared" si="3"/>
        <v>249</v>
      </c>
      <c r="P32" s="247">
        <f t="shared" si="3"/>
        <v>252</v>
      </c>
      <c r="Q32" s="247">
        <f t="shared" si="3"/>
        <v>253</v>
      </c>
      <c r="R32" s="247">
        <f t="shared" si="3"/>
        <v>301</v>
      </c>
      <c r="S32" s="247">
        <f t="shared" si="3"/>
        <v>340</v>
      </c>
      <c r="T32" s="247">
        <f t="shared" si="3"/>
        <v>303</v>
      </c>
      <c r="U32" s="247">
        <f t="shared" si="3"/>
        <v>318</v>
      </c>
      <c r="V32" s="247">
        <f>SUM(V23:V31)</f>
        <v>325</v>
      </c>
      <c r="W32" s="247">
        <f>SUM(W23:W31)</f>
        <v>364</v>
      </c>
      <c r="X32" s="296">
        <f>SUM(X23:X31)</f>
        <v>490</v>
      </c>
      <c r="Y32" s="247">
        <f t="shared" ref="Y32:AJ32" si="4">SUM(Y23:Y31)</f>
        <v>432</v>
      </c>
      <c r="Z32" s="247">
        <f t="shared" si="4"/>
        <v>354</v>
      </c>
      <c r="AA32" s="247">
        <f t="shared" si="4"/>
        <v>298</v>
      </c>
      <c r="AB32" s="247">
        <f t="shared" si="4"/>
        <v>266</v>
      </c>
      <c r="AC32" s="247">
        <f t="shared" si="4"/>
        <v>255</v>
      </c>
      <c r="AD32" s="247">
        <f t="shared" si="4"/>
        <v>191</v>
      </c>
      <c r="AE32" s="247">
        <f t="shared" si="4"/>
        <v>166</v>
      </c>
      <c r="AF32" s="247">
        <f t="shared" si="4"/>
        <v>147</v>
      </c>
      <c r="AG32" s="247">
        <f t="shared" si="4"/>
        <v>120</v>
      </c>
      <c r="AH32" s="247">
        <f t="shared" si="4"/>
        <v>74</v>
      </c>
      <c r="AI32" s="247">
        <f t="shared" si="4"/>
        <v>44</v>
      </c>
      <c r="AJ32" s="241">
        <f t="shared" si="4"/>
        <v>7502</v>
      </c>
    </row>
    <row r="33" spans="1:41" s="100" customFormat="1">
      <c r="A33" s="101"/>
      <c r="B33" s="16"/>
      <c r="C33" s="17"/>
      <c r="D33" s="17"/>
      <c r="E33" s="17"/>
      <c r="F33" s="17"/>
      <c r="G33" s="17"/>
      <c r="H33" s="17"/>
      <c r="I33" s="17"/>
      <c r="J33" s="17"/>
      <c r="K33" s="17"/>
      <c r="L33" s="17"/>
      <c r="M33" s="17"/>
      <c r="N33" s="17"/>
      <c r="O33" s="17"/>
      <c r="P33" s="17"/>
      <c r="Q33" s="17"/>
      <c r="R33" s="17"/>
      <c r="S33" s="17"/>
      <c r="T33" s="17"/>
      <c r="U33" s="17"/>
      <c r="V33" s="17"/>
      <c r="W33" s="17"/>
      <c r="X33" s="289"/>
      <c r="Y33" s="17"/>
      <c r="Z33" s="17"/>
      <c r="AA33" s="17"/>
      <c r="AB33" s="17"/>
      <c r="AC33" s="17"/>
      <c r="AD33" s="17"/>
      <c r="AE33" s="17"/>
      <c r="AF33" s="17"/>
      <c r="AG33" s="17"/>
      <c r="AH33" s="17"/>
      <c r="AI33" s="17"/>
      <c r="AJ33" s="189"/>
    </row>
    <row r="34" spans="1:41" s="100" customFormat="1" ht="6" customHeight="1">
      <c r="B34" s="16"/>
      <c r="C34" s="102"/>
      <c r="D34" s="102"/>
      <c r="E34" s="102"/>
      <c r="F34" s="102"/>
      <c r="G34" s="102"/>
      <c r="H34" s="102"/>
      <c r="I34" s="102"/>
      <c r="J34" s="102"/>
      <c r="K34" s="102"/>
      <c r="L34" s="102"/>
      <c r="M34" s="102"/>
      <c r="N34" s="102"/>
      <c r="O34" s="102"/>
      <c r="P34" s="102"/>
      <c r="Q34" s="102"/>
      <c r="R34" s="102"/>
      <c r="S34" s="102"/>
      <c r="T34" s="102"/>
      <c r="U34" s="102"/>
      <c r="V34" s="102"/>
      <c r="W34" s="102"/>
      <c r="X34" s="297"/>
      <c r="Y34" s="102"/>
      <c r="Z34" s="102"/>
      <c r="AA34" s="102"/>
      <c r="AB34" s="102"/>
      <c r="AC34" s="102"/>
      <c r="AD34" s="102"/>
      <c r="AE34" s="102"/>
      <c r="AF34" s="102"/>
      <c r="AG34" s="102"/>
      <c r="AH34" s="102"/>
      <c r="AI34" s="102"/>
      <c r="AJ34" s="102"/>
    </row>
    <row r="35" spans="1:41" s="100" customFormat="1">
      <c r="A35" s="105" t="s">
        <v>158</v>
      </c>
      <c r="B35" s="16"/>
      <c r="C35" s="188">
        <f t="shared" ref="C35:AJ35" si="5">C20+C32</f>
        <v>113</v>
      </c>
      <c r="D35" s="188">
        <f t="shared" si="5"/>
        <v>144</v>
      </c>
      <c r="E35" s="188">
        <f t="shared" si="5"/>
        <v>148</v>
      </c>
      <c r="F35" s="188">
        <f t="shared" si="5"/>
        <v>181</v>
      </c>
      <c r="G35" s="188">
        <f t="shared" si="5"/>
        <v>241</v>
      </c>
      <c r="H35" s="188">
        <f t="shared" si="5"/>
        <v>339</v>
      </c>
      <c r="I35" s="188">
        <f t="shared" si="5"/>
        <v>443</v>
      </c>
      <c r="J35" s="188">
        <f t="shared" si="5"/>
        <v>496</v>
      </c>
      <c r="K35" s="188">
        <f t="shared" si="5"/>
        <v>532</v>
      </c>
      <c r="L35" s="188">
        <f t="shared" si="5"/>
        <v>580</v>
      </c>
      <c r="M35" s="188">
        <f t="shared" si="5"/>
        <v>629</v>
      </c>
      <c r="N35" s="188">
        <f t="shared" si="5"/>
        <v>683</v>
      </c>
      <c r="O35" s="188">
        <f t="shared" si="5"/>
        <v>738</v>
      </c>
      <c r="P35" s="188">
        <f t="shared" si="5"/>
        <v>785</v>
      </c>
      <c r="Q35" s="188">
        <f t="shared" si="5"/>
        <v>829</v>
      </c>
      <c r="R35" s="188">
        <f t="shared" si="5"/>
        <v>911</v>
      </c>
      <c r="S35" s="188">
        <f t="shared" si="5"/>
        <v>1002</v>
      </c>
      <c r="T35" s="188">
        <f t="shared" si="5"/>
        <v>1059</v>
      </c>
      <c r="U35" s="188">
        <f t="shared" si="5"/>
        <v>1191</v>
      </c>
      <c r="V35" s="188">
        <f t="shared" si="5"/>
        <v>1312</v>
      </c>
      <c r="W35" s="188">
        <f t="shared" si="5"/>
        <v>1427</v>
      </c>
      <c r="X35" s="298">
        <f t="shared" si="5"/>
        <v>1682</v>
      </c>
      <c r="Y35" s="188">
        <f t="shared" si="5"/>
        <v>1580</v>
      </c>
      <c r="Z35" s="188">
        <f t="shared" si="5"/>
        <v>1415</v>
      </c>
      <c r="AA35" s="188">
        <f t="shared" si="5"/>
        <v>1249</v>
      </c>
      <c r="AB35" s="188">
        <f t="shared" si="5"/>
        <v>1068</v>
      </c>
      <c r="AC35" s="188">
        <f t="shared" si="5"/>
        <v>906</v>
      </c>
      <c r="AD35" s="188">
        <f t="shared" si="5"/>
        <v>673</v>
      </c>
      <c r="AE35" s="188">
        <f t="shared" si="5"/>
        <v>530</v>
      </c>
      <c r="AF35" s="188">
        <f t="shared" si="5"/>
        <v>439</v>
      </c>
      <c r="AG35" s="188">
        <f t="shared" si="5"/>
        <v>354</v>
      </c>
      <c r="AH35" s="188">
        <f t="shared" si="5"/>
        <v>286</v>
      </c>
      <c r="AI35" s="188">
        <f t="shared" si="5"/>
        <v>174</v>
      </c>
      <c r="AJ35" s="188">
        <f t="shared" si="5"/>
        <v>23965</v>
      </c>
    </row>
    <row r="36" spans="1:41" s="100" customFormat="1" ht="6" customHeight="1">
      <c r="A36" s="182"/>
      <c r="B36" s="16"/>
      <c r="C36" s="186"/>
      <c r="D36" s="186"/>
      <c r="E36" s="186"/>
      <c r="F36" s="186"/>
      <c r="G36" s="186"/>
      <c r="H36" s="186"/>
      <c r="I36" s="186"/>
      <c r="J36" s="186"/>
      <c r="K36" s="186"/>
      <c r="L36" s="186"/>
      <c r="M36" s="186"/>
      <c r="N36" s="186"/>
      <c r="O36" s="186"/>
      <c r="P36" s="186"/>
      <c r="Q36" s="186"/>
      <c r="R36" s="186"/>
      <c r="S36" s="186"/>
      <c r="T36" s="186"/>
      <c r="U36" s="186"/>
      <c r="V36" s="186"/>
      <c r="W36" s="186"/>
      <c r="X36" s="299"/>
      <c r="Y36" s="186"/>
      <c r="Z36" s="186"/>
      <c r="AA36" s="186"/>
      <c r="AB36" s="186"/>
      <c r="AC36" s="186"/>
      <c r="AD36" s="186"/>
      <c r="AE36" s="186"/>
      <c r="AF36" s="186"/>
      <c r="AG36" s="186"/>
      <c r="AH36" s="186"/>
      <c r="AI36" s="186"/>
      <c r="AJ36" s="187"/>
      <c r="AK36" s="1"/>
      <c r="AL36" s="1"/>
      <c r="AM36" s="1"/>
      <c r="AN36" s="1"/>
      <c r="AO36" s="1"/>
    </row>
    <row r="37" spans="1:41" s="100" customFormat="1">
      <c r="A37" s="101" t="s">
        <v>159</v>
      </c>
      <c r="B37" s="16"/>
      <c r="C37" s="186"/>
      <c r="D37" s="186"/>
      <c r="E37" s="186"/>
      <c r="F37" s="186"/>
      <c r="G37" s="186"/>
      <c r="H37" s="186"/>
      <c r="I37" s="186"/>
      <c r="J37" s="186"/>
      <c r="K37" s="186"/>
      <c r="L37" s="186"/>
      <c r="M37" s="186"/>
      <c r="N37" s="186"/>
      <c r="O37" s="186"/>
      <c r="P37" s="186"/>
      <c r="Q37" s="186"/>
      <c r="R37" s="186"/>
      <c r="S37" s="186"/>
      <c r="T37" s="186"/>
      <c r="U37" s="186"/>
      <c r="V37" s="186"/>
      <c r="W37" s="186"/>
      <c r="X37" s="299"/>
      <c r="Y37" s="186"/>
      <c r="Z37" s="186"/>
      <c r="AA37" s="186"/>
      <c r="AB37" s="186"/>
      <c r="AC37" s="186"/>
      <c r="AD37" s="186"/>
      <c r="AE37" s="186"/>
      <c r="AF37" s="186"/>
      <c r="AG37" s="186"/>
      <c r="AH37" s="186"/>
      <c r="AI37" s="186"/>
      <c r="AJ37" s="187"/>
      <c r="AK37" s="1"/>
      <c r="AL37" s="1"/>
      <c r="AM37" s="1"/>
      <c r="AN37" s="1"/>
      <c r="AO37" s="1"/>
    </row>
    <row r="38" spans="1:41" s="100" customFormat="1">
      <c r="A38" s="238" t="s">
        <v>6</v>
      </c>
      <c r="B38" s="239" t="s">
        <v>279</v>
      </c>
      <c r="C38" s="240">
        <v>0</v>
      </c>
      <c r="D38" s="240">
        <v>0</v>
      </c>
      <c r="E38" s="240">
        <v>0</v>
      </c>
      <c r="F38" s="240">
        <v>0</v>
      </c>
      <c r="G38" s="240">
        <v>2</v>
      </c>
      <c r="H38" s="240">
        <v>2</v>
      </c>
      <c r="I38" s="240">
        <v>2</v>
      </c>
      <c r="J38" s="240">
        <v>3</v>
      </c>
      <c r="K38" s="240">
        <v>3</v>
      </c>
      <c r="L38" s="240">
        <v>3</v>
      </c>
      <c r="M38" s="240">
        <v>3</v>
      </c>
      <c r="N38" s="240">
        <v>4</v>
      </c>
      <c r="O38" s="240">
        <v>9</v>
      </c>
      <c r="P38" s="240">
        <v>11</v>
      </c>
      <c r="Q38" s="240">
        <v>14</v>
      </c>
      <c r="R38" s="240">
        <v>17</v>
      </c>
      <c r="S38" s="240">
        <v>22</v>
      </c>
      <c r="T38" s="240">
        <v>30</v>
      </c>
      <c r="U38" s="240">
        <v>40</v>
      </c>
      <c r="V38" s="240">
        <v>51</v>
      </c>
      <c r="W38" s="240">
        <v>61</v>
      </c>
      <c r="X38" s="292">
        <v>72</v>
      </c>
      <c r="Y38" s="240">
        <v>72</v>
      </c>
      <c r="Z38" s="240">
        <v>67</v>
      </c>
      <c r="AA38" s="240">
        <v>66</v>
      </c>
      <c r="AB38" s="240">
        <v>54</v>
      </c>
      <c r="AC38" s="240">
        <v>42</v>
      </c>
      <c r="AD38" s="240">
        <v>31</v>
      </c>
      <c r="AE38" s="240">
        <v>22</v>
      </c>
      <c r="AF38" s="240">
        <v>16</v>
      </c>
      <c r="AG38" s="240">
        <v>13</v>
      </c>
      <c r="AH38" s="240">
        <v>12</v>
      </c>
      <c r="AI38" s="240">
        <v>7</v>
      </c>
      <c r="AJ38" s="241">
        <f>SUM(C38:AH38)</f>
        <v>744</v>
      </c>
      <c r="AK38" s="1"/>
      <c r="AL38" s="1"/>
      <c r="AM38" s="1"/>
      <c r="AN38" s="1"/>
      <c r="AO38" s="1"/>
    </row>
    <row r="39" spans="1:41" s="100" customFormat="1">
      <c r="A39" s="238" t="s">
        <v>7</v>
      </c>
      <c r="B39" s="239" t="s">
        <v>281</v>
      </c>
      <c r="C39" s="240">
        <v>1</v>
      </c>
      <c r="D39" s="240">
        <v>1</v>
      </c>
      <c r="E39" s="240">
        <v>4</v>
      </c>
      <c r="F39" s="240">
        <v>5</v>
      </c>
      <c r="G39" s="240">
        <v>7</v>
      </c>
      <c r="H39" s="240">
        <v>9</v>
      </c>
      <c r="I39" s="240">
        <v>13</v>
      </c>
      <c r="J39" s="240">
        <v>16</v>
      </c>
      <c r="K39" s="240">
        <v>20</v>
      </c>
      <c r="L39" s="240">
        <v>24</v>
      </c>
      <c r="M39" s="240">
        <v>26</v>
      </c>
      <c r="N39" s="240">
        <v>32</v>
      </c>
      <c r="O39" s="240">
        <v>33</v>
      </c>
      <c r="P39" s="240">
        <v>33</v>
      </c>
      <c r="Q39" s="240">
        <v>32</v>
      </c>
      <c r="R39" s="240">
        <v>31</v>
      </c>
      <c r="S39" s="240">
        <v>31</v>
      </c>
      <c r="T39" s="240">
        <v>30</v>
      </c>
      <c r="U39" s="240">
        <v>29</v>
      </c>
      <c r="V39" s="240">
        <v>27</v>
      </c>
      <c r="W39" s="240">
        <v>23</v>
      </c>
      <c r="X39" s="292">
        <v>23</v>
      </c>
      <c r="Y39" s="240">
        <v>20</v>
      </c>
      <c r="Z39" s="240">
        <v>17</v>
      </c>
      <c r="AA39" s="240">
        <v>14</v>
      </c>
      <c r="AB39" s="240">
        <v>12</v>
      </c>
      <c r="AC39" s="240">
        <v>10</v>
      </c>
      <c r="AD39" s="240">
        <v>7</v>
      </c>
      <c r="AE39" s="240">
        <v>6</v>
      </c>
      <c r="AF39" s="240">
        <v>5</v>
      </c>
      <c r="AG39" s="240">
        <v>4</v>
      </c>
      <c r="AH39" s="240">
        <v>4</v>
      </c>
      <c r="AI39" s="240">
        <v>2</v>
      </c>
      <c r="AJ39" s="241">
        <f t="shared" ref="AJ39:AJ45" si="6">SUM(C39:AH39)</f>
        <v>549</v>
      </c>
      <c r="AK39" s="1"/>
    </row>
    <row r="40" spans="1:41" s="100" customFormat="1">
      <c r="A40" s="238" t="s">
        <v>8</v>
      </c>
      <c r="B40" s="239" t="s">
        <v>282</v>
      </c>
      <c r="C40" s="240">
        <v>0</v>
      </c>
      <c r="D40" s="240">
        <v>1</v>
      </c>
      <c r="E40" s="240">
        <v>1</v>
      </c>
      <c r="F40" s="240">
        <v>1</v>
      </c>
      <c r="G40" s="240">
        <v>1</v>
      </c>
      <c r="H40" s="240">
        <v>1</v>
      </c>
      <c r="I40" s="240">
        <v>2</v>
      </c>
      <c r="J40" s="240">
        <v>2</v>
      </c>
      <c r="K40" s="240">
        <v>3</v>
      </c>
      <c r="L40" s="240">
        <v>3</v>
      </c>
      <c r="M40" s="240">
        <v>3</v>
      </c>
      <c r="N40" s="240">
        <v>4</v>
      </c>
      <c r="O40" s="240">
        <v>4</v>
      </c>
      <c r="P40" s="240">
        <v>4</v>
      </c>
      <c r="Q40" s="240">
        <v>4</v>
      </c>
      <c r="R40" s="240">
        <v>5</v>
      </c>
      <c r="S40" s="240">
        <v>4</v>
      </c>
      <c r="T40" s="240">
        <v>4</v>
      </c>
      <c r="U40" s="240">
        <v>4</v>
      </c>
      <c r="V40" s="240">
        <v>4</v>
      </c>
      <c r="W40" s="240">
        <v>3</v>
      </c>
      <c r="X40" s="292">
        <v>2</v>
      </c>
      <c r="Y40" s="240">
        <v>2</v>
      </c>
      <c r="Z40" s="240">
        <v>2</v>
      </c>
      <c r="AA40" s="240">
        <v>2</v>
      </c>
      <c r="AB40" s="240">
        <v>1</v>
      </c>
      <c r="AC40" s="240">
        <v>1</v>
      </c>
      <c r="AD40" s="240">
        <v>1</v>
      </c>
      <c r="AE40" s="240">
        <v>1</v>
      </c>
      <c r="AF40" s="240">
        <v>1</v>
      </c>
      <c r="AG40" s="240">
        <v>1</v>
      </c>
      <c r="AH40" s="240">
        <v>1</v>
      </c>
      <c r="AI40" s="240">
        <v>1</v>
      </c>
      <c r="AJ40" s="241">
        <f t="shared" si="6"/>
        <v>73</v>
      </c>
      <c r="AK40" s="1"/>
    </row>
    <row r="41" spans="1:41" s="100" customFormat="1">
      <c r="A41" s="238" t="s">
        <v>9</v>
      </c>
      <c r="B41" s="239" t="s">
        <v>283</v>
      </c>
      <c r="C41" s="240">
        <v>0</v>
      </c>
      <c r="D41" s="240">
        <v>1</v>
      </c>
      <c r="E41" s="240">
        <v>2</v>
      </c>
      <c r="F41" s="240">
        <v>3</v>
      </c>
      <c r="G41" s="240">
        <v>5</v>
      </c>
      <c r="H41" s="240">
        <v>9</v>
      </c>
      <c r="I41" s="240">
        <v>14</v>
      </c>
      <c r="J41" s="240">
        <v>16</v>
      </c>
      <c r="K41" s="240">
        <v>17</v>
      </c>
      <c r="L41" s="240">
        <v>16</v>
      </c>
      <c r="M41" s="240">
        <v>18</v>
      </c>
      <c r="N41" s="240">
        <v>18</v>
      </c>
      <c r="O41" s="240">
        <v>23</v>
      </c>
      <c r="P41" s="240">
        <v>27</v>
      </c>
      <c r="Q41" s="240">
        <v>31</v>
      </c>
      <c r="R41" s="240">
        <v>34</v>
      </c>
      <c r="S41" s="240">
        <v>37</v>
      </c>
      <c r="T41" s="240">
        <v>44</v>
      </c>
      <c r="U41" s="240">
        <v>57</v>
      </c>
      <c r="V41" s="240">
        <v>72</v>
      </c>
      <c r="W41" s="240">
        <v>86</v>
      </c>
      <c r="X41" s="292">
        <v>104</v>
      </c>
      <c r="Y41" s="240">
        <v>102</v>
      </c>
      <c r="Z41" s="240">
        <v>97</v>
      </c>
      <c r="AA41" s="240">
        <v>94</v>
      </c>
      <c r="AB41" s="240">
        <v>82</v>
      </c>
      <c r="AC41" s="240">
        <v>67</v>
      </c>
      <c r="AD41" s="240">
        <v>51</v>
      </c>
      <c r="AE41" s="240">
        <v>40</v>
      </c>
      <c r="AF41" s="240">
        <v>33</v>
      </c>
      <c r="AG41" s="240">
        <v>25</v>
      </c>
      <c r="AH41" s="240">
        <v>22</v>
      </c>
      <c r="AI41" s="240">
        <v>13</v>
      </c>
      <c r="AJ41" s="241">
        <f t="shared" si="6"/>
        <v>1247</v>
      </c>
      <c r="AK41" s="1"/>
    </row>
    <row r="42" spans="1:41" s="100" customFormat="1">
      <c r="A42" s="238" t="s">
        <v>13</v>
      </c>
      <c r="B42" s="239" t="s">
        <v>284</v>
      </c>
      <c r="C42" s="240">
        <v>0</v>
      </c>
      <c r="D42" s="240">
        <v>0</v>
      </c>
      <c r="E42" s="240">
        <v>0</v>
      </c>
      <c r="F42" s="240">
        <v>0</v>
      </c>
      <c r="G42" s="240">
        <v>5</v>
      </c>
      <c r="H42" s="240">
        <v>19</v>
      </c>
      <c r="I42" s="240">
        <v>22</v>
      </c>
      <c r="J42" s="240">
        <v>25</v>
      </c>
      <c r="K42" s="240">
        <v>27</v>
      </c>
      <c r="L42" s="240">
        <v>33</v>
      </c>
      <c r="M42" s="240">
        <v>35</v>
      </c>
      <c r="N42" s="240">
        <v>35</v>
      </c>
      <c r="O42" s="240">
        <v>38</v>
      </c>
      <c r="P42" s="240">
        <v>40</v>
      </c>
      <c r="Q42" s="240">
        <v>42</v>
      </c>
      <c r="R42" s="240">
        <v>44</v>
      </c>
      <c r="S42" s="240">
        <v>46</v>
      </c>
      <c r="T42" s="240">
        <v>48</v>
      </c>
      <c r="U42" s="240">
        <v>51</v>
      </c>
      <c r="V42" s="240">
        <v>51</v>
      </c>
      <c r="W42" s="240">
        <v>49</v>
      </c>
      <c r="X42" s="292">
        <v>51</v>
      </c>
      <c r="Y42" s="240">
        <v>46</v>
      </c>
      <c r="Z42" s="240">
        <v>40</v>
      </c>
      <c r="AA42" s="240">
        <v>23</v>
      </c>
      <c r="AB42" s="240">
        <v>18</v>
      </c>
      <c r="AC42" s="240">
        <v>14</v>
      </c>
      <c r="AD42" s="240">
        <v>10</v>
      </c>
      <c r="AE42" s="240">
        <v>7</v>
      </c>
      <c r="AF42" s="240">
        <v>6</v>
      </c>
      <c r="AG42" s="240">
        <v>5</v>
      </c>
      <c r="AH42" s="240">
        <v>4</v>
      </c>
      <c r="AI42" s="240">
        <v>2</v>
      </c>
      <c r="AJ42" s="241">
        <f t="shared" si="6"/>
        <v>834</v>
      </c>
    </row>
    <row r="43" spans="1:41" s="100" customFormat="1">
      <c r="A43" s="238" t="s">
        <v>11</v>
      </c>
      <c r="B43" s="239" t="s">
        <v>297</v>
      </c>
      <c r="C43" s="240">
        <v>0</v>
      </c>
      <c r="D43" s="240">
        <v>0</v>
      </c>
      <c r="E43" s="240">
        <v>0</v>
      </c>
      <c r="F43" s="240">
        <v>0</v>
      </c>
      <c r="G43" s="240">
        <v>0</v>
      </c>
      <c r="H43" s="240">
        <v>12</v>
      </c>
      <c r="I43" s="240">
        <v>12</v>
      </c>
      <c r="J43" s="240">
        <v>12</v>
      </c>
      <c r="K43" s="240">
        <v>12</v>
      </c>
      <c r="L43" s="240">
        <v>12</v>
      </c>
      <c r="M43" s="240">
        <v>12</v>
      </c>
      <c r="N43" s="240">
        <v>12</v>
      </c>
      <c r="O43" s="240">
        <v>12</v>
      </c>
      <c r="P43" s="240">
        <v>12</v>
      </c>
      <c r="Q43" s="240">
        <v>12</v>
      </c>
      <c r="R43" s="240">
        <v>12</v>
      </c>
      <c r="S43" s="240">
        <v>12</v>
      </c>
      <c r="T43" s="240">
        <v>12</v>
      </c>
      <c r="U43" s="240">
        <v>12</v>
      </c>
      <c r="V43" s="240">
        <v>12</v>
      </c>
      <c r="W43" s="240">
        <v>12</v>
      </c>
      <c r="X43" s="292">
        <v>12</v>
      </c>
      <c r="Y43" s="240">
        <v>12</v>
      </c>
      <c r="Z43" s="240">
        <v>12</v>
      </c>
      <c r="AA43" s="240">
        <v>0</v>
      </c>
      <c r="AB43" s="240">
        <v>0</v>
      </c>
      <c r="AC43" s="240">
        <v>0</v>
      </c>
      <c r="AD43" s="240">
        <v>0</v>
      </c>
      <c r="AE43" s="240">
        <v>0</v>
      </c>
      <c r="AF43" s="240">
        <v>0</v>
      </c>
      <c r="AG43" s="240">
        <v>0</v>
      </c>
      <c r="AH43" s="240">
        <v>0</v>
      </c>
      <c r="AI43" s="240">
        <v>0</v>
      </c>
      <c r="AJ43" s="241">
        <f t="shared" si="6"/>
        <v>228</v>
      </c>
    </row>
    <row r="44" spans="1:41" s="100" customFormat="1">
      <c r="A44" s="238" t="s">
        <v>14</v>
      </c>
      <c r="B44" s="239" t="s">
        <v>285</v>
      </c>
      <c r="C44" s="240">
        <v>2</v>
      </c>
      <c r="D44" s="240">
        <v>5</v>
      </c>
      <c r="E44" s="240">
        <v>6</v>
      </c>
      <c r="F44" s="240">
        <v>6</v>
      </c>
      <c r="G44" s="240">
        <v>8</v>
      </c>
      <c r="H44" s="240">
        <v>3</v>
      </c>
      <c r="I44" s="240">
        <v>12</v>
      </c>
      <c r="J44" s="240">
        <v>16</v>
      </c>
      <c r="K44" s="240">
        <v>18</v>
      </c>
      <c r="L44" s="240">
        <v>21</v>
      </c>
      <c r="M44" s="240">
        <v>25</v>
      </c>
      <c r="N44" s="240">
        <v>27</v>
      </c>
      <c r="O44" s="240">
        <v>28</v>
      </c>
      <c r="P44" s="240">
        <v>29</v>
      </c>
      <c r="Q44" s="240">
        <v>27</v>
      </c>
      <c r="R44" s="240">
        <v>27</v>
      </c>
      <c r="S44" s="240">
        <v>27</v>
      </c>
      <c r="T44" s="240">
        <v>28</v>
      </c>
      <c r="U44" s="240">
        <v>30</v>
      </c>
      <c r="V44" s="240">
        <v>28</v>
      </c>
      <c r="W44" s="240">
        <v>24</v>
      </c>
      <c r="X44" s="292">
        <v>23</v>
      </c>
      <c r="Y44" s="240">
        <v>18</v>
      </c>
      <c r="Z44" s="240">
        <v>15</v>
      </c>
      <c r="AA44" s="240">
        <v>18</v>
      </c>
      <c r="AB44" s="240">
        <v>15</v>
      </c>
      <c r="AC44" s="240">
        <v>13</v>
      </c>
      <c r="AD44" s="240">
        <v>10</v>
      </c>
      <c r="AE44" s="240">
        <v>8</v>
      </c>
      <c r="AF44" s="240">
        <v>7</v>
      </c>
      <c r="AG44" s="240">
        <v>6</v>
      </c>
      <c r="AH44" s="240">
        <v>6</v>
      </c>
      <c r="AI44" s="240">
        <v>4</v>
      </c>
      <c r="AJ44" s="241">
        <f t="shared" si="6"/>
        <v>536</v>
      </c>
    </row>
    <row r="45" spans="1:41" s="100" customFormat="1">
      <c r="A45" s="238" t="s">
        <v>15</v>
      </c>
      <c r="B45" s="239" t="s">
        <v>286</v>
      </c>
      <c r="C45" s="240">
        <v>0</v>
      </c>
      <c r="D45" s="240">
        <v>0</v>
      </c>
      <c r="E45" s="240">
        <v>0</v>
      </c>
      <c r="F45" s="240">
        <v>0</v>
      </c>
      <c r="G45" s="240">
        <v>1</v>
      </c>
      <c r="H45" s="240">
        <v>9</v>
      </c>
      <c r="I45" s="240">
        <v>10</v>
      </c>
      <c r="J45" s="240">
        <v>10</v>
      </c>
      <c r="K45" s="240">
        <v>10</v>
      </c>
      <c r="L45" s="240">
        <v>10</v>
      </c>
      <c r="M45" s="240">
        <v>10</v>
      </c>
      <c r="N45" s="240">
        <v>11</v>
      </c>
      <c r="O45" s="240">
        <v>16</v>
      </c>
      <c r="P45" s="240">
        <v>18</v>
      </c>
      <c r="Q45" s="240">
        <v>24</v>
      </c>
      <c r="R45" s="240">
        <v>26</v>
      </c>
      <c r="S45" s="240">
        <v>28</v>
      </c>
      <c r="T45" s="240">
        <v>32</v>
      </c>
      <c r="U45" s="240">
        <v>36</v>
      </c>
      <c r="V45" s="240">
        <v>40</v>
      </c>
      <c r="W45" s="240">
        <v>42</v>
      </c>
      <c r="X45" s="292">
        <v>46</v>
      </c>
      <c r="Y45" s="240">
        <v>48</v>
      </c>
      <c r="Z45" s="240">
        <v>46</v>
      </c>
      <c r="AA45" s="240">
        <v>38</v>
      </c>
      <c r="AB45" s="240">
        <v>32</v>
      </c>
      <c r="AC45" s="240">
        <v>27</v>
      </c>
      <c r="AD45" s="240">
        <v>21</v>
      </c>
      <c r="AE45" s="240">
        <v>15</v>
      </c>
      <c r="AF45" s="240">
        <v>13</v>
      </c>
      <c r="AG45" s="240">
        <v>12</v>
      </c>
      <c r="AH45" s="240">
        <v>12</v>
      </c>
      <c r="AI45" s="240">
        <v>7</v>
      </c>
      <c r="AJ45" s="241">
        <f t="shared" si="6"/>
        <v>643</v>
      </c>
    </row>
    <row r="46" spans="1:41" s="100" customFormat="1">
      <c r="A46" s="238" t="s">
        <v>10</v>
      </c>
      <c r="B46" s="239" t="s">
        <v>287</v>
      </c>
      <c r="C46" s="240">
        <v>0</v>
      </c>
      <c r="D46" s="240">
        <v>2</v>
      </c>
      <c r="E46" s="240">
        <v>3</v>
      </c>
      <c r="F46" s="240">
        <v>4</v>
      </c>
      <c r="G46" s="240">
        <v>6</v>
      </c>
      <c r="H46" s="240">
        <v>6</v>
      </c>
      <c r="I46" s="240">
        <v>11</v>
      </c>
      <c r="J46" s="240">
        <v>13</v>
      </c>
      <c r="K46" s="240">
        <v>14</v>
      </c>
      <c r="L46" s="240">
        <v>15</v>
      </c>
      <c r="M46" s="240">
        <v>17</v>
      </c>
      <c r="N46" s="240">
        <v>19</v>
      </c>
      <c r="O46" s="240">
        <v>19</v>
      </c>
      <c r="P46" s="240">
        <v>21</v>
      </c>
      <c r="Q46" s="240">
        <v>21</v>
      </c>
      <c r="R46" s="240">
        <v>21</v>
      </c>
      <c r="S46" s="240">
        <v>23</v>
      </c>
      <c r="T46" s="240">
        <v>26</v>
      </c>
      <c r="U46" s="240">
        <v>29</v>
      </c>
      <c r="V46" s="240">
        <v>31</v>
      </c>
      <c r="W46" s="240">
        <v>30</v>
      </c>
      <c r="X46" s="292">
        <v>31</v>
      </c>
      <c r="Y46" s="240">
        <v>28</v>
      </c>
      <c r="Z46" s="240">
        <v>26</v>
      </c>
      <c r="AA46" s="240">
        <v>22</v>
      </c>
      <c r="AB46" s="240">
        <v>18</v>
      </c>
      <c r="AC46" s="240">
        <v>15</v>
      </c>
      <c r="AD46" s="240">
        <v>11</v>
      </c>
      <c r="AE46" s="240">
        <v>9</v>
      </c>
      <c r="AF46" s="240">
        <v>7</v>
      </c>
      <c r="AG46" s="240">
        <v>6</v>
      </c>
      <c r="AH46" s="240">
        <v>5</v>
      </c>
      <c r="AI46" s="240">
        <v>3</v>
      </c>
      <c r="AJ46" s="241">
        <f>SUM(C46:AH46)</f>
        <v>509</v>
      </c>
    </row>
    <row r="47" spans="1:41" s="100" customFormat="1">
      <c r="A47" s="238" t="s">
        <v>17</v>
      </c>
      <c r="B47" s="239" t="s">
        <v>288</v>
      </c>
      <c r="C47" s="240">
        <v>0</v>
      </c>
      <c r="D47" s="240">
        <v>0</v>
      </c>
      <c r="E47" s="240">
        <v>6</v>
      </c>
      <c r="F47" s="240">
        <v>7</v>
      </c>
      <c r="G47" s="240">
        <v>9</v>
      </c>
      <c r="H47" s="240">
        <v>2</v>
      </c>
      <c r="I47" s="240">
        <v>9</v>
      </c>
      <c r="J47" s="240">
        <v>11</v>
      </c>
      <c r="K47" s="240">
        <v>13</v>
      </c>
      <c r="L47" s="240">
        <v>15</v>
      </c>
      <c r="M47" s="240">
        <v>20</v>
      </c>
      <c r="N47" s="240">
        <v>21</v>
      </c>
      <c r="O47" s="240">
        <v>24</v>
      </c>
      <c r="P47" s="240">
        <v>28</v>
      </c>
      <c r="Q47" s="240">
        <v>35</v>
      </c>
      <c r="R47" s="240">
        <v>40</v>
      </c>
      <c r="S47" s="240">
        <v>48</v>
      </c>
      <c r="T47" s="240">
        <v>64</v>
      </c>
      <c r="U47" s="240">
        <v>81</v>
      </c>
      <c r="V47" s="240">
        <v>100</v>
      </c>
      <c r="W47" s="240">
        <v>119</v>
      </c>
      <c r="X47" s="292">
        <v>140</v>
      </c>
      <c r="Y47" s="240">
        <v>137</v>
      </c>
      <c r="Z47" s="240">
        <v>126</v>
      </c>
      <c r="AA47" s="240">
        <v>124</v>
      </c>
      <c r="AB47" s="240">
        <v>107</v>
      </c>
      <c r="AC47" s="240">
        <v>86</v>
      </c>
      <c r="AD47" s="240">
        <v>64</v>
      </c>
      <c r="AE47" s="240">
        <v>47</v>
      </c>
      <c r="AF47" s="240">
        <v>37</v>
      </c>
      <c r="AG47" s="240">
        <v>29</v>
      </c>
      <c r="AH47" s="240">
        <v>24</v>
      </c>
      <c r="AI47" s="240">
        <v>14</v>
      </c>
      <c r="AJ47" s="241">
        <f t="shared" ref="AJ47:AJ48" si="7">SUM(C47:AH47)</f>
        <v>1573</v>
      </c>
    </row>
    <row r="48" spans="1:41" s="100" customFormat="1">
      <c r="A48" s="238" t="s">
        <v>152</v>
      </c>
      <c r="B48" s="239" t="s">
        <v>289</v>
      </c>
      <c r="C48" s="240">
        <v>0</v>
      </c>
      <c r="D48" s="240">
        <v>0</v>
      </c>
      <c r="E48" s="240">
        <v>1</v>
      </c>
      <c r="F48" s="240">
        <v>1</v>
      </c>
      <c r="G48" s="240">
        <v>2</v>
      </c>
      <c r="H48" s="240">
        <v>2</v>
      </c>
      <c r="I48" s="240">
        <v>3</v>
      </c>
      <c r="J48" s="240">
        <v>4</v>
      </c>
      <c r="K48" s="240">
        <v>4</v>
      </c>
      <c r="L48" s="240">
        <v>4</v>
      </c>
      <c r="M48" s="240">
        <v>6</v>
      </c>
      <c r="N48" s="240">
        <v>6</v>
      </c>
      <c r="O48" s="240">
        <v>6</v>
      </c>
      <c r="P48" s="240">
        <v>6</v>
      </c>
      <c r="Q48" s="240">
        <v>6</v>
      </c>
      <c r="R48" s="240">
        <v>6</v>
      </c>
      <c r="S48" s="240">
        <v>6</v>
      </c>
      <c r="T48" s="240">
        <v>7</v>
      </c>
      <c r="U48" s="240">
        <v>7</v>
      </c>
      <c r="V48" s="240">
        <v>8</v>
      </c>
      <c r="W48" s="240">
        <v>7</v>
      </c>
      <c r="X48" s="292">
        <v>7</v>
      </c>
      <c r="Y48" s="240">
        <v>6</v>
      </c>
      <c r="Z48" s="240">
        <v>5</v>
      </c>
      <c r="AA48" s="240">
        <v>5</v>
      </c>
      <c r="AB48" s="240">
        <v>4</v>
      </c>
      <c r="AC48" s="240">
        <v>3</v>
      </c>
      <c r="AD48" s="240">
        <v>2</v>
      </c>
      <c r="AE48" s="240">
        <v>2</v>
      </c>
      <c r="AF48" s="240">
        <v>2</v>
      </c>
      <c r="AG48" s="240">
        <v>1</v>
      </c>
      <c r="AH48" s="240">
        <v>1</v>
      </c>
      <c r="AI48" s="240">
        <v>1</v>
      </c>
      <c r="AJ48" s="241">
        <f t="shared" si="7"/>
        <v>130</v>
      </c>
    </row>
    <row r="49" spans="1:41" s="100" customFormat="1">
      <c r="A49" s="242" t="s">
        <v>84</v>
      </c>
      <c r="B49" s="242"/>
      <c r="C49" s="243">
        <f>SUM(C38:C48)</f>
        <v>3</v>
      </c>
      <c r="D49" s="243">
        <f t="shared" ref="D49:AI49" si="8">SUM(D38:D48)</f>
        <v>10</v>
      </c>
      <c r="E49" s="243">
        <f t="shared" si="8"/>
        <v>23</v>
      </c>
      <c r="F49" s="243">
        <f t="shared" si="8"/>
        <v>27</v>
      </c>
      <c r="G49" s="243">
        <f t="shared" si="8"/>
        <v>46</v>
      </c>
      <c r="H49" s="243">
        <f t="shared" si="8"/>
        <v>74</v>
      </c>
      <c r="I49" s="243">
        <f t="shared" si="8"/>
        <v>110</v>
      </c>
      <c r="J49" s="243">
        <f t="shared" si="8"/>
        <v>128</v>
      </c>
      <c r="K49" s="243">
        <f t="shared" si="8"/>
        <v>141</v>
      </c>
      <c r="L49" s="243">
        <f t="shared" si="8"/>
        <v>156</v>
      </c>
      <c r="M49" s="243">
        <f t="shared" si="8"/>
        <v>175</v>
      </c>
      <c r="N49" s="243">
        <f t="shared" si="8"/>
        <v>189</v>
      </c>
      <c r="O49" s="243">
        <f t="shared" si="8"/>
        <v>212</v>
      </c>
      <c r="P49" s="243">
        <f t="shared" si="8"/>
        <v>229</v>
      </c>
      <c r="Q49" s="243">
        <f t="shared" si="8"/>
        <v>248</v>
      </c>
      <c r="R49" s="243">
        <f t="shared" si="8"/>
        <v>263</v>
      </c>
      <c r="S49" s="243">
        <f t="shared" si="8"/>
        <v>284</v>
      </c>
      <c r="T49" s="243">
        <f t="shared" si="8"/>
        <v>325</v>
      </c>
      <c r="U49" s="243">
        <f t="shared" si="8"/>
        <v>376</v>
      </c>
      <c r="V49" s="243">
        <f t="shared" si="8"/>
        <v>424</v>
      </c>
      <c r="W49" s="243">
        <f t="shared" si="8"/>
        <v>456</v>
      </c>
      <c r="X49" s="293">
        <f t="shared" si="8"/>
        <v>511</v>
      </c>
      <c r="Y49" s="243">
        <f t="shared" si="8"/>
        <v>491</v>
      </c>
      <c r="Z49" s="243">
        <f t="shared" si="8"/>
        <v>453</v>
      </c>
      <c r="AA49" s="243">
        <f t="shared" si="8"/>
        <v>406</v>
      </c>
      <c r="AB49" s="243">
        <f t="shared" si="8"/>
        <v>343</v>
      </c>
      <c r="AC49" s="243">
        <f t="shared" si="8"/>
        <v>278</v>
      </c>
      <c r="AD49" s="243">
        <f t="shared" si="8"/>
        <v>208</v>
      </c>
      <c r="AE49" s="243">
        <f t="shared" si="8"/>
        <v>157</v>
      </c>
      <c r="AF49" s="243">
        <f t="shared" si="8"/>
        <v>127</v>
      </c>
      <c r="AG49" s="243">
        <f t="shared" si="8"/>
        <v>102</v>
      </c>
      <c r="AH49" s="243">
        <f t="shared" si="8"/>
        <v>91</v>
      </c>
      <c r="AI49" s="243">
        <f t="shared" si="8"/>
        <v>54</v>
      </c>
      <c r="AJ49" s="241">
        <f>SUM(AJ38:AJ48)</f>
        <v>7066</v>
      </c>
    </row>
    <row r="50" spans="1:41" s="100" customFormat="1" ht="6" customHeight="1">
      <c r="A50" s="11"/>
      <c r="B50" s="11"/>
      <c r="C50" s="97"/>
      <c r="D50" s="98"/>
      <c r="E50" s="98"/>
      <c r="F50" s="98"/>
      <c r="G50" s="98"/>
      <c r="H50" s="98"/>
      <c r="I50" s="98"/>
      <c r="J50" s="98"/>
      <c r="K50" s="98"/>
      <c r="L50" s="98"/>
      <c r="M50" s="98"/>
      <c r="N50" s="98"/>
      <c r="O50" s="98"/>
      <c r="P50" s="98"/>
      <c r="Q50" s="98"/>
      <c r="R50" s="98"/>
      <c r="S50" s="96"/>
      <c r="T50" s="96"/>
      <c r="U50" s="96"/>
      <c r="V50" s="96"/>
      <c r="W50" s="96"/>
      <c r="X50" s="294"/>
      <c r="Y50" s="96"/>
      <c r="Z50" s="96"/>
      <c r="AA50" s="96"/>
      <c r="AB50" s="96"/>
      <c r="AC50" s="96"/>
      <c r="AD50" s="96"/>
      <c r="AE50" s="96"/>
      <c r="AF50" s="96"/>
      <c r="AG50" s="96"/>
      <c r="AH50" s="96"/>
      <c r="AI50" s="96"/>
      <c r="AJ50" s="99"/>
    </row>
    <row r="51" spans="1:41" s="100" customFormat="1" ht="14.25">
      <c r="A51" s="101" t="s">
        <v>174</v>
      </c>
      <c r="B51" s="101"/>
      <c r="C51" s="17"/>
      <c r="D51" s="17"/>
      <c r="E51" s="17"/>
      <c r="F51" s="17"/>
      <c r="G51" s="17"/>
      <c r="H51" s="17"/>
      <c r="I51" s="17"/>
      <c r="J51" s="17"/>
      <c r="K51" s="17"/>
      <c r="L51" s="17"/>
      <c r="M51" s="17"/>
      <c r="N51" s="17"/>
      <c r="O51" s="17"/>
      <c r="P51" s="17"/>
      <c r="Q51" s="17"/>
      <c r="R51" s="17"/>
      <c r="S51" s="17"/>
      <c r="T51" s="17"/>
      <c r="U51" s="17"/>
      <c r="V51" s="17"/>
      <c r="W51" s="17"/>
      <c r="X51" s="289"/>
      <c r="Y51" s="17"/>
      <c r="Z51" s="17"/>
      <c r="AA51" s="17"/>
      <c r="AB51" s="17"/>
      <c r="AC51" s="17"/>
      <c r="AD51" s="17"/>
      <c r="AE51" s="17"/>
      <c r="AF51" s="17"/>
      <c r="AG51" s="17"/>
      <c r="AH51" s="17"/>
      <c r="AI51" s="17"/>
      <c r="AJ51" s="189"/>
      <c r="AL51" s="56"/>
      <c r="AM51" s="56"/>
      <c r="AN51" s="57"/>
      <c r="AO51" s="74"/>
    </row>
    <row r="52" spans="1:41" s="100" customFormat="1">
      <c r="A52" s="244" t="s">
        <v>260</v>
      </c>
      <c r="B52" s="245" t="s">
        <v>290</v>
      </c>
      <c r="C52" s="239">
        <v>1</v>
      </c>
      <c r="D52" s="239">
        <v>1</v>
      </c>
      <c r="E52" s="239">
        <v>1</v>
      </c>
      <c r="F52" s="239">
        <v>1</v>
      </c>
      <c r="G52" s="239">
        <v>1</v>
      </c>
      <c r="H52" s="239">
        <v>1</v>
      </c>
      <c r="I52" s="239">
        <v>1</v>
      </c>
      <c r="J52" s="239">
        <v>1</v>
      </c>
      <c r="K52" s="239">
        <v>1</v>
      </c>
      <c r="L52" s="239">
        <v>1</v>
      </c>
      <c r="M52" s="239">
        <v>2</v>
      </c>
      <c r="N52" s="239">
        <v>2</v>
      </c>
      <c r="O52" s="239">
        <v>2</v>
      </c>
      <c r="P52" s="239">
        <v>2</v>
      </c>
      <c r="Q52" s="239">
        <v>2</v>
      </c>
      <c r="R52" s="239">
        <v>2</v>
      </c>
      <c r="S52" s="239">
        <v>2</v>
      </c>
      <c r="T52" s="239">
        <v>2</v>
      </c>
      <c r="U52" s="239">
        <v>2</v>
      </c>
      <c r="V52" s="239">
        <v>2</v>
      </c>
      <c r="W52" s="239">
        <v>2</v>
      </c>
      <c r="X52" s="300">
        <v>3</v>
      </c>
      <c r="Y52" s="239">
        <v>3</v>
      </c>
      <c r="Z52" s="239">
        <v>2</v>
      </c>
      <c r="AA52" s="239">
        <v>2</v>
      </c>
      <c r="AB52" s="239">
        <v>2</v>
      </c>
      <c r="AC52" s="239">
        <v>2</v>
      </c>
      <c r="AD52" s="239">
        <v>1</v>
      </c>
      <c r="AE52" s="239">
        <v>1</v>
      </c>
      <c r="AF52" s="239">
        <v>1</v>
      </c>
      <c r="AG52" s="239">
        <v>1</v>
      </c>
      <c r="AH52" s="239">
        <v>1</v>
      </c>
      <c r="AI52" s="239">
        <v>0</v>
      </c>
      <c r="AJ52" s="241">
        <f t="shared" ref="AJ52:AJ59" si="9">SUM(C52:AH52)</f>
        <v>51</v>
      </c>
      <c r="AL52" s="56"/>
      <c r="AM52" s="56"/>
      <c r="AN52" s="57"/>
      <c r="AO52" s="74"/>
    </row>
    <row r="53" spans="1:41" s="100" customFormat="1">
      <c r="A53" s="244" t="s">
        <v>261</v>
      </c>
      <c r="B53" s="245" t="s">
        <v>290</v>
      </c>
      <c r="C53" s="239">
        <v>1</v>
      </c>
      <c r="D53" s="239">
        <v>2</v>
      </c>
      <c r="E53" s="239">
        <v>3</v>
      </c>
      <c r="F53" s="239">
        <v>3</v>
      </c>
      <c r="G53" s="239">
        <v>4</v>
      </c>
      <c r="H53" s="239">
        <v>5</v>
      </c>
      <c r="I53" s="239">
        <v>6</v>
      </c>
      <c r="J53" s="239">
        <v>7</v>
      </c>
      <c r="K53" s="239">
        <v>7</v>
      </c>
      <c r="L53" s="239">
        <v>8</v>
      </c>
      <c r="M53" s="239">
        <v>9</v>
      </c>
      <c r="N53" s="239">
        <v>9</v>
      </c>
      <c r="O53" s="239">
        <v>9</v>
      </c>
      <c r="P53" s="239">
        <v>10</v>
      </c>
      <c r="Q53" s="239">
        <v>10</v>
      </c>
      <c r="R53" s="239">
        <v>10</v>
      </c>
      <c r="S53" s="239">
        <v>11</v>
      </c>
      <c r="T53" s="239">
        <v>12</v>
      </c>
      <c r="U53" s="239">
        <v>12</v>
      </c>
      <c r="V53" s="239">
        <v>13</v>
      </c>
      <c r="W53" s="239">
        <v>15</v>
      </c>
      <c r="X53" s="300">
        <v>17</v>
      </c>
      <c r="Y53" s="239">
        <v>16</v>
      </c>
      <c r="Z53" s="239">
        <v>15</v>
      </c>
      <c r="AA53" s="239">
        <v>13</v>
      </c>
      <c r="AB53" s="239">
        <v>11</v>
      </c>
      <c r="AC53" s="239">
        <v>11</v>
      </c>
      <c r="AD53" s="239">
        <v>8</v>
      </c>
      <c r="AE53" s="239">
        <v>7</v>
      </c>
      <c r="AF53" s="239">
        <v>6</v>
      </c>
      <c r="AG53" s="239">
        <v>5</v>
      </c>
      <c r="AH53" s="239">
        <v>3</v>
      </c>
      <c r="AI53" s="239">
        <v>2</v>
      </c>
      <c r="AJ53" s="241">
        <f t="shared" si="9"/>
        <v>278</v>
      </c>
      <c r="AL53" s="56"/>
      <c r="AM53" s="56"/>
      <c r="AN53" s="57"/>
      <c r="AO53" s="74"/>
    </row>
    <row r="54" spans="1:41" s="100" customFormat="1">
      <c r="A54" s="244" t="s">
        <v>262</v>
      </c>
      <c r="B54" s="245" t="s">
        <v>290</v>
      </c>
      <c r="C54" s="239">
        <v>1</v>
      </c>
      <c r="D54" s="239">
        <v>1</v>
      </c>
      <c r="E54" s="239">
        <v>2</v>
      </c>
      <c r="F54" s="239">
        <v>2</v>
      </c>
      <c r="G54" s="239">
        <v>3</v>
      </c>
      <c r="H54" s="239">
        <v>4</v>
      </c>
      <c r="I54" s="239">
        <v>5</v>
      </c>
      <c r="J54" s="239">
        <v>5</v>
      </c>
      <c r="K54" s="239">
        <v>5</v>
      </c>
      <c r="L54" s="239">
        <v>6</v>
      </c>
      <c r="M54" s="239">
        <v>7</v>
      </c>
      <c r="N54" s="239">
        <v>7</v>
      </c>
      <c r="O54" s="239">
        <v>7</v>
      </c>
      <c r="P54" s="239">
        <v>7</v>
      </c>
      <c r="Q54" s="239">
        <v>7</v>
      </c>
      <c r="R54" s="239">
        <v>7</v>
      </c>
      <c r="S54" s="239">
        <v>8</v>
      </c>
      <c r="T54" s="239">
        <v>8</v>
      </c>
      <c r="U54" s="239">
        <v>9</v>
      </c>
      <c r="V54" s="239">
        <v>9</v>
      </c>
      <c r="W54" s="239">
        <v>11</v>
      </c>
      <c r="X54" s="300">
        <v>12</v>
      </c>
      <c r="Y54" s="239">
        <v>12</v>
      </c>
      <c r="Z54" s="239">
        <v>11</v>
      </c>
      <c r="AA54" s="239">
        <v>9</v>
      </c>
      <c r="AB54" s="239">
        <v>8</v>
      </c>
      <c r="AC54" s="239">
        <v>8</v>
      </c>
      <c r="AD54" s="239">
        <v>6</v>
      </c>
      <c r="AE54" s="239">
        <v>5</v>
      </c>
      <c r="AF54" s="239">
        <v>4</v>
      </c>
      <c r="AG54" s="239">
        <v>4</v>
      </c>
      <c r="AH54" s="239">
        <v>2</v>
      </c>
      <c r="AI54" s="239">
        <v>1</v>
      </c>
      <c r="AJ54" s="241">
        <f t="shared" si="9"/>
        <v>202</v>
      </c>
      <c r="AL54" s="56"/>
      <c r="AM54" s="56"/>
      <c r="AN54" s="57"/>
      <c r="AO54" s="74"/>
    </row>
    <row r="55" spans="1:41" s="100" customFormat="1">
      <c r="A55" s="244" t="s">
        <v>263</v>
      </c>
      <c r="B55" s="245" t="s">
        <v>291</v>
      </c>
      <c r="C55" s="239">
        <v>1</v>
      </c>
      <c r="D55" s="239">
        <v>3</v>
      </c>
      <c r="E55" s="239">
        <v>4</v>
      </c>
      <c r="F55" s="239">
        <v>5</v>
      </c>
      <c r="G55" s="239">
        <v>7</v>
      </c>
      <c r="H55" s="239">
        <v>9</v>
      </c>
      <c r="I55" s="239">
        <v>9</v>
      </c>
      <c r="J55" s="239">
        <v>10</v>
      </c>
      <c r="K55" s="239">
        <v>11</v>
      </c>
      <c r="L55" s="239">
        <v>11</v>
      </c>
      <c r="M55" s="239">
        <v>12</v>
      </c>
      <c r="N55" s="239">
        <v>12</v>
      </c>
      <c r="O55" s="239">
        <v>13</v>
      </c>
      <c r="P55" s="239">
        <v>13</v>
      </c>
      <c r="Q55" s="239">
        <v>13</v>
      </c>
      <c r="R55" s="239">
        <v>13</v>
      </c>
      <c r="S55" s="239">
        <v>17</v>
      </c>
      <c r="T55" s="239">
        <v>17</v>
      </c>
      <c r="U55" s="239">
        <v>19</v>
      </c>
      <c r="V55" s="239">
        <v>19</v>
      </c>
      <c r="W55" s="239">
        <v>21</v>
      </c>
      <c r="X55" s="300">
        <v>24</v>
      </c>
      <c r="Y55" s="239">
        <v>23</v>
      </c>
      <c r="Z55" s="239">
        <v>21</v>
      </c>
      <c r="AA55" s="239">
        <v>18</v>
      </c>
      <c r="AB55" s="239">
        <v>16</v>
      </c>
      <c r="AC55" s="239">
        <v>15</v>
      </c>
      <c r="AD55" s="239">
        <v>11</v>
      </c>
      <c r="AE55" s="239">
        <v>9</v>
      </c>
      <c r="AF55" s="239">
        <v>8</v>
      </c>
      <c r="AG55" s="239">
        <v>7</v>
      </c>
      <c r="AH55" s="239">
        <v>4</v>
      </c>
      <c r="AI55" s="239">
        <v>3</v>
      </c>
      <c r="AJ55" s="241">
        <f t="shared" si="9"/>
        <v>395</v>
      </c>
      <c r="AL55" s="56"/>
      <c r="AM55" s="56"/>
      <c r="AN55" s="57"/>
      <c r="AO55" s="74"/>
    </row>
    <row r="56" spans="1:41" s="100" customFormat="1">
      <c r="A56" s="244" t="s">
        <v>264</v>
      </c>
      <c r="B56" s="245" t="s">
        <v>292</v>
      </c>
      <c r="C56" s="239">
        <v>1</v>
      </c>
      <c r="D56" s="239">
        <v>2</v>
      </c>
      <c r="E56" s="239">
        <v>4</v>
      </c>
      <c r="F56" s="239">
        <v>5</v>
      </c>
      <c r="G56" s="239">
        <v>6</v>
      </c>
      <c r="H56" s="239">
        <v>8</v>
      </c>
      <c r="I56" s="239">
        <v>9</v>
      </c>
      <c r="J56" s="239">
        <v>9</v>
      </c>
      <c r="K56" s="239">
        <v>10</v>
      </c>
      <c r="L56" s="239">
        <v>11</v>
      </c>
      <c r="M56" s="239">
        <v>11</v>
      </c>
      <c r="N56" s="239">
        <v>11</v>
      </c>
      <c r="O56" s="239">
        <v>12</v>
      </c>
      <c r="P56" s="239">
        <v>12</v>
      </c>
      <c r="Q56" s="239">
        <v>12</v>
      </c>
      <c r="R56" s="239">
        <v>12</v>
      </c>
      <c r="S56" s="239">
        <v>15</v>
      </c>
      <c r="T56" s="239">
        <v>15</v>
      </c>
      <c r="U56" s="239">
        <v>16</v>
      </c>
      <c r="V56" s="239">
        <v>17</v>
      </c>
      <c r="W56" s="239">
        <v>20</v>
      </c>
      <c r="X56" s="300">
        <v>22</v>
      </c>
      <c r="Y56" s="239">
        <v>21</v>
      </c>
      <c r="Z56" s="239">
        <v>20</v>
      </c>
      <c r="AA56" s="239">
        <v>17</v>
      </c>
      <c r="AB56" s="239">
        <v>14</v>
      </c>
      <c r="AC56" s="239">
        <v>14</v>
      </c>
      <c r="AD56" s="239">
        <v>10</v>
      </c>
      <c r="AE56" s="239">
        <v>8</v>
      </c>
      <c r="AF56" s="239">
        <v>8</v>
      </c>
      <c r="AG56" s="239">
        <v>6</v>
      </c>
      <c r="AH56" s="239">
        <v>4</v>
      </c>
      <c r="AI56" s="239">
        <v>2</v>
      </c>
      <c r="AJ56" s="241">
        <f t="shared" si="9"/>
        <v>362</v>
      </c>
      <c r="AL56" s="56"/>
      <c r="AM56" s="56"/>
      <c r="AN56" s="57"/>
      <c r="AO56" s="74"/>
    </row>
    <row r="57" spans="1:41" s="100" customFormat="1">
      <c r="A57" s="244" t="s">
        <v>265</v>
      </c>
      <c r="B57" s="245" t="s">
        <v>293</v>
      </c>
      <c r="C57" s="239">
        <v>1</v>
      </c>
      <c r="D57" s="239">
        <v>2</v>
      </c>
      <c r="E57" s="239">
        <v>2</v>
      </c>
      <c r="F57" s="239">
        <v>3</v>
      </c>
      <c r="G57" s="239">
        <v>4</v>
      </c>
      <c r="H57" s="239">
        <v>5</v>
      </c>
      <c r="I57" s="239">
        <v>5</v>
      </c>
      <c r="J57" s="239">
        <v>6</v>
      </c>
      <c r="K57" s="239">
        <v>6</v>
      </c>
      <c r="L57" s="239">
        <v>7</v>
      </c>
      <c r="M57" s="239">
        <v>8</v>
      </c>
      <c r="N57" s="239">
        <v>8</v>
      </c>
      <c r="O57" s="239">
        <v>8</v>
      </c>
      <c r="P57" s="239">
        <v>8</v>
      </c>
      <c r="Q57" s="239">
        <v>8</v>
      </c>
      <c r="R57" s="239">
        <v>8</v>
      </c>
      <c r="S57" s="239">
        <v>9</v>
      </c>
      <c r="T57" s="239">
        <v>10</v>
      </c>
      <c r="U57" s="239">
        <v>10</v>
      </c>
      <c r="V57" s="239">
        <v>11</v>
      </c>
      <c r="W57" s="239">
        <v>12</v>
      </c>
      <c r="X57" s="300">
        <v>15</v>
      </c>
      <c r="Y57" s="239">
        <v>14</v>
      </c>
      <c r="Z57" s="239">
        <v>12</v>
      </c>
      <c r="AA57" s="239">
        <v>11</v>
      </c>
      <c r="AB57" s="239">
        <v>9</v>
      </c>
      <c r="AC57" s="239">
        <v>9</v>
      </c>
      <c r="AD57" s="239">
        <v>7</v>
      </c>
      <c r="AE57" s="239">
        <v>6</v>
      </c>
      <c r="AF57" s="239">
        <v>5</v>
      </c>
      <c r="AG57" s="239">
        <v>4</v>
      </c>
      <c r="AH57" s="239">
        <v>3</v>
      </c>
      <c r="AI57" s="239">
        <v>2</v>
      </c>
      <c r="AJ57" s="241">
        <f t="shared" si="9"/>
        <v>236</v>
      </c>
      <c r="AL57" s="56"/>
      <c r="AM57" s="56"/>
      <c r="AN57" s="57"/>
      <c r="AO57" s="74"/>
    </row>
    <row r="58" spans="1:41" s="100" customFormat="1">
      <c r="A58" s="244" t="s">
        <v>266</v>
      </c>
      <c r="B58" s="245" t="s">
        <v>294</v>
      </c>
      <c r="C58" s="239">
        <v>1</v>
      </c>
      <c r="D58" s="239">
        <v>1</v>
      </c>
      <c r="E58" s="239">
        <v>1</v>
      </c>
      <c r="F58" s="239">
        <v>1</v>
      </c>
      <c r="G58" s="239">
        <v>1</v>
      </c>
      <c r="H58" s="239">
        <v>1</v>
      </c>
      <c r="I58" s="239">
        <v>1</v>
      </c>
      <c r="J58" s="239">
        <v>1</v>
      </c>
      <c r="K58" s="239">
        <v>1</v>
      </c>
      <c r="L58" s="239">
        <v>1</v>
      </c>
      <c r="M58" s="239">
        <v>1</v>
      </c>
      <c r="N58" s="239">
        <v>1</v>
      </c>
      <c r="O58" s="239">
        <v>1</v>
      </c>
      <c r="P58" s="239">
        <v>1</v>
      </c>
      <c r="Q58" s="239">
        <v>1</v>
      </c>
      <c r="R58" s="239">
        <v>1</v>
      </c>
      <c r="S58" s="239">
        <v>1</v>
      </c>
      <c r="T58" s="239">
        <v>1</v>
      </c>
      <c r="U58" s="239">
        <v>1</v>
      </c>
      <c r="V58" s="239">
        <v>1</v>
      </c>
      <c r="W58" s="239">
        <v>2</v>
      </c>
      <c r="X58" s="300">
        <v>2</v>
      </c>
      <c r="Y58" s="239">
        <v>2</v>
      </c>
      <c r="Z58" s="239">
        <v>2</v>
      </c>
      <c r="AA58" s="239">
        <v>1</v>
      </c>
      <c r="AB58" s="239">
        <v>1</v>
      </c>
      <c r="AC58" s="239">
        <v>1</v>
      </c>
      <c r="AD58" s="239">
        <v>1</v>
      </c>
      <c r="AE58" s="239">
        <v>1</v>
      </c>
      <c r="AF58" s="239">
        <v>1</v>
      </c>
      <c r="AG58" s="239">
        <v>1</v>
      </c>
      <c r="AH58" s="239">
        <v>0</v>
      </c>
      <c r="AI58" s="239">
        <v>0</v>
      </c>
      <c r="AJ58" s="241">
        <f t="shared" si="9"/>
        <v>35</v>
      </c>
      <c r="AL58" s="56"/>
      <c r="AM58" s="56"/>
      <c r="AN58" s="57"/>
      <c r="AO58" s="74"/>
    </row>
    <row r="59" spans="1:41" s="100" customFormat="1">
      <c r="A59" s="244" t="s">
        <v>267</v>
      </c>
      <c r="B59" s="245" t="s">
        <v>295</v>
      </c>
      <c r="C59" s="239">
        <v>0</v>
      </c>
      <c r="D59" s="239">
        <v>0</v>
      </c>
      <c r="E59" s="239">
        <v>0</v>
      </c>
      <c r="F59" s="239">
        <v>0</v>
      </c>
      <c r="G59" s="239">
        <v>1</v>
      </c>
      <c r="H59" s="239">
        <v>2</v>
      </c>
      <c r="I59" s="239">
        <v>2</v>
      </c>
      <c r="J59" s="239">
        <v>2</v>
      </c>
      <c r="K59" s="239">
        <v>2</v>
      </c>
      <c r="L59" s="239">
        <v>2</v>
      </c>
      <c r="M59" s="239">
        <v>3</v>
      </c>
      <c r="N59" s="239">
        <v>3</v>
      </c>
      <c r="O59" s="239">
        <v>3</v>
      </c>
      <c r="P59" s="239">
        <v>3</v>
      </c>
      <c r="Q59" s="239">
        <v>3</v>
      </c>
      <c r="R59" s="239">
        <v>3</v>
      </c>
      <c r="S59" s="239">
        <v>3</v>
      </c>
      <c r="T59" s="239">
        <v>3</v>
      </c>
      <c r="U59" s="239">
        <v>3</v>
      </c>
      <c r="V59" s="239">
        <v>4</v>
      </c>
      <c r="W59" s="239">
        <v>4</v>
      </c>
      <c r="X59" s="300">
        <v>5</v>
      </c>
      <c r="Y59" s="239">
        <v>5</v>
      </c>
      <c r="Z59" s="239">
        <v>4</v>
      </c>
      <c r="AA59" s="239">
        <v>3</v>
      </c>
      <c r="AB59" s="239">
        <v>3</v>
      </c>
      <c r="AC59" s="239">
        <v>3</v>
      </c>
      <c r="AD59" s="239">
        <v>2</v>
      </c>
      <c r="AE59" s="239">
        <v>2</v>
      </c>
      <c r="AF59" s="239">
        <v>2</v>
      </c>
      <c r="AG59" s="239">
        <v>1</v>
      </c>
      <c r="AH59" s="239">
        <v>1</v>
      </c>
      <c r="AI59" s="239">
        <v>1</v>
      </c>
      <c r="AJ59" s="241">
        <f t="shared" si="9"/>
        <v>77</v>
      </c>
      <c r="AL59" s="56"/>
      <c r="AM59" s="56"/>
      <c r="AN59" s="57"/>
      <c r="AO59" s="74"/>
    </row>
    <row r="60" spans="1:41" s="100" customFormat="1">
      <c r="A60" s="246" t="s">
        <v>160</v>
      </c>
      <c r="B60" s="246"/>
      <c r="C60" s="247">
        <f t="shared" ref="C60:V60" si="10">SUM(C52:C59)</f>
        <v>7</v>
      </c>
      <c r="D60" s="247">
        <f t="shared" si="10"/>
        <v>12</v>
      </c>
      <c r="E60" s="247">
        <f t="shared" si="10"/>
        <v>17</v>
      </c>
      <c r="F60" s="247">
        <f t="shared" si="10"/>
        <v>20</v>
      </c>
      <c r="G60" s="247">
        <f t="shared" si="10"/>
        <v>27</v>
      </c>
      <c r="H60" s="247">
        <f t="shared" si="10"/>
        <v>35</v>
      </c>
      <c r="I60" s="247">
        <f t="shared" si="10"/>
        <v>38</v>
      </c>
      <c r="J60" s="247">
        <f t="shared" si="10"/>
        <v>41</v>
      </c>
      <c r="K60" s="247">
        <f t="shared" si="10"/>
        <v>43</v>
      </c>
      <c r="L60" s="247">
        <f t="shared" si="10"/>
        <v>47</v>
      </c>
      <c r="M60" s="247">
        <f t="shared" si="10"/>
        <v>53</v>
      </c>
      <c r="N60" s="247">
        <f t="shared" si="10"/>
        <v>53</v>
      </c>
      <c r="O60" s="247">
        <f t="shared" si="10"/>
        <v>55</v>
      </c>
      <c r="P60" s="247">
        <f t="shared" si="10"/>
        <v>56</v>
      </c>
      <c r="Q60" s="247">
        <f t="shared" si="10"/>
        <v>56</v>
      </c>
      <c r="R60" s="247">
        <f t="shared" si="10"/>
        <v>56</v>
      </c>
      <c r="S60" s="247">
        <f t="shared" si="10"/>
        <v>66</v>
      </c>
      <c r="T60" s="247">
        <f t="shared" si="10"/>
        <v>68</v>
      </c>
      <c r="U60" s="247">
        <f t="shared" si="10"/>
        <v>72</v>
      </c>
      <c r="V60" s="247">
        <f t="shared" si="10"/>
        <v>76</v>
      </c>
      <c r="W60" s="247">
        <f>SUM(W52:W59)</f>
        <v>87</v>
      </c>
      <c r="X60" s="296">
        <f>SUM(X52:X59)</f>
        <v>100</v>
      </c>
      <c r="Y60" s="247">
        <f t="shared" ref="Y60:AJ60" si="11">SUM(Y52:Y59)</f>
        <v>96</v>
      </c>
      <c r="Z60" s="247">
        <f t="shared" si="11"/>
        <v>87</v>
      </c>
      <c r="AA60" s="247">
        <f t="shared" si="11"/>
        <v>74</v>
      </c>
      <c r="AB60" s="247">
        <f t="shared" si="11"/>
        <v>64</v>
      </c>
      <c r="AC60" s="247">
        <f t="shared" si="11"/>
        <v>63</v>
      </c>
      <c r="AD60" s="247">
        <f t="shared" si="11"/>
        <v>46</v>
      </c>
      <c r="AE60" s="247">
        <f t="shared" si="11"/>
        <v>39</v>
      </c>
      <c r="AF60" s="247">
        <f t="shared" si="11"/>
        <v>35</v>
      </c>
      <c r="AG60" s="247">
        <f t="shared" si="11"/>
        <v>29</v>
      </c>
      <c r="AH60" s="247">
        <f t="shared" si="11"/>
        <v>18</v>
      </c>
      <c r="AI60" s="247">
        <f t="shared" si="11"/>
        <v>11</v>
      </c>
      <c r="AJ60" s="241">
        <f t="shared" si="11"/>
        <v>1636</v>
      </c>
      <c r="AL60" s="56"/>
      <c r="AM60" s="56"/>
      <c r="AN60" s="57"/>
      <c r="AO60" s="74"/>
    </row>
    <row r="61" spans="1:41" s="100" customFormat="1" ht="6" customHeight="1">
      <c r="A61" s="182"/>
      <c r="B61" s="182"/>
      <c r="C61" s="183"/>
      <c r="D61" s="98"/>
      <c r="E61" s="98"/>
      <c r="F61" s="98"/>
      <c r="G61" s="98"/>
      <c r="H61" s="98"/>
      <c r="I61" s="98"/>
      <c r="J61" s="98"/>
      <c r="K61" s="98"/>
      <c r="L61" s="98"/>
      <c r="M61" s="98"/>
      <c r="N61" s="98"/>
      <c r="O61" s="98"/>
      <c r="P61" s="98"/>
      <c r="Q61" s="98"/>
      <c r="R61" s="98"/>
      <c r="S61" s="184"/>
      <c r="T61" s="184"/>
      <c r="U61" s="184"/>
      <c r="V61" s="184"/>
      <c r="W61" s="184"/>
      <c r="X61" s="301"/>
      <c r="Y61" s="184"/>
      <c r="Z61" s="184"/>
      <c r="AA61" s="184"/>
      <c r="AB61" s="184"/>
      <c r="AC61" s="184"/>
      <c r="AD61" s="184"/>
      <c r="AE61" s="184"/>
      <c r="AF61" s="184"/>
      <c r="AG61" s="184"/>
      <c r="AH61" s="184"/>
      <c r="AI61" s="184"/>
      <c r="AJ61" s="185"/>
    </row>
    <row r="62" spans="1:41" s="100" customFormat="1">
      <c r="A62" s="105" t="s">
        <v>161</v>
      </c>
      <c r="B62" s="105"/>
      <c r="C62" s="192">
        <f t="shared" ref="C62:AJ62" si="12">C49+C60</f>
        <v>10</v>
      </c>
      <c r="D62" s="192">
        <f t="shared" si="12"/>
        <v>22</v>
      </c>
      <c r="E62" s="192">
        <f t="shared" si="12"/>
        <v>40</v>
      </c>
      <c r="F62" s="192">
        <f t="shared" si="12"/>
        <v>47</v>
      </c>
      <c r="G62" s="192">
        <f t="shared" si="12"/>
        <v>73</v>
      </c>
      <c r="H62" s="192">
        <f t="shared" si="12"/>
        <v>109</v>
      </c>
      <c r="I62" s="192">
        <f t="shared" si="12"/>
        <v>148</v>
      </c>
      <c r="J62" s="192">
        <f t="shared" si="12"/>
        <v>169</v>
      </c>
      <c r="K62" s="192">
        <f t="shared" si="12"/>
        <v>184</v>
      </c>
      <c r="L62" s="192">
        <f t="shared" si="12"/>
        <v>203</v>
      </c>
      <c r="M62" s="192">
        <f t="shared" si="12"/>
        <v>228</v>
      </c>
      <c r="N62" s="192">
        <f t="shared" si="12"/>
        <v>242</v>
      </c>
      <c r="O62" s="192">
        <f t="shared" si="12"/>
        <v>267</v>
      </c>
      <c r="P62" s="192">
        <f t="shared" si="12"/>
        <v>285</v>
      </c>
      <c r="Q62" s="192">
        <f t="shared" si="12"/>
        <v>304</v>
      </c>
      <c r="R62" s="192">
        <f t="shared" si="12"/>
        <v>319</v>
      </c>
      <c r="S62" s="192">
        <f t="shared" si="12"/>
        <v>350</v>
      </c>
      <c r="T62" s="192">
        <f t="shared" si="12"/>
        <v>393</v>
      </c>
      <c r="U62" s="192">
        <f t="shared" si="12"/>
        <v>448</v>
      </c>
      <c r="V62" s="192">
        <f t="shared" si="12"/>
        <v>500</v>
      </c>
      <c r="W62" s="192">
        <f t="shared" si="12"/>
        <v>543</v>
      </c>
      <c r="X62" s="302">
        <f t="shared" si="12"/>
        <v>611</v>
      </c>
      <c r="Y62" s="192">
        <f t="shared" si="12"/>
        <v>587</v>
      </c>
      <c r="Z62" s="192">
        <f t="shared" si="12"/>
        <v>540</v>
      </c>
      <c r="AA62" s="192">
        <f t="shared" si="12"/>
        <v>480</v>
      </c>
      <c r="AB62" s="192">
        <f t="shared" si="12"/>
        <v>407</v>
      </c>
      <c r="AC62" s="192">
        <f t="shared" si="12"/>
        <v>341</v>
      </c>
      <c r="AD62" s="192">
        <f t="shared" si="12"/>
        <v>254</v>
      </c>
      <c r="AE62" s="192">
        <f t="shared" si="12"/>
        <v>196</v>
      </c>
      <c r="AF62" s="192">
        <f t="shared" si="12"/>
        <v>162</v>
      </c>
      <c r="AG62" s="192">
        <f t="shared" si="12"/>
        <v>131</v>
      </c>
      <c r="AH62" s="192">
        <f t="shared" si="12"/>
        <v>109</v>
      </c>
      <c r="AI62" s="192">
        <f t="shared" si="12"/>
        <v>65</v>
      </c>
      <c r="AJ62" s="189">
        <f t="shared" si="12"/>
        <v>8702</v>
      </c>
    </row>
    <row r="63" spans="1:41" s="100" customFormat="1" ht="6" customHeight="1">
      <c r="A63" s="182"/>
      <c r="B63" s="182"/>
      <c r="C63" s="183"/>
      <c r="D63" s="183"/>
      <c r="E63" s="183"/>
      <c r="F63" s="183"/>
      <c r="G63" s="183"/>
      <c r="H63" s="183"/>
      <c r="I63" s="183"/>
      <c r="J63" s="183"/>
      <c r="K63" s="183"/>
      <c r="L63" s="183"/>
      <c r="M63" s="183"/>
      <c r="N63" s="183"/>
      <c r="O63" s="183"/>
      <c r="P63" s="183"/>
      <c r="Q63" s="183"/>
      <c r="R63" s="183"/>
      <c r="S63" s="183"/>
      <c r="T63" s="183"/>
      <c r="U63" s="183"/>
      <c r="V63" s="183"/>
      <c r="W63" s="183"/>
      <c r="X63" s="303"/>
      <c r="Y63" s="183"/>
      <c r="Z63" s="183"/>
      <c r="AA63" s="183"/>
      <c r="AB63" s="183"/>
      <c r="AC63" s="183"/>
      <c r="AD63" s="183"/>
      <c r="AE63" s="183"/>
      <c r="AF63" s="183"/>
      <c r="AG63" s="183"/>
      <c r="AH63" s="183"/>
      <c r="AI63" s="183"/>
      <c r="AJ63" s="183"/>
    </row>
    <row r="64" spans="1:41" s="100" customFormat="1">
      <c r="A64" s="105" t="s">
        <v>162</v>
      </c>
      <c r="B64" s="105"/>
      <c r="C64" s="193">
        <f t="shared" ref="C64:AJ64" si="13">C35+C62</f>
        <v>123</v>
      </c>
      <c r="D64" s="193">
        <f t="shared" si="13"/>
        <v>166</v>
      </c>
      <c r="E64" s="193">
        <f t="shared" si="13"/>
        <v>188</v>
      </c>
      <c r="F64" s="193">
        <f t="shared" si="13"/>
        <v>228</v>
      </c>
      <c r="G64" s="193">
        <f t="shared" si="13"/>
        <v>314</v>
      </c>
      <c r="H64" s="193">
        <f t="shared" si="13"/>
        <v>448</v>
      </c>
      <c r="I64" s="193">
        <f t="shared" si="13"/>
        <v>591</v>
      </c>
      <c r="J64" s="193">
        <f t="shared" si="13"/>
        <v>665</v>
      </c>
      <c r="K64" s="193">
        <f t="shared" si="13"/>
        <v>716</v>
      </c>
      <c r="L64" s="193">
        <f t="shared" si="13"/>
        <v>783</v>
      </c>
      <c r="M64" s="193">
        <f t="shared" si="13"/>
        <v>857</v>
      </c>
      <c r="N64" s="193">
        <f t="shared" si="13"/>
        <v>925</v>
      </c>
      <c r="O64" s="193">
        <f t="shared" si="13"/>
        <v>1005</v>
      </c>
      <c r="P64" s="193">
        <f t="shared" si="13"/>
        <v>1070</v>
      </c>
      <c r="Q64" s="193">
        <f t="shared" si="13"/>
        <v>1133</v>
      </c>
      <c r="R64" s="193">
        <f t="shared" si="13"/>
        <v>1230</v>
      </c>
      <c r="S64" s="193">
        <f t="shared" si="13"/>
        <v>1352</v>
      </c>
      <c r="T64" s="193">
        <f t="shared" si="13"/>
        <v>1452</v>
      </c>
      <c r="U64" s="193">
        <f t="shared" si="13"/>
        <v>1639</v>
      </c>
      <c r="V64" s="193">
        <f t="shared" si="13"/>
        <v>1812</v>
      </c>
      <c r="W64" s="193">
        <f t="shared" si="13"/>
        <v>1970</v>
      </c>
      <c r="X64" s="304">
        <f t="shared" si="13"/>
        <v>2293</v>
      </c>
      <c r="Y64" s="193">
        <f t="shared" si="13"/>
        <v>2167</v>
      </c>
      <c r="Z64" s="193">
        <f t="shared" si="13"/>
        <v>1955</v>
      </c>
      <c r="AA64" s="193">
        <f t="shared" si="13"/>
        <v>1729</v>
      </c>
      <c r="AB64" s="193">
        <f t="shared" si="13"/>
        <v>1475</v>
      </c>
      <c r="AC64" s="193">
        <f t="shared" si="13"/>
        <v>1247</v>
      </c>
      <c r="AD64" s="193">
        <f t="shared" si="13"/>
        <v>927</v>
      </c>
      <c r="AE64" s="193">
        <f t="shared" si="13"/>
        <v>726</v>
      </c>
      <c r="AF64" s="193">
        <f t="shared" si="13"/>
        <v>601</v>
      </c>
      <c r="AG64" s="193">
        <f t="shared" si="13"/>
        <v>485</v>
      </c>
      <c r="AH64" s="193">
        <f t="shared" si="13"/>
        <v>395</v>
      </c>
      <c r="AI64" s="193">
        <f t="shared" si="13"/>
        <v>239</v>
      </c>
      <c r="AJ64" s="193">
        <f t="shared" si="13"/>
        <v>32667</v>
      </c>
    </row>
    <row r="65" spans="1:36" s="100" customFormat="1" ht="6" customHeight="1">
      <c r="C65" s="97"/>
      <c r="D65" s="98"/>
      <c r="E65" s="98"/>
      <c r="F65" s="98"/>
      <c r="G65" s="98"/>
      <c r="H65" s="98"/>
      <c r="I65" s="98"/>
      <c r="J65" s="98"/>
      <c r="K65" s="98"/>
      <c r="L65" s="98"/>
      <c r="M65" s="98"/>
      <c r="N65" s="98"/>
      <c r="O65" s="98"/>
      <c r="P65" s="98"/>
      <c r="Q65" s="98"/>
      <c r="R65" s="98"/>
      <c r="S65" s="96"/>
      <c r="T65" s="96"/>
      <c r="U65" s="96"/>
      <c r="V65" s="96"/>
      <c r="W65" s="96"/>
      <c r="X65" s="294"/>
      <c r="Y65" s="96"/>
      <c r="Z65" s="96"/>
      <c r="AA65" s="96"/>
      <c r="AB65" s="96"/>
      <c r="AC65" s="96"/>
      <c r="AD65" s="96"/>
      <c r="AE65" s="96"/>
      <c r="AF65" s="96"/>
      <c r="AG65" s="96"/>
      <c r="AH65" s="96"/>
      <c r="AI65" s="96"/>
      <c r="AJ65" s="99"/>
    </row>
    <row r="66" spans="1:36">
      <c r="A66" s="194" t="s">
        <v>163</v>
      </c>
      <c r="B66" s="194"/>
      <c r="C66" s="193"/>
      <c r="D66" s="193"/>
      <c r="E66" s="193"/>
      <c r="F66" s="193"/>
      <c r="G66" s="193"/>
      <c r="H66" s="193"/>
      <c r="I66" s="193"/>
      <c r="J66" s="193"/>
      <c r="K66" s="193"/>
      <c r="L66" s="193"/>
      <c r="M66" s="193"/>
      <c r="N66" s="193"/>
      <c r="O66" s="193"/>
      <c r="P66" s="193"/>
      <c r="Q66" s="193"/>
      <c r="R66" s="193"/>
      <c r="S66" s="193"/>
      <c r="T66" s="193"/>
      <c r="U66" s="193"/>
      <c r="V66" s="193"/>
      <c r="W66" s="193"/>
      <c r="X66" s="304"/>
      <c r="Y66" s="193"/>
      <c r="Z66" s="193"/>
      <c r="AA66" s="193"/>
      <c r="AB66" s="193"/>
      <c r="AC66" s="193"/>
      <c r="AD66" s="193"/>
      <c r="AE66" s="193"/>
      <c r="AF66" s="193"/>
      <c r="AG66" s="193"/>
      <c r="AH66" s="193"/>
      <c r="AI66" s="193"/>
      <c r="AJ66" s="193"/>
    </row>
    <row r="67" spans="1:36">
      <c r="A67" s="238" t="s">
        <v>9</v>
      </c>
      <c r="B67" s="239" t="s">
        <v>283</v>
      </c>
      <c r="C67" s="248">
        <v>0</v>
      </c>
      <c r="D67" s="248">
        <v>0</v>
      </c>
      <c r="E67" s="248">
        <v>0</v>
      </c>
      <c r="F67" s="248">
        <v>0</v>
      </c>
      <c r="G67" s="248">
        <v>4</v>
      </c>
      <c r="H67" s="248">
        <v>15</v>
      </c>
      <c r="I67" s="248">
        <v>18</v>
      </c>
      <c r="J67" s="248">
        <v>14</v>
      </c>
      <c r="K67" s="248">
        <v>4</v>
      </c>
      <c r="L67" s="248">
        <v>4</v>
      </c>
      <c r="M67" s="248">
        <v>4</v>
      </c>
      <c r="N67" s="248">
        <v>4</v>
      </c>
      <c r="O67" s="248">
        <v>0</v>
      </c>
      <c r="P67" s="248">
        <v>0</v>
      </c>
      <c r="Q67" s="248">
        <v>0</v>
      </c>
      <c r="R67" s="248">
        <v>0</v>
      </c>
      <c r="S67" s="248">
        <v>0</v>
      </c>
      <c r="T67" s="248">
        <v>0</v>
      </c>
      <c r="U67" s="248">
        <v>0</v>
      </c>
      <c r="V67" s="248">
        <v>0</v>
      </c>
      <c r="W67" s="248">
        <v>0</v>
      </c>
      <c r="X67" s="305">
        <v>0</v>
      </c>
      <c r="Y67" s="248">
        <v>0</v>
      </c>
      <c r="Z67" s="248">
        <v>0</v>
      </c>
      <c r="AA67" s="248">
        <v>0</v>
      </c>
      <c r="AB67" s="248">
        <v>0</v>
      </c>
      <c r="AC67" s="248">
        <v>0</v>
      </c>
      <c r="AD67" s="248">
        <v>0</v>
      </c>
      <c r="AE67" s="248">
        <v>0</v>
      </c>
      <c r="AF67" s="248">
        <v>0</v>
      </c>
      <c r="AG67" s="248">
        <v>0</v>
      </c>
      <c r="AH67" s="248">
        <v>0</v>
      </c>
      <c r="AI67" s="248">
        <v>0</v>
      </c>
      <c r="AJ67" s="241">
        <f t="shared" ref="AJ67:AJ72" si="14">SUM(D67:AH67)</f>
        <v>67</v>
      </c>
    </row>
    <row r="68" spans="1:36">
      <c r="A68" s="238" t="s">
        <v>14</v>
      </c>
      <c r="B68" s="239" t="s">
        <v>285</v>
      </c>
      <c r="C68" s="248">
        <v>0</v>
      </c>
      <c r="D68" s="248">
        <v>0</v>
      </c>
      <c r="E68" s="248">
        <v>0</v>
      </c>
      <c r="F68" s="248">
        <v>0</v>
      </c>
      <c r="G68" s="248">
        <v>2</v>
      </c>
      <c r="H68" s="248">
        <v>4</v>
      </c>
      <c r="I68" s="248">
        <v>4</v>
      </c>
      <c r="J68" s="248">
        <v>2</v>
      </c>
      <c r="K68" s="248">
        <v>2</v>
      </c>
      <c r="L68" s="248">
        <v>2</v>
      </c>
      <c r="M68" s="248">
        <v>0</v>
      </c>
      <c r="N68" s="248">
        <v>0</v>
      </c>
      <c r="O68" s="248">
        <v>0</v>
      </c>
      <c r="P68" s="248">
        <v>0</v>
      </c>
      <c r="Q68" s="248">
        <v>0</v>
      </c>
      <c r="R68" s="248">
        <v>0</v>
      </c>
      <c r="S68" s="248">
        <v>0</v>
      </c>
      <c r="T68" s="248">
        <v>0</v>
      </c>
      <c r="U68" s="248">
        <v>4</v>
      </c>
      <c r="V68" s="248">
        <v>4</v>
      </c>
      <c r="W68" s="248">
        <v>4</v>
      </c>
      <c r="X68" s="305">
        <v>4</v>
      </c>
      <c r="Y68" s="248">
        <v>4</v>
      </c>
      <c r="Z68" s="248">
        <v>2</v>
      </c>
      <c r="AA68" s="248">
        <v>0</v>
      </c>
      <c r="AB68" s="248">
        <v>0</v>
      </c>
      <c r="AC68" s="248">
        <v>0</v>
      </c>
      <c r="AD68" s="248">
        <v>0</v>
      </c>
      <c r="AE68" s="248">
        <v>0</v>
      </c>
      <c r="AF68" s="248">
        <v>0</v>
      </c>
      <c r="AG68" s="248">
        <v>0</v>
      </c>
      <c r="AH68" s="248">
        <v>0</v>
      </c>
      <c r="AI68" s="248">
        <v>0</v>
      </c>
      <c r="AJ68" s="241">
        <f t="shared" si="14"/>
        <v>38</v>
      </c>
    </row>
    <row r="69" spans="1:36">
      <c r="A69" s="238" t="s">
        <v>10</v>
      </c>
      <c r="B69" s="239" t="s">
        <v>287</v>
      </c>
      <c r="C69" s="248">
        <v>0</v>
      </c>
      <c r="D69" s="248">
        <v>1</v>
      </c>
      <c r="E69" s="248">
        <v>1</v>
      </c>
      <c r="F69" s="248">
        <v>1</v>
      </c>
      <c r="G69" s="248">
        <v>4</v>
      </c>
      <c r="H69" s="248">
        <v>8</v>
      </c>
      <c r="I69" s="248">
        <v>8</v>
      </c>
      <c r="J69" s="248">
        <v>6</v>
      </c>
      <c r="K69" s="248">
        <v>1</v>
      </c>
      <c r="L69" s="248">
        <v>1</v>
      </c>
      <c r="M69" s="248">
        <v>0</v>
      </c>
      <c r="N69" s="248">
        <v>0</v>
      </c>
      <c r="O69" s="248">
        <v>0</v>
      </c>
      <c r="P69" s="248">
        <v>0</v>
      </c>
      <c r="Q69" s="248">
        <v>0</v>
      </c>
      <c r="R69" s="248">
        <v>0</v>
      </c>
      <c r="S69" s="248">
        <v>1</v>
      </c>
      <c r="T69" s="248">
        <v>1</v>
      </c>
      <c r="U69" s="248">
        <v>4</v>
      </c>
      <c r="V69" s="248">
        <v>4</v>
      </c>
      <c r="W69" s="248">
        <v>4</v>
      </c>
      <c r="X69" s="305">
        <v>4</v>
      </c>
      <c r="Y69" s="248">
        <v>4</v>
      </c>
      <c r="Z69" s="248">
        <v>2</v>
      </c>
      <c r="AA69" s="248">
        <v>0</v>
      </c>
      <c r="AB69" s="248">
        <v>0</v>
      </c>
      <c r="AC69" s="248">
        <v>0</v>
      </c>
      <c r="AD69" s="248">
        <v>0</v>
      </c>
      <c r="AE69" s="248">
        <v>0</v>
      </c>
      <c r="AF69" s="248">
        <v>0</v>
      </c>
      <c r="AG69" s="248">
        <v>0</v>
      </c>
      <c r="AH69" s="248">
        <v>0</v>
      </c>
      <c r="AI69" s="248">
        <v>0</v>
      </c>
      <c r="AJ69" s="241">
        <f t="shared" si="14"/>
        <v>55</v>
      </c>
    </row>
    <row r="70" spans="1:36">
      <c r="A70" s="238" t="s">
        <v>299</v>
      </c>
      <c r="B70" s="239" t="s">
        <v>298</v>
      </c>
      <c r="C70" s="248">
        <v>0</v>
      </c>
      <c r="D70" s="248">
        <v>0</v>
      </c>
      <c r="E70" s="248">
        <v>0</v>
      </c>
      <c r="F70" s="248">
        <v>0</v>
      </c>
      <c r="G70" s="248">
        <v>0</v>
      </c>
      <c r="H70" s="248">
        <v>0</v>
      </c>
      <c r="I70" s="248">
        <v>0</v>
      </c>
      <c r="J70" s="248">
        <v>0</v>
      </c>
      <c r="K70" s="248">
        <v>0</v>
      </c>
      <c r="L70" s="248">
        <v>0</v>
      </c>
      <c r="M70" s="248">
        <v>0</v>
      </c>
      <c r="N70" s="248">
        <v>0</v>
      </c>
      <c r="O70" s="248">
        <v>0</v>
      </c>
      <c r="P70" s="248">
        <v>0</v>
      </c>
      <c r="Q70" s="248">
        <v>0</v>
      </c>
      <c r="R70" s="248">
        <v>0</v>
      </c>
      <c r="S70" s="248">
        <v>0</v>
      </c>
      <c r="T70" s="248">
        <v>0</v>
      </c>
      <c r="U70" s="248">
        <v>3</v>
      </c>
      <c r="V70" s="248">
        <v>3</v>
      </c>
      <c r="W70" s="248">
        <v>3</v>
      </c>
      <c r="X70" s="305">
        <v>3</v>
      </c>
      <c r="Y70" s="248">
        <v>3</v>
      </c>
      <c r="Z70" s="248">
        <v>3</v>
      </c>
      <c r="AA70" s="248">
        <v>0</v>
      </c>
      <c r="AB70" s="248">
        <v>0</v>
      </c>
      <c r="AC70" s="248">
        <v>0</v>
      </c>
      <c r="AD70" s="248">
        <v>0</v>
      </c>
      <c r="AE70" s="248">
        <v>0</v>
      </c>
      <c r="AF70" s="248">
        <v>0</v>
      </c>
      <c r="AG70" s="248">
        <v>0</v>
      </c>
      <c r="AH70" s="248">
        <v>0</v>
      </c>
      <c r="AI70" s="248">
        <v>0</v>
      </c>
      <c r="AJ70" s="241">
        <f t="shared" si="14"/>
        <v>18</v>
      </c>
    </row>
    <row r="71" spans="1:36">
      <c r="A71" s="238" t="s">
        <v>152</v>
      </c>
      <c r="B71" s="239" t="s">
        <v>289</v>
      </c>
      <c r="C71" s="248">
        <v>0</v>
      </c>
      <c r="D71" s="248">
        <v>2</v>
      </c>
      <c r="E71" s="248">
        <v>2</v>
      </c>
      <c r="F71" s="248">
        <v>2</v>
      </c>
      <c r="G71" s="248">
        <v>2</v>
      </c>
      <c r="H71" s="248">
        <v>4</v>
      </c>
      <c r="I71" s="248">
        <v>4</v>
      </c>
      <c r="J71" s="248">
        <v>2</v>
      </c>
      <c r="K71" s="248">
        <v>1</v>
      </c>
      <c r="L71" s="248">
        <v>1</v>
      </c>
      <c r="M71" s="248">
        <v>0</v>
      </c>
      <c r="N71" s="248">
        <v>0</v>
      </c>
      <c r="O71" s="248">
        <v>0</v>
      </c>
      <c r="P71" s="248">
        <v>0</v>
      </c>
      <c r="Q71" s="248">
        <v>0</v>
      </c>
      <c r="R71" s="248">
        <v>0</v>
      </c>
      <c r="S71" s="248">
        <v>1</v>
      </c>
      <c r="T71" s="248">
        <v>1</v>
      </c>
      <c r="U71" s="248">
        <v>1</v>
      </c>
      <c r="V71" s="248">
        <v>1</v>
      </c>
      <c r="W71" s="248">
        <v>1</v>
      </c>
      <c r="X71" s="305">
        <v>1</v>
      </c>
      <c r="Y71" s="248">
        <v>1</v>
      </c>
      <c r="Z71" s="248">
        <v>1</v>
      </c>
      <c r="AA71" s="248">
        <v>0</v>
      </c>
      <c r="AB71" s="248">
        <v>0</v>
      </c>
      <c r="AC71" s="248">
        <v>0</v>
      </c>
      <c r="AD71" s="248">
        <v>0</v>
      </c>
      <c r="AE71" s="248">
        <v>0</v>
      </c>
      <c r="AF71" s="248">
        <v>0</v>
      </c>
      <c r="AG71" s="248">
        <v>0</v>
      </c>
      <c r="AH71" s="248">
        <v>0</v>
      </c>
      <c r="AI71" s="248">
        <v>0</v>
      </c>
      <c r="AJ71" s="241">
        <f t="shared" si="14"/>
        <v>28</v>
      </c>
    </row>
    <row r="72" spans="1:36">
      <c r="A72" s="244" t="s">
        <v>263</v>
      </c>
      <c r="B72" s="245" t="s">
        <v>291</v>
      </c>
      <c r="C72" s="248">
        <v>0</v>
      </c>
      <c r="D72" s="249">
        <v>0</v>
      </c>
      <c r="E72" s="249">
        <v>0</v>
      </c>
      <c r="F72" s="249">
        <v>0</v>
      </c>
      <c r="G72" s="249">
        <v>2</v>
      </c>
      <c r="H72" s="249">
        <v>4</v>
      </c>
      <c r="I72" s="249">
        <v>5</v>
      </c>
      <c r="J72" s="249">
        <v>4</v>
      </c>
      <c r="K72" s="249">
        <v>2</v>
      </c>
      <c r="L72" s="249">
        <v>2</v>
      </c>
      <c r="M72" s="249">
        <v>2</v>
      </c>
      <c r="N72" s="249">
        <v>1</v>
      </c>
      <c r="O72" s="248">
        <v>0</v>
      </c>
      <c r="P72" s="248">
        <v>0</v>
      </c>
      <c r="Q72" s="248">
        <v>0</v>
      </c>
      <c r="R72" s="248">
        <v>0</v>
      </c>
      <c r="S72" s="249">
        <v>0</v>
      </c>
      <c r="T72" s="249">
        <v>0</v>
      </c>
      <c r="U72" s="249">
        <v>6</v>
      </c>
      <c r="V72" s="249">
        <v>6</v>
      </c>
      <c r="W72" s="249">
        <v>6</v>
      </c>
      <c r="X72" s="306">
        <v>6</v>
      </c>
      <c r="Y72" s="249">
        <v>7</v>
      </c>
      <c r="Z72" s="249">
        <v>4</v>
      </c>
      <c r="AA72" s="249">
        <v>4</v>
      </c>
      <c r="AB72" s="249">
        <v>4</v>
      </c>
      <c r="AC72" s="249">
        <v>0</v>
      </c>
      <c r="AD72" s="249">
        <v>2</v>
      </c>
      <c r="AE72" s="248">
        <v>0</v>
      </c>
      <c r="AF72" s="248">
        <v>0</v>
      </c>
      <c r="AG72" s="248">
        <v>0</v>
      </c>
      <c r="AH72" s="248">
        <v>0</v>
      </c>
      <c r="AI72" s="248">
        <v>0</v>
      </c>
      <c r="AJ72" s="241">
        <f t="shared" si="14"/>
        <v>67</v>
      </c>
    </row>
    <row r="73" spans="1:36">
      <c r="A73" s="250" t="s">
        <v>164</v>
      </c>
      <c r="B73" s="251"/>
      <c r="C73" s="252">
        <f t="shared" ref="C73" si="15">SUM(C67:C72)</f>
        <v>0</v>
      </c>
      <c r="D73" s="252">
        <f>SUM(D67:D72)</f>
        <v>3</v>
      </c>
      <c r="E73" s="252">
        <f t="shared" ref="E73:O73" si="16">SUM(E67:E72)</f>
        <v>3</v>
      </c>
      <c r="F73" s="252">
        <f t="shared" si="16"/>
        <v>3</v>
      </c>
      <c r="G73" s="252">
        <f t="shared" si="16"/>
        <v>14</v>
      </c>
      <c r="H73" s="252">
        <f t="shared" si="16"/>
        <v>35</v>
      </c>
      <c r="I73" s="252">
        <f t="shared" si="16"/>
        <v>39</v>
      </c>
      <c r="J73" s="252">
        <f t="shared" si="16"/>
        <v>28</v>
      </c>
      <c r="K73" s="252">
        <f t="shared" si="16"/>
        <v>10</v>
      </c>
      <c r="L73" s="252">
        <f t="shared" si="16"/>
        <v>10</v>
      </c>
      <c r="M73" s="252">
        <f t="shared" si="16"/>
        <v>6</v>
      </c>
      <c r="N73" s="252">
        <f t="shared" si="16"/>
        <v>5</v>
      </c>
      <c r="O73" s="252">
        <f t="shared" si="16"/>
        <v>0</v>
      </c>
      <c r="P73" s="252">
        <f t="shared" ref="P73" si="17">SUM(P67:P72)</f>
        <v>0</v>
      </c>
      <c r="Q73" s="252">
        <f t="shared" ref="Q73" si="18">SUM(Q67:Q72)</f>
        <v>0</v>
      </c>
      <c r="R73" s="252">
        <f t="shared" ref="R73" si="19">SUM(R67:R72)</f>
        <v>0</v>
      </c>
      <c r="S73" s="252">
        <f t="shared" ref="S73:AD73" si="20">SUM(S67:S72)</f>
        <v>2</v>
      </c>
      <c r="T73" s="252">
        <f t="shared" si="20"/>
        <v>2</v>
      </c>
      <c r="U73" s="252">
        <f t="shared" si="20"/>
        <v>18</v>
      </c>
      <c r="V73" s="252">
        <f t="shared" si="20"/>
        <v>18</v>
      </c>
      <c r="W73" s="252">
        <f t="shared" si="20"/>
        <v>18</v>
      </c>
      <c r="X73" s="307">
        <f t="shared" si="20"/>
        <v>18</v>
      </c>
      <c r="Y73" s="252">
        <f t="shared" si="20"/>
        <v>19</v>
      </c>
      <c r="Z73" s="252">
        <f t="shared" si="20"/>
        <v>12</v>
      </c>
      <c r="AA73" s="252">
        <f t="shared" si="20"/>
        <v>4</v>
      </c>
      <c r="AB73" s="252">
        <f t="shared" si="20"/>
        <v>4</v>
      </c>
      <c r="AC73" s="252">
        <f t="shared" si="20"/>
        <v>0</v>
      </c>
      <c r="AD73" s="252">
        <f t="shared" si="20"/>
        <v>2</v>
      </c>
      <c r="AE73" s="252">
        <f t="shared" ref="AE73" si="21">SUM(AE67:AE72)</f>
        <v>0</v>
      </c>
      <c r="AF73" s="252">
        <f t="shared" ref="AF73" si="22">SUM(AF67:AF72)</f>
        <v>0</v>
      </c>
      <c r="AG73" s="252">
        <f t="shared" ref="AG73" si="23">SUM(AG67:AG72)</f>
        <v>0</v>
      </c>
      <c r="AH73" s="252">
        <f t="shared" ref="AH73" si="24">SUM(AH67:AH72)</f>
        <v>0</v>
      </c>
      <c r="AI73" s="252">
        <f t="shared" ref="AI73:AJ73" si="25">SUM(AI67:AI72)</f>
        <v>0</v>
      </c>
      <c r="AJ73" s="252">
        <f t="shared" si="25"/>
        <v>273</v>
      </c>
    </row>
    <row r="74" spans="1:36" ht="6" customHeight="1">
      <c r="C74" s="1"/>
      <c r="X74" s="291"/>
    </row>
    <row r="75" spans="1:36" ht="13.5" thickBot="1">
      <c r="A75" s="163" t="s">
        <v>26</v>
      </c>
      <c r="B75" s="163"/>
      <c r="C75" s="165">
        <f t="shared" ref="C75:AJ75" si="26">C64+C73</f>
        <v>123</v>
      </c>
      <c r="D75" s="165">
        <f t="shared" si="26"/>
        <v>169</v>
      </c>
      <c r="E75" s="165">
        <f t="shared" si="26"/>
        <v>191</v>
      </c>
      <c r="F75" s="165">
        <f t="shared" si="26"/>
        <v>231</v>
      </c>
      <c r="G75" s="165">
        <f t="shared" si="26"/>
        <v>328</v>
      </c>
      <c r="H75" s="165">
        <f t="shared" si="26"/>
        <v>483</v>
      </c>
      <c r="I75" s="165">
        <f t="shared" si="26"/>
        <v>630</v>
      </c>
      <c r="J75" s="165">
        <f t="shared" si="26"/>
        <v>693</v>
      </c>
      <c r="K75" s="165">
        <f t="shared" si="26"/>
        <v>726</v>
      </c>
      <c r="L75" s="165">
        <f t="shared" si="26"/>
        <v>793</v>
      </c>
      <c r="M75" s="165">
        <f t="shared" si="26"/>
        <v>863</v>
      </c>
      <c r="N75" s="165">
        <f t="shared" si="26"/>
        <v>930</v>
      </c>
      <c r="O75" s="165">
        <f t="shared" si="26"/>
        <v>1005</v>
      </c>
      <c r="P75" s="165">
        <f t="shared" si="26"/>
        <v>1070</v>
      </c>
      <c r="Q75" s="165">
        <f t="shared" si="26"/>
        <v>1133</v>
      </c>
      <c r="R75" s="165">
        <f t="shared" si="26"/>
        <v>1230</v>
      </c>
      <c r="S75" s="165">
        <f t="shared" si="26"/>
        <v>1354</v>
      </c>
      <c r="T75" s="165">
        <f t="shared" si="26"/>
        <v>1454</v>
      </c>
      <c r="U75" s="165">
        <f t="shared" si="26"/>
        <v>1657</v>
      </c>
      <c r="V75" s="165">
        <f t="shared" si="26"/>
        <v>1830</v>
      </c>
      <c r="W75" s="165">
        <f t="shared" si="26"/>
        <v>1988</v>
      </c>
      <c r="X75" s="203">
        <f t="shared" si="26"/>
        <v>2311</v>
      </c>
      <c r="Y75" s="165">
        <f t="shared" si="26"/>
        <v>2186</v>
      </c>
      <c r="Z75" s="165">
        <f t="shared" si="26"/>
        <v>1967</v>
      </c>
      <c r="AA75" s="165">
        <f t="shared" si="26"/>
        <v>1733</v>
      </c>
      <c r="AB75" s="165">
        <f t="shared" si="26"/>
        <v>1479</v>
      </c>
      <c r="AC75" s="165">
        <f t="shared" si="26"/>
        <v>1247</v>
      </c>
      <c r="AD75" s="165">
        <f t="shared" si="26"/>
        <v>929</v>
      </c>
      <c r="AE75" s="165">
        <f t="shared" si="26"/>
        <v>726</v>
      </c>
      <c r="AF75" s="165">
        <f t="shared" si="26"/>
        <v>601</v>
      </c>
      <c r="AG75" s="165">
        <f t="shared" si="26"/>
        <v>485</v>
      </c>
      <c r="AH75" s="165">
        <f t="shared" si="26"/>
        <v>395</v>
      </c>
      <c r="AI75" s="165">
        <f t="shared" si="26"/>
        <v>239</v>
      </c>
      <c r="AJ75" s="165">
        <f t="shared" si="26"/>
        <v>32940</v>
      </c>
    </row>
    <row r="76" spans="1:36" ht="13.5" thickBot="1">
      <c r="A76" s="223"/>
      <c r="B76" s="223"/>
      <c r="C76" s="224"/>
      <c r="D76" s="224"/>
      <c r="E76" s="224"/>
      <c r="F76" s="224"/>
      <c r="G76" s="224"/>
      <c r="H76" s="224"/>
      <c r="I76" s="224"/>
      <c r="J76" s="224"/>
      <c r="K76" s="224"/>
      <c r="L76" s="224"/>
      <c r="M76" s="224"/>
      <c r="N76" s="224"/>
      <c r="O76" s="224"/>
      <c r="P76" s="224"/>
      <c r="Q76" s="224"/>
      <c r="R76" s="224"/>
      <c r="S76" s="224"/>
      <c r="T76" s="224"/>
      <c r="U76" s="224"/>
      <c r="V76" s="224"/>
      <c r="W76" s="224"/>
      <c r="X76" s="308"/>
      <c r="Y76" s="224"/>
      <c r="Z76" s="224"/>
      <c r="AA76" s="224"/>
      <c r="AB76" s="224"/>
      <c r="AC76" s="224"/>
      <c r="AD76" s="224"/>
      <c r="AE76" s="224"/>
      <c r="AF76" s="224"/>
      <c r="AG76" s="224"/>
      <c r="AH76" s="224"/>
      <c r="AI76" s="224"/>
      <c r="AJ76" s="225"/>
    </row>
    <row r="77" spans="1:36" ht="14.25">
      <c r="A77" s="226" t="s">
        <v>175</v>
      </c>
      <c r="B77" s="227">
        <v>7.4999999999999997E-2</v>
      </c>
      <c r="C77" s="228"/>
      <c r="D77" s="228"/>
      <c r="E77" s="228"/>
      <c r="F77" s="228"/>
      <c r="G77" s="228"/>
      <c r="H77" s="228"/>
      <c r="I77" s="228"/>
      <c r="J77" s="228"/>
      <c r="K77" s="228"/>
      <c r="L77" s="228"/>
      <c r="M77" s="228"/>
      <c r="N77" s="228"/>
      <c r="O77" s="228"/>
      <c r="P77" s="228"/>
      <c r="Q77" s="228"/>
      <c r="R77" s="228"/>
      <c r="S77" s="228"/>
      <c r="T77" s="228"/>
      <c r="U77" s="228"/>
      <c r="V77" s="228"/>
      <c r="W77" s="228"/>
      <c r="X77" s="309"/>
      <c r="Y77" s="228"/>
      <c r="Z77" s="228"/>
      <c r="AA77" s="228"/>
      <c r="AB77" s="228"/>
      <c r="AC77" s="228"/>
      <c r="AD77" s="228"/>
      <c r="AE77" s="228"/>
      <c r="AF77" s="228"/>
      <c r="AG77" s="228"/>
      <c r="AH77" s="229"/>
      <c r="AI77" s="229"/>
      <c r="AJ77" s="230"/>
    </row>
    <row r="78" spans="1:36">
      <c r="A78" s="254" t="s">
        <v>61</v>
      </c>
      <c r="B78" s="254"/>
      <c r="C78" s="255">
        <v>76.124000000000009</v>
      </c>
      <c r="D78" s="255">
        <v>101.5048</v>
      </c>
      <c r="E78" s="255">
        <v>114.636</v>
      </c>
      <c r="F78" s="255">
        <v>142.7192</v>
      </c>
      <c r="G78" s="255">
        <v>192.53440000000001</v>
      </c>
      <c r="H78" s="255">
        <v>279.6472</v>
      </c>
      <c r="I78" s="255">
        <v>377.67680000000001</v>
      </c>
      <c r="J78" s="255">
        <v>426.81360000000001</v>
      </c>
      <c r="K78" s="255">
        <v>461.40880000000004</v>
      </c>
      <c r="L78" s="255">
        <v>504.49200000000002</v>
      </c>
      <c r="M78" s="255">
        <v>549.62879999999996</v>
      </c>
      <c r="N78" s="255">
        <v>598.00959999999998</v>
      </c>
      <c r="O78" s="255">
        <v>650.55119999999999</v>
      </c>
      <c r="P78" s="255">
        <v>696.49760000000003</v>
      </c>
      <c r="Q78" s="255">
        <v>740.14639999999997</v>
      </c>
      <c r="R78" s="255">
        <v>805.28880000000004</v>
      </c>
      <c r="S78" s="255">
        <v>882.59199999999998</v>
      </c>
      <c r="T78" s="255">
        <v>952.58640000000003</v>
      </c>
      <c r="U78" s="255">
        <v>1079.3184000000001</v>
      </c>
      <c r="V78" s="255">
        <v>1197.8600000000001</v>
      </c>
      <c r="W78" s="255">
        <v>1299.1632</v>
      </c>
      <c r="X78" s="310">
        <v>1509.912</v>
      </c>
      <c r="Y78" s="255">
        <v>1428.2816</v>
      </c>
      <c r="Z78" s="255">
        <v>1290.6752000000001</v>
      </c>
      <c r="AA78" s="255">
        <v>1144.3424</v>
      </c>
      <c r="AB78" s="255">
        <v>974.58079999999995</v>
      </c>
      <c r="AC78" s="255">
        <v>816.44399999999996</v>
      </c>
      <c r="AD78" s="255">
        <v>605.92079999999999</v>
      </c>
      <c r="AE78" s="255">
        <v>471.70080000000002</v>
      </c>
      <c r="AF78" s="255">
        <v>387.37360000000001</v>
      </c>
      <c r="AG78" s="255">
        <v>311.85599999999999</v>
      </c>
      <c r="AH78" s="255">
        <v>260.01120000000003</v>
      </c>
      <c r="AI78" s="255">
        <v>158.5472</v>
      </c>
      <c r="AJ78" s="241">
        <f t="shared" ref="AJ78:AJ79" si="27">SUM(D78:AH78)</f>
        <v>21254.173599999998</v>
      </c>
    </row>
    <row r="79" spans="1:36" ht="13.5" thickBot="1">
      <c r="A79" s="257" t="s">
        <v>62</v>
      </c>
      <c r="B79" s="258"/>
      <c r="C79" s="259">
        <v>70</v>
      </c>
      <c r="D79" s="259">
        <v>94</v>
      </c>
      <c r="E79" s="259">
        <v>106</v>
      </c>
      <c r="F79" s="259">
        <v>132</v>
      </c>
      <c r="G79" s="259">
        <v>178</v>
      </c>
      <c r="H79" s="259">
        <v>259</v>
      </c>
      <c r="I79" s="259">
        <v>349</v>
      </c>
      <c r="J79" s="259">
        <v>395</v>
      </c>
      <c r="K79" s="259">
        <v>427</v>
      </c>
      <c r="L79" s="259">
        <v>467</v>
      </c>
      <c r="M79" s="259">
        <v>508</v>
      </c>
      <c r="N79" s="259">
        <v>553</v>
      </c>
      <c r="O79" s="259">
        <v>602</v>
      </c>
      <c r="P79" s="259">
        <v>644</v>
      </c>
      <c r="Q79" s="259">
        <v>685</v>
      </c>
      <c r="R79" s="259">
        <v>745</v>
      </c>
      <c r="S79" s="259">
        <v>816</v>
      </c>
      <c r="T79" s="259">
        <v>881</v>
      </c>
      <c r="U79" s="259">
        <v>998</v>
      </c>
      <c r="V79" s="259">
        <v>1108</v>
      </c>
      <c r="W79" s="259">
        <v>1202</v>
      </c>
      <c r="X79" s="311">
        <v>1398</v>
      </c>
      <c r="Y79" s="259">
        <v>1321</v>
      </c>
      <c r="Z79" s="259">
        <v>1194</v>
      </c>
      <c r="AA79" s="259">
        <v>1059</v>
      </c>
      <c r="AB79" s="259">
        <v>901</v>
      </c>
      <c r="AC79" s="259">
        <v>755</v>
      </c>
      <c r="AD79" s="259">
        <v>560</v>
      </c>
      <c r="AE79" s="259">
        <v>436</v>
      </c>
      <c r="AF79" s="259">
        <v>358</v>
      </c>
      <c r="AG79" s="259">
        <v>288</v>
      </c>
      <c r="AH79" s="259">
        <v>241</v>
      </c>
      <c r="AI79" s="259">
        <v>147</v>
      </c>
      <c r="AJ79" s="260">
        <f t="shared" si="27"/>
        <v>19660</v>
      </c>
    </row>
    <row r="80" spans="1:36" ht="13.5" thickBot="1">
      <c r="A80" s="163"/>
      <c r="B80" s="163"/>
      <c r="C80" s="164"/>
      <c r="D80" s="253"/>
      <c r="E80" s="253"/>
      <c r="F80" s="253"/>
      <c r="G80" s="253"/>
      <c r="H80" s="253"/>
      <c r="I80" s="253"/>
      <c r="J80" s="253"/>
      <c r="K80" s="253"/>
      <c r="L80" s="253"/>
      <c r="M80" s="253"/>
      <c r="N80" s="253"/>
      <c r="O80" s="253"/>
      <c r="P80" s="253"/>
      <c r="Q80" s="253"/>
      <c r="R80" s="253"/>
      <c r="S80" s="253"/>
      <c r="T80" s="253"/>
      <c r="U80" s="253"/>
      <c r="V80" s="253"/>
      <c r="W80" s="253"/>
      <c r="X80" s="312"/>
      <c r="Y80" s="253"/>
      <c r="Z80" s="253"/>
      <c r="AA80" s="253"/>
      <c r="AB80" s="253"/>
      <c r="AC80" s="253"/>
      <c r="AD80" s="253"/>
      <c r="AE80" s="253"/>
      <c r="AF80" s="253"/>
      <c r="AG80" s="253"/>
      <c r="AH80" s="253"/>
      <c r="AI80" s="253"/>
      <c r="AJ80" s="155"/>
    </row>
    <row r="81" spans="1:36">
      <c r="A81" s="231" t="s">
        <v>118</v>
      </c>
      <c r="B81" s="231"/>
      <c r="C81" s="232"/>
      <c r="D81" s="232"/>
      <c r="E81" s="232"/>
      <c r="F81" s="232"/>
      <c r="G81" s="232"/>
      <c r="H81" s="232"/>
      <c r="I81" s="233"/>
      <c r="J81" s="232"/>
      <c r="K81" s="232"/>
      <c r="L81" s="232"/>
      <c r="M81" s="232"/>
      <c r="N81" s="232"/>
      <c r="O81" s="232"/>
      <c r="P81" s="232"/>
      <c r="Q81" s="232"/>
      <c r="R81" s="232"/>
      <c r="S81" s="234"/>
      <c r="T81" s="234"/>
      <c r="U81" s="234"/>
      <c r="V81" s="234"/>
      <c r="W81" s="234"/>
      <c r="X81" s="313"/>
      <c r="Y81" s="234"/>
      <c r="Z81" s="234"/>
      <c r="AA81" s="234"/>
      <c r="AB81" s="234"/>
      <c r="AC81" s="234"/>
      <c r="AD81" s="234"/>
      <c r="AE81" s="234"/>
      <c r="AF81" s="234"/>
      <c r="AG81" s="235"/>
      <c r="AH81" s="236"/>
      <c r="AI81" s="236"/>
      <c r="AJ81" s="237" t="s">
        <v>4</v>
      </c>
    </row>
    <row r="82" spans="1:36">
      <c r="A82" s="261" t="s">
        <v>64</v>
      </c>
      <c r="B82" s="261"/>
      <c r="C82" s="262">
        <v>35</v>
      </c>
      <c r="D82" s="262">
        <v>35</v>
      </c>
      <c r="E82" s="262">
        <v>440</v>
      </c>
      <c r="F82" s="262">
        <v>440</v>
      </c>
      <c r="G82" s="262">
        <v>420</v>
      </c>
      <c r="H82" s="262">
        <v>407</v>
      </c>
      <c r="I82" s="262">
        <v>472</v>
      </c>
      <c r="J82" s="262">
        <v>438</v>
      </c>
      <c r="K82" s="262">
        <v>411</v>
      </c>
      <c r="L82" s="262">
        <v>112</v>
      </c>
      <c r="M82" s="262">
        <v>120</v>
      </c>
      <c r="N82" s="262">
        <v>133</v>
      </c>
      <c r="O82" s="262">
        <v>148</v>
      </c>
      <c r="P82" s="262">
        <v>141</v>
      </c>
      <c r="Q82" s="262">
        <v>137</v>
      </c>
      <c r="R82" s="262">
        <v>165</v>
      </c>
      <c r="S82" s="262">
        <v>171</v>
      </c>
      <c r="T82" s="262">
        <v>135</v>
      </c>
      <c r="U82" s="262">
        <v>127</v>
      </c>
      <c r="V82" s="262">
        <v>122</v>
      </c>
      <c r="W82" s="262">
        <v>98</v>
      </c>
      <c r="X82" s="314">
        <v>94</v>
      </c>
      <c r="Y82" s="262">
        <v>91</v>
      </c>
      <c r="Z82" s="262">
        <v>65</v>
      </c>
      <c r="AA82" s="262">
        <v>55</v>
      </c>
      <c r="AB82" s="262">
        <v>43</v>
      </c>
      <c r="AC82" s="262">
        <v>36</v>
      </c>
      <c r="AD82" s="262">
        <v>28</v>
      </c>
      <c r="AE82" s="262">
        <v>28</v>
      </c>
      <c r="AF82" s="262">
        <v>10</v>
      </c>
      <c r="AG82" s="263">
        <v>8</v>
      </c>
      <c r="AH82" s="264">
        <v>6</v>
      </c>
      <c r="AI82" s="264">
        <v>4</v>
      </c>
      <c r="AJ82" s="241">
        <f t="shared" ref="AJ82:AJ87" si="28">SUM(D82:AH82)</f>
        <v>5136</v>
      </c>
    </row>
    <row r="83" spans="1:36" ht="14.25">
      <c r="A83" s="265" t="s">
        <v>220</v>
      </c>
      <c r="B83" s="265"/>
      <c r="C83" s="266">
        <v>0</v>
      </c>
      <c r="D83" s="256">
        <v>20</v>
      </c>
      <c r="E83" s="256">
        <v>40</v>
      </c>
      <c r="F83" s="256">
        <v>0</v>
      </c>
      <c r="G83" s="256">
        <v>0</v>
      </c>
      <c r="H83" s="256">
        <v>0</v>
      </c>
      <c r="I83" s="256">
        <v>0</v>
      </c>
      <c r="J83" s="256">
        <v>0</v>
      </c>
      <c r="K83" s="256">
        <v>0</v>
      </c>
      <c r="L83" s="256">
        <v>0</v>
      </c>
      <c r="M83" s="256">
        <v>0</v>
      </c>
      <c r="N83" s="256">
        <v>0</v>
      </c>
      <c r="O83" s="256">
        <v>0</v>
      </c>
      <c r="P83" s="256">
        <v>0</v>
      </c>
      <c r="Q83" s="256">
        <v>0</v>
      </c>
      <c r="R83" s="256">
        <v>0</v>
      </c>
      <c r="S83" s="256">
        <v>0</v>
      </c>
      <c r="T83" s="256">
        <v>20</v>
      </c>
      <c r="U83" s="256">
        <v>10</v>
      </c>
      <c r="V83" s="256">
        <v>10</v>
      </c>
      <c r="W83" s="256">
        <v>10</v>
      </c>
      <c r="X83" s="93">
        <v>10</v>
      </c>
      <c r="Y83" s="256">
        <v>5</v>
      </c>
      <c r="Z83" s="256">
        <v>5</v>
      </c>
      <c r="AA83" s="256">
        <v>0</v>
      </c>
      <c r="AB83" s="256">
        <v>0</v>
      </c>
      <c r="AC83" s="256">
        <v>0</v>
      </c>
      <c r="AD83" s="256">
        <v>0</v>
      </c>
      <c r="AE83" s="256">
        <v>0</v>
      </c>
      <c r="AF83" s="256">
        <v>0</v>
      </c>
      <c r="AG83" s="263">
        <v>0</v>
      </c>
      <c r="AH83" s="264">
        <v>0</v>
      </c>
      <c r="AI83" s="264">
        <v>0</v>
      </c>
      <c r="AJ83" s="241">
        <f t="shared" si="28"/>
        <v>130</v>
      </c>
    </row>
    <row r="84" spans="1:36">
      <c r="A84" s="261" t="s">
        <v>66</v>
      </c>
      <c r="B84" s="261"/>
      <c r="C84" s="267">
        <v>0</v>
      </c>
      <c r="D84" s="256">
        <v>0</v>
      </c>
      <c r="E84" s="256">
        <v>0</v>
      </c>
      <c r="F84" s="256">
        <v>0</v>
      </c>
      <c r="G84" s="256">
        <v>245</v>
      </c>
      <c r="H84" s="256">
        <v>245</v>
      </c>
      <c r="I84" s="256">
        <v>245</v>
      </c>
      <c r="J84" s="256">
        <v>245</v>
      </c>
      <c r="K84" s="256">
        <v>245</v>
      </c>
      <c r="L84" s="256">
        <v>245</v>
      </c>
      <c r="M84" s="256">
        <v>246</v>
      </c>
      <c r="N84" s="256">
        <v>246</v>
      </c>
      <c r="O84" s="256">
        <v>246</v>
      </c>
      <c r="P84" s="256">
        <v>246</v>
      </c>
      <c r="Q84" s="256">
        <v>246</v>
      </c>
      <c r="R84" s="256">
        <v>246</v>
      </c>
      <c r="S84" s="256">
        <v>246</v>
      </c>
      <c r="T84" s="256">
        <v>245</v>
      </c>
      <c r="U84" s="256">
        <v>245</v>
      </c>
      <c r="V84" s="256">
        <v>245</v>
      </c>
      <c r="W84" s="256">
        <v>245</v>
      </c>
      <c r="X84" s="93">
        <v>245</v>
      </c>
      <c r="Y84" s="256">
        <v>245</v>
      </c>
      <c r="Z84" s="256">
        <v>0</v>
      </c>
      <c r="AA84" s="256">
        <v>0</v>
      </c>
      <c r="AB84" s="256">
        <v>0</v>
      </c>
      <c r="AC84" s="256">
        <v>0</v>
      </c>
      <c r="AD84" s="256">
        <v>0</v>
      </c>
      <c r="AE84" s="256">
        <v>0</v>
      </c>
      <c r="AF84" s="256">
        <v>0</v>
      </c>
      <c r="AG84" s="263">
        <v>0</v>
      </c>
      <c r="AH84" s="264">
        <v>0</v>
      </c>
      <c r="AI84" s="264">
        <v>0</v>
      </c>
      <c r="AJ84" s="241">
        <f t="shared" si="28"/>
        <v>4662</v>
      </c>
    </row>
    <row r="85" spans="1:36">
      <c r="A85" s="268" t="s">
        <v>114</v>
      </c>
      <c r="B85" s="268"/>
      <c r="C85" s="269">
        <f t="shared" ref="C85:AI85" si="29">C82+C83+C84</f>
        <v>35</v>
      </c>
      <c r="D85" s="269">
        <f t="shared" si="29"/>
        <v>55</v>
      </c>
      <c r="E85" s="270">
        <f t="shared" si="29"/>
        <v>480</v>
      </c>
      <c r="F85" s="270">
        <f t="shared" si="29"/>
        <v>440</v>
      </c>
      <c r="G85" s="270">
        <f t="shared" si="29"/>
        <v>665</v>
      </c>
      <c r="H85" s="270">
        <f t="shared" si="29"/>
        <v>652</v>
      </c>
      <c r="I85" s="271">
        <f t="shared" si="29"/>
        <v>717</v>
      </c>
      <c r="J85" s="270">
        <f t="shared" si="29"/>
        <v>683</v>
      </c>
      <c r="K85" s="270">
        <f t="shared" si="29"/>
        <v>656</v>
      </c>
      <c r="L85" s="270">
        <f t="shared" si="29"/>
        <v>357</v>
      </c>
      <c r="M85" s="270">
        <f t="shared" si="29"/>
        <v>366</v>
      </c>
      <c r="N85" s="270">
        <f t="shared" si="29"/>
        <v>379</v>
      </c>
      <c r="O85" s="270">
        <f t="shared" si="29"/>
        <v>394</v>
      </c>
      <c r="P85" s="270">
        <f t="shared" si="29"/>
        <v>387</v>
      </c>
      <c r="Q85" s="270">
        <f t="shared" si="29"/>
        <v>383</v>
      </c>
      <c r="R85" s="270">
        <f t="shared" si="29"/>
        <v>411</v>
      </c>
      <c r="S85" s="270">
        <f t="shared" si="29"/>
        <v>417</v>
      </c>
      <c r="T85" s="271">
        <f t="shared" si="29"/>
        <v>400</v>
      </c>
      <c r="U85" s="269">
        <f t="shared" si="29"/>
        <v>382</v>
      </c>
      <c r="V85" s="269">
        <f t="shared" si="29"/>
        <v>377</v>
      </c>
      <c r="W85" s="269">
        <f t="shared" si="29"/>
        <v>353</v>
      </c>
      <c r="X85" s="315">
        <f t="shared" si="29"/>
        <v>349</v>
      </c>
      <c r="Y85" s="269">
        <f t="shared" si="29"/>
        <v>341</v>
      </c>
      <c r="Z85" s="269">
        <f t="shared" si="29"/>
        <v>70</v>
      </c>
      <c r="AA85" s="269">
        <f t="shared" si="29"/>
        <v>55</v>
      </c>
      <c r="AB85" s="269">
        <f t="shared" si="29"/>
        <v>43</v>
      </c>
      <c r="AC85" s="269">
        <f t="shared" si="29"/>
        <v>36</v>
      </c>
      <c r="AD85" s="269">
        <f t="shared" si="29"/>
        <v>28</v>
      </c>
      <c r="AE85" s="269">
        <f t="shared" si="29"/>
        <v>28</v>
      </c>
      <c r="AF85" s="269">
        <f t="shared" si="29"/>
        <v>10</v>
      </c>
      <c r="AG85" s="269">
        <f t="shared" si="29"/>
        <v>8</v>
      </c>
      <c r="AH85" s="269">
        <f t="shared" si="29"/>
        <v>6</v>
      </c>
      <c r="AI85" s="269">
        <f t="shared" si="29"/>
        <v>4</v>
      </c>
      <c r="AJ85" s="241">
        <f t="shared" si="28"/>
        <v>9928</v>
      </c>
    </row>
    <row r="86" spans="1:36" ht="6" customHeight="1">
      <c r="A86" s="11"/>
      <c r="B86" s="11"/>
      <c r="C86" s="17"/>
      <c r="D86" s="12"/>
      <c r="E86" s="12"/>
      <c r="F86" s="12"/>
      <c r="G86" s="12"/>
      <c r="H86" s="12"/>
      <c r="I86" s="12"/>
      <c r="J86" s="12"/>
      <c r="K86" s="12"/>
      <c r="L86" s="12"/>
      <c r="M86" s="12"/>
      <c r="N86" s="12"/>
      <c r="O86" s="12"/>
      <c r="P86" s="12"/>
      <c r="Q86" s="12"/>
      <c r="R86" s="12"/>
      <c r="S86" s="12"/>
      <c r="T86" s="12"/>
      <c r="U86" s="12"/>
      <c r="V86" s="12"/>
      <c r="W86" s="12"/>
      <c r="X86" s="294"/>
      <c r="Y86" s="12"/>
      <c r="Z86" s="12"/>
      <c r="AA86" s="12"/>
      <c r="AB86" s="12"/>
      <c r="AC86" s="12"/>
      <c r="AD86" s="12"/>
      <c r="AE86" s="12"/>
      <c r="AF86" s="12"/>
      <c r="AG86" s="12"/>
      <c r="AH86" s="12"/>
      <c r="AI86" s="12"/>
      <c r="AJ86" s="18"/>
    </row>
    <row r="87" spans="1:36" ht="13.5" thickBot="1">
      <c r="A87" s="163" t="s">
        <v>115</v>
      </c>
      <c r="B87" s="163"/>
      <c r="C87" s="164">
        <f t="shared" ref="C87:AI87" si="30">ROUND(C85/16,0)</f>
        <v>2</v>
      </c>
      <c r="D87" s="164">
        <f t="shared" si="30"/>
        <v>3</v>
      </c>
      <c r="E87" s="164">
        <f t="shared" si="30"/>
        <v>30</v>
      </c>
      <c r="F87" s="164">
        <f t="shared" si="30"/>
        <v>28</v>
      </c>
      <c r="G87" s="164">
        <f t="shared" si="30"/>
        <v>42</v>
      </c>
      <c r="H87" s="164">
        <f t="shared" si="30"/>
        <v>41</v>
      </c>
      <c r="I87" s="164">
        <f t="shared" si="30"/>
        <v>45</v>
      </c>
      <c r="J87" s="164">
        <f t="shared" si="30"/>
        <v>43</v>
      </c>
      <c r="K87" s="164">
        <f t="shared" si="30"/>
        <v>41</v>
      </c>
      <c r="L87" s="164">
        <f t="shared" si="30"/>
        <v>22</v>
      </c>
      <c r="M87" s="164">
        <f t="shared" si="30"/>
        <v>23</v>
      </c>
      <c r="N87" s="164">
        <f t="shared" si="30"/>
        <v>24</v>
      </c>
      <c r="O87" s="164">
        <f t="shared" si="30"/>
        <v>25</v>
      </c>
      <c r="P87" s="164">
        <f t="shared" si="30"/>
        <v>24</v>
      </c>
      <c r="Q87" s="164">
        <f t="shared" si="30"/>
        <v>24</v>
      </c>
      <c r="R87" s="164">
        <f t="shared" si="30"/>
        <v>26</v>
      </c>
      <c r="S87" s="164">
        <f t="shared" si="30"/>
        <v>26</v>
      </c>
      <c r="T87" s="164">
        <f t="shared" si="30"/>
        <v>25</v>
      </c>
      <c r="U87" s="164">
        <f t="shared" si="30"/>
        <v>24</v>
      </c>
      <c r="V87" s="164">
        <f t="shared" si="30"/>
        <v>24</v>
      </c>
      <c r="W87" s="164">
        <f t="shared" si="30"/>
        <v>22</v>
      </c>
      <c r="X87" s="316">
        <f t="shared" si="30"/>
        <v>22</v>
      </c>
      <c r="Y87" s="164">
        <f t="shared" si="30"/>
        <v>21</v>
      </c>
      <c r="Z87" s="164">
        <f t="shared" si="30"/>
        <v>4</v>
      </c>
      <c r="AA87" s="164">
        <f t="shared" si="30"/>
        <v>3</v>
      </c>
      <c r="AB87" s="164">
        <f t="shared" si="30"/>
        <v>3</v>
      </c>
      <c r="AC87" s="164">
        <f t="shared" si="30"/>
        <v>2</v>
      </c>
      <c r="AD87" s="164">
        <f t="shared" si="30"/>
        <v>2</v>
      </c>
      <c r="AE87" s="164">
        <f t="shared" si="30"/>
        <v>2</v>
      </c>
      <c r="AF87" s="164">
        <f t="shared" si="30"/>
        <v>1</v>
      </c>
      <c r="AG87" s="164">
        <f t="shared" si="30"/>
        <v>1</v>
      </c>
      <c r="AH87" s="164">
        <f t="shared" si="30"/>
        <v>0</v>
      </c>
      <c r="AI87" s="164">
        <f t="shared" si="30"/>
        <v>0</v>
      </c>
      <c r="AJ87" s="272">
        <f t="shared" si="28"/>
        <v>623</v>
      </c>
    </row>
    <row r="88" spans="1:36">
      <c r="A88" s="11"/>
      <c r="B88" s="11"/>
      <c r="C88" s="17"/>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8"/>
    </row>
    <row r="89" spans="1:36" ht="14.25">
      <c r="A89" s="23" t="s">
        <v>177</v>
      </c>
      <c r="B89" s="23"/>
      <c r="C89" s="17"/>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8"/>
    </row>
    <row r="90" spans="1:36" ht="14.25">
      <c r="A90" s="23" t="s">
        <v>176</v>
      </c>
      <c r="B90" s="23"/>
      <c r="C90" s="17"/>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8"/>
    </row>
    <row r="91" spans="1:36" ht="14.25">
      <c r="A91" s="23" t="s">
        <v>300</v>
      </c>
      <c r="B91" s="23"/>
      <c r="C91" s="17"/>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8"/>
    </row>
    <row r="92" spans="1:36" ht="14.25">
      <c r="A92" s="23" t="s">
        <v>221</v>
      </c>
      <c r="B92" s="23"/>
      <c r="C92" s="17"/>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8"/>
    </row>
    <row r="93" spans="1:36">
      <c r="AJ93" s="18"/>
    </row>
  </sheetData>
  <mergeCells count="1">
    <mergeCell ref="A1:AJ1"/>
  </mergeCells>
  <printOptions gridLines="1"/>
  <pageMargins left="0.7" right="0.7" top="0.75" bottom="0.75" header="0.3" footer="0.3"/>
  <pageSetup paperSize="17" scale="74" fitToHeight="2" orientation="landscape"/>
  <headerFooter>
    <oddFooter>&amp;RPage &amp;P of &amp;N</oddFooter>
  </headerFooter>
  <rowBreaks count="1" manualBreakCount="1">
    <brk id="75" max="35" man="1"/>
  </rowBreaks>
</worksheet>
</file>

<file path=xl/worksheets/sheet10.xml><?xml version="1.0" encoding="utf-8"?>
<worksheet xmlns="http://schemas.openxmlformats.org/spreadsheetml/2006/main" xmlns:r="http://schemas.openxmlformats.org/officeDocument/2006/relationships">
  <dimension ref="A1:AP72"/>
  <sheetViews>
    <sheetView workbookViewId="0">
      <selection activeCell="P35" sqref="P35"/>
    </sheetView>
  </sheetViews>
  <sheetFormatPr defaultRowHeight="12.75"/>
  <cols>
    <col min="1" max="1" width="30.140625" customWidth="1"/>
    <col min="2" max="2" width="8.42578125" bestFit="1" customWidth="1"/>
    <col min="3" max="14" width="5.7109375" customWidth="1"/>
    <col min="15" max="20" width="6.42578125" bestFit="1" customWidth="1"/>
    <col min="21" max="31" width="5.7109375" customWidth="1"/>
    <col min="33" max="33" width="2.85546875" customWidth="1"/>
    <col min="34" max="34" width="4.85546875" customWidth="1"/>
  </cols>
  <sheetData>
    <row r="1" spans="1:38" ht="15.75">
      <c r="A1" s="285" t="s">
        <v>32</v>
      </c>
      <c r="B1" s="285"/>
      <c r="C1" s="285"/>
      <c r="D1" s="285"/>
      <c r="E1" s="285"/>
      <c r="F1" s="285"/>
    </row>
    <row r="2" spans="1:38" ht="15">
      <c r="A2" s="26" t="s">
        <v>33</v>
      </c>
      <c r="B2" s="26"/>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row>
    <row r="3" spans="1:38" ht="180" hidden="1">
      <c r="A3" s="28" t="s">
        <v>3</v>
      </c>
      <c r="B3" s="29">
        <v>41365</v>
      </c>
      <c r="C3" s="29">
        <v>41395</v>
      </c>
      <c r="D3" s="29">
        <v>41426</v>
      </c>
      <c r="E3" s="29">
        <v>41456</v>
      </c>
      <c r="F3" s="29">
        <v>41487</v>
      </c>
      <c r="G3" s="29">
        <v>41518</v>
      </c>
      <c r="H3" s="29">
        <v>41548</v>
      </c>
      <c r="I3" s="29">
        <v>41579</v>
      </c>
      <c r="J3" s="29">
        <v>41609</v>
      </c>
      <c r="K3" s="29">
        <v>41640</v>
      </c>
      <c r="L3" s="29">
        <v>41671</v>
      </c>
      <c r="M3" s="29">
        <v>41699</v>
      </c>
      <c r="N3" s="29">
        <v>41730</v>
      </c>
      <c r="O3" s="29">
        <v>41760</v>
      </c>
      <c r="P3" s="29">
        <v>41791</v>
      </c>
      <c r="Q3" s="29">
        <v>41821</v>
      </c>
      <c r="R3" s="29">
        <v>41852</v>
      </c>
      <c r="S3" s="29">
        <v>41883</v>
      </c>
      <c r="T3" s="29">
        <v>41913</v>
      </c>
      <c r="U3" s="29">
        <v>41944</v>
      </c>
      <c r="V3" s="29">
        <v>41974</v>
      </c>
      <c r="W3" s="29">
        <v>42005</v>
      </c>
      <c r="X3" s="29">
        <v>42036</v>
      </c>
      <c r="Y3" s="29">
        <v>42064</v>
      </c>
      <c r="Z3" s="29">
        <v>42095</v>
      </c>
      <c r="AA3" s="29">
        <v>42125</v>
      </c>
      <c r="AB3" s="29">
        <v>42156</v>
      </c>
      <c r="AC3" s="29">
        <v>42186</v>
      </c>
      <c r="AD3" s="29">
        <v>42217</v>
      </c>
    </row>
    <row r="4" spans="1:38" s="35" customFormat="1">
      <c r="A4" s="30" t="s">
        <v>3</v>
      </c>
      <c r="B4" s="31">
        <v>0</v>
      </c>
      <c r="C4" s="32">
        <v>1</v>
      </c>
      <c r="D4" s="32">
        <v>2</v>
      </c>
      <c r="E4" s="32">
        <v>3</v>
      </c>
      <c r="F4" s="32">
        <v>4</v>
      </c>
      <c r="G4" s="32">
        <v>5</v>
      </c>
      <c r="H4" s="32">
        <v>6</v>
      </c>
      <c r="I4" s="32">
        <v>7</v>
      </c>
      <c r="J4" s="32">
        <v>8</v>
      </c>
      <c r="K4" s="32">
        <v>9</v>
      </c>
      <c r="L4" s="32">
        <v>10</v>
      </c>
      <c r="M4" s="32">
        <v>11</v>
      </c>
      <c r="N4" s="32">
        <v>12</v>
      </c>
      <c r="O4" s="32">
        <v>13</v>
      </c>
      <c r="P4" s="33">
        <v>14</v>
      </c>
      <c r="Q4" s="33">
        <v>15</v>
      </c>
      <c r="R4" s="32">
        <v>16</v>
      </c>
      <c r="S4" s="32">
        <v>17</v>
      </c>
      <c r="T4" s="32">
        <v>18</v>
      </c>
      <c r="U4" s="32">
        <v>19</v>
      </c>
      <c r="V4" s="32">
        <v>20</v>
      </c>
      <c r="W4" s="32">
        <v>21</v>
      </c>
      <c r="X4" s="32">
        <v>22</v>
      </c>
      <c r="Y4" s="32">
        <v>23</v>
      </c>
      <c r="Z4" s="32">
        <v>24</v>
      </c>
      <c r="AA4" s="32">
        <v>25</v>
      </c>
      <c r="AB4" s="32">
        <v>26</v>
      </c>
      <c r="AC4" s="32">
        <v>27</v>
      </c>
      <c r="AD4" s="32">
        <v>28</v>
      </c>
      <c r="AE4" s="32">
        <v>29</v>
      </c>
      <c r="AF4" s="34" t="s">
        <v>4</v>
      </c>
      <c r="AG4" s="34"/>
    </row>
    <row r="5" spans="1:38">
      <c r="A5" s="36" t="s">
        <v>34</v>
      </c>
      <c r="B5" s="37">
        <v>40</v>
      </c>
      <c r="C5" s="15">
        <v>60</v>
      </c>
      <c r="D5" s="15">
        <v>88</v>
      </c>
      <c r="E5" s="15">
        <v>139</v>
      </c>
      <c r="F5" s="15">
        <v>556</v>
      </c>
      <c r="G5" s="15">
        <v>625</v>
      </c>
      <c r="H5" s="15">
        <v>690</v>
      </c>
      <c r="I5" s="15">
        <v>725</v>
      </c>
      <c r="J5" s="15">
        <v>746</v>
      </c>
      <c r="K5" s="15">
        <v>756</v>
      </c>
      <c r="L5" s="15">
        <v>756</v>
      </c>
      <c r="M5" s="15">
        <v>786</v>
      </c>
      <c r="N5" s="15">
        <v>806</v>
      </c>
      <c r="O5" s="15">
        <v>795</v>
      </c>
      <c r="P5" s="15">
        <v>812</v>
      </c>
      <c r="Q5" s="38">
        <v>853</v>
      </c>
      <c r="R5" s="15">
        <v>840</v>
      </c>
      <c r="S5" s="15">
        <v>785</v>
      </c>
      <c r="T5" s="15">
        <v>778</v>
      </c>
      <c r="U5" s="15">
        <v>724</v>
      </c>
      <c r="V5" s="15">
        <v>665</v>
      </c>
      <c r="W5" s="15">
        <v>633</v>
      </c>
      <c r="X5" s="15">
        <v>269</v>
      </c>
      <c r="Y5" s="15">
        <v>225</v>
      </c>
      <c r="Z5" s="15">
        <v>181</v>
      </c>
      <c r="AA5" s="15">
        <v>131</v>
      </c>
      <c r="AB5" s="15">
        <v>88</v>
      </c>
      <c r="AC5" s="15">
        <v>44</v>
      </c>
      <c r="AD5" s="15">
        <v>30</v>
      </c>
      <c r="AE5" s="15">
        <v>20</v>
      </c>
      <c r="AF5" s="39">
        <f>SUM(B5:AE5)</f>
        <v>14646</v>
      </c>
      <c r="AG5" s="40"/>
    </row>
    <row r="6" spans="1:38">
      <c r="A6" s="36" t="s">
        <v>35</v>
      </c>
      <c r="B6" s="37">
        <v>0</v>
      </c>
      <c r="C6" s="15">
        <v>15</v>
      </c>
      <c r="D6" s="15">
        <v>19</v>
      </c>
      <c r="E6" s="15">
        <v>25</v>
      </c>
      <c r="F6" s="15">
        <f>27-3</f>
        <v>24</v>
      </c>
      <c r="G6" s="15">
        <f>35-3</f>
        <v>32</v>
      </c>
      <c r="H6" s="15">
        <f>35-3</f>
        <v>32</v>
      </c>
      <c r="I6" s="15">
        <f>35-3</f>
        <v>32</v>
      </c>
      <c r="J6" s="15">
        <f>35-3</f>
        <v>32</v>
      </c>
      <c r="K6" s="15">
        <f>36-3</f>
        <v>33</v>
      </c>
      <c r="L6" s="15">
        <f>38-3</f>
        <v>35</v>
      </c>
      <c r="M6" s="15">
        <f>38-3</f>
        <v>35</v>
      </c>
      <c r="N6" s="15">
        <f>38-3</f>
        <v>35</v>
      </c>
      <c r="O6" s="15">
        <f t="shared" ref="O6:T6" si="0">41-3</f>
        <v>38</v>
      </c>
      <c r="P6" s="15">
        <f t="shared" si="0"/>
        <v>38</v>
      </c>
      <c r="Q6" s="15">
        <f t="shared" si="0"/>
        <v>38</v>
      </c>
      <c r="R6" s="15">
        <f t="shared" si="0"/>
        <v>38</v>
      </c>
      <c r="S6" s="15">
        <f t="shared" si="0"/>
        <v>38</v>
      </c>
      <c r="T6" s="15">
        <f t="shared" si="0"/>
        <v>38</v>
      </c>
      <c r="U6" s="15">
        <f>40-3</f>
        <v>37</v>
      </c>
      <c r="V6" s="15">
        <f>39-3</f>
        <v>36</v>
      </c>
      <c r="W6" s="15">
        <f>38-3</f>
        <v>35</v>
      </c>
      <c r="X6" s="15">
        <v>37</v>
      </c>
      <c r="Y6" s="15">
        <v>36</v>
      </c>
      <c r="Z6" s="15">
        <v>33</v>
      </c>
      <c r="AA6" s="15">
        <v>30</v>
      </c>
      <c r="AB6" s="15">
        <v>27</v>
      </c>
      <c r="AC6" s="15">
        <v>20</v>
      </c>
      <c r="AD6" s="15">
        <v>8</v>
      </c>
      <c r="AE6" s="15">
        <v>5</v>
      </c>
      <c r="AF6" s="39">
        <f t="shared" ref="AF6:AF13" si="1">SUM(B6:AE6)</f>
        <v>881</v>
      </c>
      <c r="AG6" s="40"/>
    </row>
    <row r="7" spans="1:38">
      <c r="A7" s="41" t="s">
        <v>36</v>
      </c>
      <c r="B7" s="42">
        <v>0</v>
      </c>
      <c r="C7" s="43">
        <v>0</v>
      </c>
      <c r="D7" s="43">
        <v>0</v>
      </c>
      <c r="E7" s="43">
        <v>0</v>
      </c>
      <c r="F7" s="43">
        <v>60</v>
      </c>
      <c r="G7" s="43">
        <v>60</v>
      </c>
      <c r="H7" s="43">
        <v>60</v>
      </c>
      <c r="I7" s="43">
        <v>60</v>
      </c>
      <c r="J7" s="43">
        <v>60</v>
      </c>
      <c r="K7" s="43">
        <v>60</v>
      </c>
      <c r="L7" s="43">
        <v>60</v>
      </c>
      <c r="M7" s="43">
        <v>60</v>
      </c>
      <c r="N7" s="43">
        <v>60</v>
      </c>
      <c r="O7" s="43">
        <v>60</v>
      </c>
      <c r="P7" s="43">
        <v>60</v>
      </c>
      <c r="Q7" s="44">
        <v>60</v>
      </c>
      <c r="R7" s="43">
        <v>60</v>
      </c>
      <c r="S7" s="43">
        <v>60</v>
      </c>
      <c r="T7" s="43">
        <v>60</v>
      </c>
      <c r="U7" s="43">
        <v>60</v>
      </c>
      <c r="V7" s="43">
        <v>60</v>
      </c>
      <c r="W7" s="43">
        <v>60</v>
      </c>
      <c r="X7" s="43">
        <v>0</v>
      </c>
      <c r="Y7" s="43">
        <v>0</v>
      </c>
      <c r="Z7" s="43">
        <v>0</v>
      </c>
      <c r="AA7" s="43">
        <v>0</v>
      </c>
      <c r="AB7" s="43">
        <v>0</v>
      </c>
      <c r="AC7" s="43">
        <v>0</v>
      </c>
      <c r="AD7" s="43">
        <v>0</v>
      </c>
      <c r="AE7" s="43">
        <v>0</v>
      </c>
      <c r="AF7" s="45">
        <f t="shared" si="1"/>
        <v>1080</v>
      </c>
      <c r="AG7" s="40"/>
    </row>
    <row r="8" spans="1:38" ht="13.5" thickBot="1">
      <c r="A8" s="41" t="s">
        <v>37</v>
      </c>
      <c r="B8" s="42">
        <v>0</v>
      </c>
      <c r="C8" s="43">
        <v>0</v>
      </c>
      <c r="D8" s="43">
        <v>0</v>
      </c>
      <c r="E8" s="43">
        <v>0</v>
      </c>
      <c r="F8" s="43">
        <v>3</v>
      </c>
      <c r="G8" s="43">
        <v>3</v>
      </c>
      <c r="H8" s="43">
        <v>3</v>
      </c>
      <c r="I8" s="43">
        <v>3</v>
      </c>
      <c r="J8" s="43">
        <v>3</v>
      </c>
      <c r="K8" s="43">
        <v>3</v>
      </c>
      <c r="L8" s="43">
        <v>3</v>
      </c>
      <c r="M8" s="43">
        <v>3</v>
      </c>
      <c r="N8" s="43">
        <v>3</v>
      </c>
      <c r="O8" s="43">
        <v>3</v>
      </c>
      <c r="P8" s="43">
        <v>3</v>
      </c>
      <c r="Q8" s="43">
        <v>3</v>
      </c>
      <c r="R8" s="43">
        <v>3</v>
      </c>
      <c r="S8" s="43">
        <v>3</v>
      </c>
      <c r="T8" s="43">
        <v>3</v>
      </c>
      <c r="U8" s="43">
        <v>3</v>
      </c>
      <c r="V8" s="43">
        <v>3</v>
      </c>
      <c r="W8" s="43">
        <v>3</v>
      </c>
      <c r="X8" s="43">
        <v>0</v>
      </c>
      <c r="Y8" s="43">
        <v>0</v>
      </c>
      <c r="Z8" s="43">
        <v>0</v>
      </c>
      <c r="AA8" s="43">
        <v>0</v>
      </c>
      <c r="AB8" s="43">
        <v>0</v>
      </c>
      <c r="AC8" s="43">
        <v>0</v>
      </c>
      <c r="AD8" s="43">
        <v>0</v>
      </c>
      <c r="AE8" s="43"/>
      <c r="AF8" s="45">
        <f t="shared" si="1"/>
        <v>54</v>
      </c>
      <c r="AG8" s="40"/>
    </row>
    <row r="9" spans="1:38">
      <c r="A9" s="36" t="s">
        <v>31</v>
      </c>
      <c r="B9" s="37">
        <v>4</v>
      </c>
      <c r="C9" s="15">
        <f>5+10</f>
        <v>15</v>
      </c>
      <c r="D9" s="15">
        <f>15+10</f>
        <v>25</v>
      </c>
      <c r="E9" s="15">
        <f t="shared" ref="E9:Y9" si="2">30+10</f>
        <v>40</v>
      </c>
      <c r="F9" s="15">
        <f t="shared" si="2"/>
        <v>40</v>
      </c>
      <c r="G9" s="15">
        <f t="shared" si="2"/>
        <v>40</v>
      </c>
      <c r="H9" s="15">
        <f t="shared" si="2"/>
        <v>40</v>
      </c>
      <c r="I9" s="15">
        <f t="shared" si="2"/>
        <v>40</v>
      </c>
      <c r="J9" s="15">
        <f t="shared" si="2"/>
        <v>40</v>
      </c>
      <c r="K9" s="15">
        <f t="shared" si="2"/>
        <v>40</v>
      </c>
      <c r="L9" s="15">
        <f t="shared" si="2"/>
        <v>40</v>
      </c>
      <c r="M9" s="15">
        <f t="shared" si="2"/>
        <v>40</v>
      </c>
      <c r="N9" s="15">
        <f t="shared" si="2"/>
        <v>40</v>
      </c>
      <c r="O9" s="15">
        <f t="shared" si="2"/>
        <v>40</v>
      </c>
      <c r="P9" s="15">
        <f t="shared" si="2"/>
        <v>40</v>
      </c>
      <c r="Q9" s="15">
        <f t="shared" si="2"/>
        <v>40</v>
      </c>
      <c r="R9" s="15">
        <f t="shared" si="2"/>
        <v>40</v>
      </c>
      <c r="S9" s="15">
        <f t="shared" si="2"/>
        <v>40</v>
      </c>
      <c r="T9" s="15">
        <f t="shared" si="2"/>
        <v>40</v>
      </c>
      <c r="U9" s="15">
        <f t="shared" si="2"/>
        <v>40</v>
      </c>
      <c r="V9" s="15">
        <f t="shared" si="2"/>
        <v>40</v>
      </c>
      <c r="W9" s="15">
        <f t="shared" si="2"/>
        <v>40</v>
      </c>
      <c r="X9" s="15">
        <f t="shared" si="2"/>
        <v>40</v>
      </c>
      <c r="Y9" s="15">
        <f t="shared" si="2"/>
        <v>40</v>
      </c>
      <c r="Z9" s="15">
        <f>25+10</f>
        <v>35</v>
      </c>
      <c r="AA9" s="15">
        <f>20+10</f>
        <v>30</v>
      </c>
      <c r="AB9" s="15">
        <f>15+10</f>
        <v>25</v>
      </c>
      <c r="AC9" s="15">
        <f>10+5</f>
        <v>15</v>
      </c>
      <c r="AD9" s="15">
        <f>5+5</f>
        <v>10</v>
      </c>
      <c r="AE9" s="15">
        <v>5</v>
      </c>
      <c r="AF9" s="39">
        <f t="shared" si="1"/>
        <v>1004</v>
      </c>
      <c r="AG9" s="40"/>
      <c r="AH9" s="286" t="s">
        <v>40</v>
      </c>
      <c r="AI9" s="287"/>
      <c r="AJ9" s="287"/>
      <c r="AK9" s="288"/>
      <c r="AL9" s="49"/>
    </row>
    <row r="10" spans="1:38">
      <c r="A10" s="36" t="s">
        <v>19</v>
      </c>
      <c r="B10" s="15">
        <v>80</v>
      </c>
      <c r="C10" s="15">
        <v>80</v>
      </c>
      <c r="D10" s="15">
        <v>30</v>
      </c>
      <c r="E10" s="15">
        <v>30</v>
      </c>
      <c r="F10" s="15">
        <v>30</v>
      </c>
      <c r="G10" s="15">
        <v>30</v>
      </c>
      <c r="H10" s="15">
        <v>30</v>
      </c>
      <c r="I10" s="15">
        <v>30</v>
      </c>
      <c r="J10" s="15">
        <v>30</v>
      </c>
      <c r="K10" s="15">
        <v>30</v>
      </c>
      <c r="L10" s="15">
        <v>30</v>
      </c>
      <c r="M10" s="15">
        <v>30</v>
      </c>
      <c r="N10" s="15">
        <v>30</v>
      </c>
      <c r="O10" s="15">
        <v>80</v>
      </c>
      <c r="P10" s="15">
        <v>80</v>
      </c>
      <c r="Q10" s="15">
        <v>30</v>
      </c>
      <c r="R10" s="15">
        <v>30</v>
      </c>
      <c r="S10" s="15">
        <v>20</v>
      </c>
      <c r="T10" s="15">
        <v>20</v>
      </c>
      <c r="U10" s="15">
        <v>10</v>
      </c>
      <c r="V10" s="15">
        <v>10</v>
      </c>
      <c r="W10" s="15">
        <v>10</v>
      </c>
      <c r="X10" s="15">
        <v>5</v>
      </c>
      <c r="Y10" s="15">
        <v>5</v>
      </c>
      <c r="Z10" s="15">
        <v>5</v>
      </c>
      <c r="AA10" s="15">
        <v>5</v>
      </c>
      <c r="AB10" s="15">
        <v>5</v>
      </c>
      <c r="AC10" s="15">
        <v>5</v>
      </c>
      <c r="AD10" s="15">
        <v>5</v>
      </c>
      <c r="AE10" s="15">
        <v>5</v>
      </c>
      <c r="AF10" s="39">
        <f t="shared" si="1"/>
        <v>820</v>
      </c>
      <c r="AG10" s="40"/>
      <c r="AH10" s="55"/>
      <c r="AI10" s="56"/>
      <c r="AJ10" s="57" t="s">
        <v>42</v>
      </c>
      <c r="AK10" s="58">
        <f>ROUND(AF14/$AE$4,0)</f>
        <v>641</v>
      </c>
      <c r="AL10" s="49"/>
    </row>
    <row r="11" spans="1:38" ht="13.5" thickBot="1">
      <c r="A11" s="54" t="s">
        <v>41</v>
      </c>
      <c r="B11" s="15"/>
      <c r="C11" s="15"/>
      <c r="D11" s="15"/>
      <c r="E11" s="15"/>
      <c r="F11" s="15"/>
      <c r="G11" s="15"/>
      <c r="H11" s="15"/>
      <c r="I11" s="15"/>
      <c r="J11" s="15"/>
      <c r="K11" s="15"/>
      <c r="L11" s="15"/>
      <c r="M11" s="15"/>
      <c r="N11" s="15"/>
      <c r="O11" s="15"/>
      <c r="P11" s="15"/>
      <c r="Q11" s="15"/>
      <c r="R11" s="15"/>
      <c r="S11" s="15">
        <v>37</v>
      </c>
      <c r="T11" s="15">
        <v>37</v>
      </c>
      <c r="U11" s="15"/>
      <c r="V11" s="15"/>
      <c r="W11" s="15"/>
      <c r="X11" s="15"/>
      <c r="Y11" s="15"/>
      <c r="Z11" s="15"/>
      <c r="AA11" s="15"/>
      <c r="AB11" s="15"/>
      <c r="AC11" s="15"/>
      <c r="AD11" s="15"/>
      <c r="AE11" s="15"/>
      <c r="AF11" s="39">
        <f t="shared" si="1"/>
        <v>74</v>
      </c>
      <c r="AG11" s="40"/>
      <c r="AH11" s="59"/>
      <c r="AI11" s="60"/>
      <c r="AJ11" s="61" t="s">
        <v>44</v>
      </c>
      <c r="AK11" s="62">
        <f>MAX(B14:AE14)</f>
        <v>1033</v>
      </c>
      <c r="AL11" s="49"/>
    </row>
    <row r="12" spans="1:38">
      <c r="A12" s="54" t="s">
        <v>43</v>
      </c>
      <c r="B12" s="15"/>
      <c r="C12" s="15"/>
      <c r="D12" s="15"/>
      <c r="E12" s="15"/>
      <c r="F12" s="15"/>
      <c r="G12" s="15"/>
      <c r="H12" s="15"/>
      <c r="I12" s="15"/>
      <c r="J12" s="15"/>
      <c r="K12" s="15"/>
      <c r="L12" s="15"/>
      <c r="M12" s="15"/>
      <c r="N12" s="15"/>
      <c r="O12" s="15"/>
      <c r="P12" s="15"/>
      <c r="Q12" s="15"/>
      <c r="R12" s="15"/>
      <c r="S12" s="15">
        <v>0</v>
      </c>
      <c r="T12" s="15">
        <v>30</v>
      </c>
      <c r="U12" s="15"/>
      <c r="V12" s="15"/>
      <c r="W12" s="15"/>
      <c r="X12" s="15"/>
      <c r="Y12" s="15"/>
      <c r="Z12" s="15"/>
      <c r="AA12" s="15"/>
      <c r="AB12" s="15"/>
      <c r="AC12" s="15"/>
      <c r="AD12" s="15"/>
      <c r="AE12" s="15"/>
      <c r="AF12" s="39">
        <f t="shared" si="1"/>
        <v>30</v>
      </c>
      <c r="AG12" s="40"/>
      <c r="AL12" s="49"/>
    </row>
    <row r="13" spans="1:38">
      <c r="A13" s="54" t="s">
        <v>45</v>
      </c>
      <c r="B13" s="15"/>
      <c r="C13" s="15"/>
      <c r="D13" s="15"/>
      <c r="E13" s="15"/>
      <c r="F13" s="15"/>
      <c r="G13" s="15"/>
      <c r="H13" s="15"/>
      <c r="I13" s="15"/>
      <c r="J13" s="15"/>
      <c r="K13" s="15"/>
      <c r="L13" s="15"/>
      <c r="M13" s="15"/>
      <c r="N13" s="15"/>
      <c r="O13" s="15"/>
      <c r="P13" s="15"/>
      <c r="Q13" s="15"/>
      <c r="R13" s="15"/>
      <c r="S13" s="15">
        <v>3</v>
      </c>
      <c r="T13" s="15">
        <v>6</v>
      </c>
      <c r="U13" s="15"/>
      <c r="V13" s="15"/>
      <c r="W13" s="15"/>
      <c r="X13" s="15"/>
      <c r="Y13" s="15"/>
      <c r="Z13" s="15"/>
      <c r="AA13" s="15"/>
      <c r="AB13" s="15"/>
      <c r="AC13" s="15"/>
      <c r="AD13" s="15"/>
      <c r="AE13" s="15"/>
      <c r="AF13" s="39">
        <f t="shared" si="1"/>
        <v>9</v>
      </c>
      <c r="AG13" s="40"/>
      <c r="AL13" s="49"/>
    </row>
    <row r="14" spans="1:38">
      <c r="A14" s="63" t="s">
        <v>46</v>
      </c>
      <c r="B14" s="64">
        <f>SUM(B5:B10)</f>
        <v>124</v>
      </c>
      <c r="C14" s="64">
        <f>SUM(C5:C10)</f>
        <v>170</v>
      </c>
      <c r="D14" s="64">
        <f t="shared" ref="D14:AE14" si="3">SUM(D5:D10)</f>
        <v>162</v>
      </c>
      <c r="E14" s="64">
        <f t="shared" si="3"/>
        <v>234</v>
      </c>
      <c r="F14" s="64">
        <f t="shared" si="3"/>
        <v>713</v>
      </c>
      <c r="G14" s="64">
        <f t="shared" si="3"/>
        <v>790</v>
      </c>
      <c r="H14" s="64">
        <f t="shared" si="3"/>
        <v>855</v>
      </c>
      <c r="I14" s="64">
        <f t="shared" si="3"/>
        <v>890</v>
      </c>
      <c r="J14" s="64">
        <f t="shared" si="3"/>
        <v>911</v>
      </c>
      <c r="K14" s="64">
        <f t="shared" si="3"/>
        <v>922</v>
      </c>
      <c r="L14" s="64">
        <f t="shared" si="3"/>
        <v>924</v>
      </c>
      <c r="M14" s="64">
        <f t="shared" si="3"/>
        <v>954</v>
      </c>
      <c r="N14" s="64">
        <f t="shared" si="3"/>
        <v>974</v>
      </c>
      <c r="O14" s="64">
        <f t="shared" si="3"/>
        <v>1016</v>
      </c>
      <c r="P14" s="64">
        <f t="shared" si="3"/>
        <v>1033</v>
      </c>
      <c r="Q14" s="64">
        <f t="shared" si="3"/>
        <v>1024</v>
      </c>
      <c r="R14" s="64">
        <f t="shared" si="3"/>
        <v>1011</v>
      </c>
      <c r="S14" s="64">
        <f>SUM(S5:S13)</f>
        <v>986</v>
      </c>
      <c r="T14" s="64">
        <f>SUM(T5:T13)</f>
        <v>1012</v>
      </c>
      <c r="U14" s="64">
        <f t="shared" si="3"/>
        <v>874</v>
      </c>
      <c r="V14" s="64">
        <f t="shared" si="3"/>
        <v>814</v>
      </c>
      <c r="W14" s="64">
        <f t="shared" si="3"/>
        <v>781</v>
      </c>
      <c r="X14" s="64">
        <f t="shared" si="3"/>
        <v>351</v>
      </c>
      <c r="Y14" s="64">
        <f t="shared" si="3"/>
        <v>306</v>
      </c>
      <c r="Z14" s="64">
        <f t="shared" si="3"/>
        <v>254</v>
      </c>
      <c r="AA14" s="64">
        <f t="shared" si="3"/>
        <v>196</v>
      </c>
      <c r="AB14" s="64">
        <f t="shared" si="3"/>
        <v>145</v>
      </c>
      <c r="AC14" s="64">
        <f t="shared" si="3"/>
        <v>84</v>
      </c>
      <c r="AD14" s="64">
        <f t="shared" si="3"/>
        <v>53</v>
      </c>
      <c r="AE14" s="64">
        <f t="shared" si="3"/>
        <v>35</v>
      </c>
      <c r="AF14" s="113">
        <f>SUM(B14:AE14)</f>
        <v>18598</v>
      </c>
      <c r="AG14" s="65"/>
      <c r="AI14" s="40">
        <f>SUM(AF5:AF13)</f>
        <v>18598</v>
      </c>
      <c r="AJ14" s="40"/>
      <c r="AL14" s="49"/>
    </row>
    <row r="15" spans="1:38" ht="13.5" thickBot="1">
      <c r="A15" s="66" t="s">
        <v>41</v>
      </c>
      <c r="B15" s="67">
        <v>0</v>
      </c>
      <c r="C15" s="68">
        <v>0</v>
      </c>
      <c r="D15" s="68">
        <v>0</v>
      </c>
      <c r="E15" s="68">
        <v>0</v>
      </c>
      <c r="F15" s="68">
        <v>0</v>
      </c>
      <c r="G15" s="68">
        <v>0</v>
      </c>
      <c r="H15" s="68">
        <v>0</v>
      </c>
      <c r="I15" s="68">
        <v>0</v>
      </c>
      <c r="J15" s="68">
        <v>0</v>
      </c>
      <c r="K15" s="68">
        <v>0</v>
      </c>
      <c r="L15" s="68">
        <v>0</v>
      </c>
      <c r="M15" s="69">
        <f t="shared" ref="M15:Z15" si="4">SUM(M16:M27)</f>
        <v>3</v>
      </c>
      <c r="N15" s="69">
        <f t="shared" si="4"/>
        <v>3</v>
      </c>
      <c r="O15" s="69">
        <f t="shared" si="4"/>
        <v>3</v>
      </c>
      <c r="P15" s="69">
        <f t="shared" si="4"/>
        <v>15</v>
      </c>
      <c r="Q15" s="69">
        <f>SUM(Q16:Q27)</f>
        <v>36</v>
      </c>
      <c r="R15" s="69">
        <f t="shared" si="4"/>
        <v>39</v>
      </c>
      <c r="S15" s="70">
        <v>0</v>
      </c>
      <c r="T15" s="70">
        <v>0</v>
      </c>
      <c r="U15" s="69">
        <f t="shared" si="4"/>
        <v>29</v>
      </c>
      <c r="V15" s="69">
        <f t="shared" si="4"/>
        <v>10</v>
      </c>
      <c r="W15" s="69">
        <f t="shared" si="4"/>
        <v>10</v>
      </c>
      <c r="X15" s="69">
        <f t="shared" si="4"/>
        <v>6</v>
      </c>
      <c r="Y15" s="69">
        <f t="shared" si="4"/>
        <v>0</v>
      </c>
      <c r="Z15" s="69">
        <f t="shared" si="4"/>
        <v>5</v>
      </c>
      <c r="AA15" s="68">
        <v>0</v>
      </c>
      <c r="AB15" s="68">
        <v>0</v>
      </c>
      <c r="AC15" s="68">
        <v>0</v>
      </c>
      <c r="AD15" s="68">
        <v>0</v>
      </c>
      <c r="AE15" s="68">
        <v>0</v>
      </c>
      <c r="AF15" s="39">
        <f>SUM(B15:AE15)</f>
        <v>159</v>
      </c>
      <c r="AG15" s="40"/>
      <c r="AH15" s="40"/>
      <c r="AI15" s="40"/>
      <c r="AJ15" s="40"/>
      <c r="AK15" s="40"/>
      <c r="AL15" s="49"/>
    </row>
    <row r="16" spans="1:38" hidden="1">
      <c r="A16" s="54" t="s">
        <v>47</v>
      </c>
      <c r="B16" s="71"/>
      <c r="C16" s="69"/>
      <c r="D16" s="69"/>
      <c r="E16" s="69"/>
      <c r="F16" s="69"/>
      <c r="G16" s="69"/>
      <c r="H16" s="69"/>
      <c r="I16" s="69"/>
      <c r="J16" s="69"/>
      <c r="K16" s="69"/>
      <c r="L16" s="69"/>
      <c r="M16" s="69">
        <v>3</v>
      </c>
      <c r="N16" s="69">
        <v>3</v>
      </c>
      <c r="O16" s="69"/>
      <c r="P16" s="69"/>
      <c r="Q16" s="69"/>
      <c r="R16" s="69"/>
      <c r="S16" s="69"/>
      <c r="T16" s="69"/>
      <c r="U16" s="69"/>
      <c r="V16" s="69"/>
      <c r="W16" s="69"/>
      <c r="X16" s="69"/>
      <c r="Y16" s="69"/>
      <c r="Z16" s="69"/>
      <c r="AA16" s="69"/>
      <c r="AB16" s="69"/>
      <c r="AC16" s="69"/>
      <c r="AD16" s="69"/>
      <c r="AE16" s="69"/>
      <c r="AF16" s="39">
        <f t="shared" ref="AF16:AF29" si="5">SUM(B16:AE16)</f>
        <v>6</v>
      </c>
      <c r="AG16" s="40"/>
      <c r="AH16" s="56"/>
      <c r="AI16" s="56"/>
      <c r="AJ16" s="56"/>
      <c r="AK16" s="56"/>
      <c r="AL16" s="49"/>
    </row>
    <row r="17" spans="1:38" hidden="1">
      <c r="A17" s="54" t="s">
        <v>48</v>
      </c>
      <c r="B17" s="71"/>
      <c r="C17" s="69"/>
      <c r="D17" s="69"/>
      <c r="E17" s="69"/>
      <c r="F17" s="69"/>
      <c r="G17" s="69"/>
      <c r="H17" s="69"/>
      <c r="I17" s="69"/>
      <c r="J17" s="69"/>
      <c r="K17" s="69"/>
      <c r="L17" s="69"/>
      <c r="M17" s="69"/>
      <c r="N17" s="69"/>
      <c r="O17" s="69">
        <v>3</v>
      </c>
      <c r="P17" s="69">
        <v>3</v>
      </c>
      <c r="Q17" s="69">
        <v>3</v>
      </c>
      <c r="R17" s="69"/>
      <c r="S17" s="69"/>
      <c r="T17" s="69"/>
      <c r="U17" s="69"/>
      <c r="V17" s="69"/>
      <c r="W17" s="69"/>
      <c r="X17" s="69"/>
      <c r="Y17" s="69"/>
      <c r="Z17" s="69"/>
      <c r="AA17" s="69"/>
      <c r="AB17" s="69"/>
      <c r="AC17" s="69"/>
      <c r="AD17" s="69"/>
      <c r="AE17" s="69"/>
      <c r="AF17" s="39">
        <f t="shared" si="5"/>
        <v>9</v>
      </c>
      <c r="AG17" s="40"/>
      <c r="AH17" s="56"/>
      <c r="AI17" s="56"/>
      <c r="AJ17" s="56"/>
      <c r="AK17" s="56"/>
      <c r="AL17" s="49"/>
    </row>
    <row r="18" spans="1:38" hidden="1">
      <c r="A18" s="54" t="s">
        <v>49</v>
      </c>
      <c r="B18" s="71"/>
      <c r="C18" s="69"/>
      <c r="D18" s="69"/>
      <c r="E18" s="69"/>
      <c r="F18" s="69"/>
      <c r="G18" s="69"/>
      <c r="H18" s="69"/>
      <c r="I18" s="69"/>
      <c r="J18" s="69"/>
      <c r="K18" s="69"/>
      <c r="L18" s="69"/>
      <c r="M18" s="69"/>
      <c r="N18" s="69"/>
      <c r="O18" s="69"/>
      <c r="P18" s="69">
        <v>6</v>
      </c>
      <c r="Q18" s="69">
        <v>6</v>
      </c>
      <c r="R18" s="69"/>
      <c r="S18" s="69"/>
      <c r="T18" s="69"/>
      <c r="U18" s="69"/>
      <c r="V18" s="69"/>
      <c r="W18" s="69"/>
      <c r="X18" s="69"/>
      <c r="Y18" s="69"/>
      <c r="Z18" s="69"/>
      <c r="AA18" s="69"/>
      <c r="AB18" s="69"/>
      <c r="AC18" s="69"/>
      <c r="AD18" s="69"/>
      <c r="AE18" s="69"/>
      <c r="AF18" s="39">
        <f t="shared" si="5"/>
        <v>12</v>
      </c>
      <c r="AG18" s="40"/>
      <c r="AH18" s="56"/>
      <c r="AI18" s="56"/>
      <c r="AJ18" s="56"/>
      <c r="AK18" s="56"/>
      <c r="AL18" s="49"/>
    </row>
    <row r="19" spans="1:38" hidden="1">
      <c r="A19" s="54" t="s">
        <v>50</v>
      </c>
      <c r="B19" s="71"/>
      <c r="C19" s="69"/>
      <c r="D19" s="69"/>
      <c r="E19" s="69"/>
      <c r="F19" s="69"/>
      <c r="G19" s="69"/>
      <c r="H19" s="69"/>
      <c r="I19" s="69"/>
      <c r="J19" s="69"/>
      <c r="K19" s="69"/>
      <c r="L19" s="69"/>
      <c r="M19" s="69"/>
      <c r="N19" s="69"/>
      <c r="O19" s="69"/>
      <c r="P19" s="69">
        <v>6</v>
      </c>
      <c r="Q19" s="69">
        <v>6</v>
      </c>
      <c r="R19" s="69"/>
      <c r="S19" s="69"/>
      <c r="T19" s="69"/>
      <c r="U19" s="69"/>
      <c r="V19" s="69"/>
      <c r="W19" s="69"/>
      <c r="X19" s="69"/>
      <c r="Y19" s="69"/>
      <c r="Z19" s="69"/>
      <c r="AA19" s="69"/>
      <c r="AB19" s="69"/>
      <c r="AC19" s="69"/>
      <c r="AD19" s="69"/>
      <c r="AE19" s="69"/>
      <c r="AF19" s="39">
        <f t="shared" si="5"/>
        <v>12</v>
      </c>
      <c r="AG19" s="40"/>
      <c r="AH19" s="56"/>
      <c r="AI19" s="56"/>
      <c r="AJ19" s="56"/>
      <c r="AK19" s="56"/>
      <c r="AL19" s="49"/>
    </row>
    <row r="20" spans="1:38" hidden="1">
      <c r="A20" s="54" t="s">
        <v>51</v>
      </c>
      <c r="B20" s="71"/>
      <c r="C20" s="69"/>
      <c r="D20" s="69"/>
      <c r="E20" s="69"/>
      <c r="F20" s="69"/>
      <c r="G20" s="69"/>
      <c r="H20" s="69"/>
      <c r="I20" s="69"/>
      <c r="J20" s="69"/>
      <c r="K20" s="69"/>
      <c r="L20" s="69"/>
      <c r="M20" s="69"/>
      <c r="N20" s="69"/>
      <c r="O20" s="69"/>
      <c r="P20" s="69"/>
      <c r="Q20" s="69">
        <f>6+15</f>
        <v>21</v>
      </c>
      <c r="R20" s="69">
        <f>6+15</f>
        <v>21</v>
      </c>
      <c r="S20" s="69"/>
      <c r="T20" s="69"/>
      <c r="U20" s="69"/>
      <c r="V20" s="69"/>
      <c r="W20" s="69"/>
      <c r="X20" s="69"/>
      <c r="Y20" s="69"/>
      <c r="Z20" s="69"/>
      <c r="AA20" s="69"/>
      <c r="AB20" s="69"/>
      <c r="AC20" s="69"/>
      <c r="AD20" s="69"/>
      <c r="AE20" s="69"/>
      <c r="AF20" s="39">
        <f t="shared" si="5"/>
        <v>42</v>
      </c>
      <c r="AG20" s="40"/>
      <c r="AH20" s="56"/>
      <c r="AI20" s="56"/>
      <c r="AJ20" s="56"/>
      <c r="AK20" s="56"/>
      <c r="AL20" s="49"/>
    </row>
    <row r="21" spans="1:38" hidden="1">
      <c r="A21" s="54" t="s">
        <v>52</v>
      </c>
      <c r="B21" s="71"/>
      <c r="C21" s="69"/>
      <c r="D21" s="69"/>
      <c r="E21" s="69"/>
      <c r="F21" s="69"/>
      <c r="G21" s="69"/>
      <c r="H21" s="69"/>
      <c r="I21" s="69"/>
      <c r="J21" s="69"/>
      <c r="K21" s="69"/>
      <c r="L21" s="69"/>
      <c r="M21" s="69"/>
      <c r="N21" s="69"/>
      <c r="O21" s="69"/>
      <c r="P21" s="69"/>
      <c r="Q21" s="69"/>
      <c r="R21" s="69">
        <f>12+4+2</f>
        <v>18</v>
      </c>
      <c r="S21" s="69">
        <f>12+4+2</f>
        <v>18</v>
      </c>
      <c r="T21" s="69">
        <f>12+4+2</f>
        <v>18</v>
      </c>
      <c r="U21" s="69"/>
      <c r="V21" s="69"/>
      <c r="W21" s="69"/>
      <c r="X21" s="69"/>
      <c r="Y21" s="69"/>
      <c r="Z21" s="69"/>
      <c r="AA21" s="69"/>
      <c r="AB21" s="69"/>
      <c r="AC21" s="69"/>
      <c r="AD21" s="69"/>
      <c r="AE21" s="69"/>
      <c r="AF21" s="39">
        <f t="shared" si="5"/>
        <v>54</v>
      </c>
      <c r="AG21" s="40"/>
      <c r="AH21" s="56"/>
      <c r="AI21" s="56"/>
      <c r="AJ21" s="56"/>
      <c r="AK21" s="56"/>
      <c r="AL21" s="49"/>
    </row>
    <row r="22" spans="1:38" hidden="1">
      <c r="A22" s="54" t="s">
        <v>53</v>
      </c>
      <c r="B22" s="71"/>
      <c r="C22" s="69"/>
      <c r="D22" s="69"/>
      <c r="E22" s="69"/>
      <c r="F22" s="69"/>
      <c r="G22" s="69"/>
      <c r="H22" s="69"/>
      <c r="I22" s="69"/>
      <c r="J22" s="69"/>
      <c r="K22" s="69"/>
      <c r="L22" s="69"/>
      <c r="M22" s="69"/>
      <c r="N22" s="69"/>
      <c r="O22" s="69"/>
      <c r="P22" s="69"/>
      <c r="Q22" s="69"/>
      <c r="R22" s="69"/>
      <c r="S22" s="69">
        <v>4</v>
      </c>
      <c r="T22" s="69">
        <v>4</v>
      </c>
      <c r="U22" s="69">
        <v>4</v>
      </c>
      <c r="V22" s="69"/>
      <c r="W22" s="69"/>
      <c r="X22" s="69"/>
      <c r="Y22" s="69"/>
      <c r="Z22" s="69"/>
      <c r="AA22" s="69"/>
      <c r="AB22" s="69"/>
      <c r="AC22" s="69"/>
      <c r="AD22" s="69"/>
      <c r="AE22" s="69"/>
      <c r="AF22" s="39">
        <f t="shared" si="5"/>
        <v>12</v>
      </c>
      <c r="AG22" s="40"/>
      <c r="AH22" s="56"/>
      <c r="AI22" s="56"/>
      <c r="AJ22" s="56"/>
      <c r="AK22" s="56"/>
      <c r="AL22" s="49"/>
    </row>
    <row r="23" spans="1:38" hidden="1">
      <c r="A23" s="54" t="s">
        <v>54</v>
      </c>
      <c r="B23" s="71"/>
      <c r="C23" s="69"/>
      <c r="D23" s="69"/>
      <c r="E23" s="69"/>
      <c r="F23" s="69"/>
      <c r="G23" s="69"/>
      <c r="H23" s="69"/>
      <c r="I23" s="69"/>
      <c r="J23" s="69"/>
      <c r="K23" s="69"/>
      <c r="L23" s="69"/>
      <c r="M23" s="69"/>
      <c r="N23" s="69"/>
      <c r="O23" s="69"/>
      <c r="P23" s="69"/>
      <c r="Q23" s="69"/>
      <c r="R23" s="69"/>
      <c r="S23" s="69">
        <v>9</v>
      </c>
      <c r="T23" s="69">
        <v>9</v>
      </c>
      <c r="U23" s="69">
        <v>9</v>
      </c>
      <c r="V23" s="69"/>
      <c r="W23" s="69"/>
      <c r="X23" s="69"/>
      <c r="Y23" s="69"/>
      <c r="Z23" s="69"/>
      <c r="AA23" s="69"/>
      <c r="AB23" s="69"/>
      <c r="AC23" s="69"/>
      <c r="AD23" s="69"/>
      <c r="AE23" s="69"/>
      <c r="AF23" s="39">
        <f t="shared" si="5"/>
        <v>27</v>
      </c>
      <c r="AG23" s="40"/>
      <c r="AH23" s="56"/>
      <c r="AI23" s="56"/>
      <c r="AJ23" s="56"/>
      <c r="AK23" s="56"/>
      <c r="AL23" s="49"/>
    </row>
    <row r="24" spans="1:38" hidden="1">
      <c r="A24" s="54" t="s">
        <v>55</v>
      </c>
      <c r="B24" s="71"/>
      <c r="C24" s="69"/>
      <c r="D24" s="69"/>
      <c r="E24" s="69"/>
      <c r="F24" s="69"/>
      <c r="G24" s="69"/>
      <c r="H24" s="69"/>
      <c r="I24" s="69"/>
      <c r="J24" s="69"/>
      <c r="K24" s="69"/>
      <c r="L24" s="69"/>
      <c r="M24" s="69"/>
      <c r="N24" s="69"/>
      <c r="O24" s="69"/>
      <c r="P24" s="69"/>
      <c r="Q24" s="69"/>
      <c r="R24" s="69"/>
      <c r="S24" s="69">
        <v>6</v>
      </c>
      <c r="T24" s="69">
        <v>6</v>
      </c>
      <c r="U24" s="69">
        <v>6</v>
      </c>
      <c r="V24" s="69"/>
      <c r="W24" s="69"/>
      <c r="X24" s="69"/>
      <c r="Y24" s="69"/>
      <c r="Z24" s="69"/>
      <c r="AA24" s="69"/>
      <c r="AB24" s="69"/>
      <c r="AC24" s="69"/>
      <c r="AD24" s="69"/>
      <c r="AE24" s="69"/>
      <c r="AF24" s="39">
        <f t="shared" si="5"/>
        <v>18</v>
      </c>
      <c r="AG24" s="40"/>
      <c r="AH24" s="56"/>
      <c r="AI24" s="56"/>
      <c r="AJ24" s="56"/>
      <c r="AK24" s="56"/>
      <c r="AL24" s="49"/>
    </row>
    <row r="25" spans="1:38" hidden="1">
      <c r="A25" s="54" t="s">
        <v>56</v>
      </c>
      <c r="B25" s="71"/>
      <c r="C25" s="69"/>
      <c r="D25" s="69"/>
      <c r="E25" s="69"/>
      <c r="F25" s="69"/>
      <c r="G25" s="69"/>
      <c r="H25" s="69"/>
      <c r="I25" s="69"/>
      <c r="J25" s="69"/>
      <c r="K25" s="69"/>
      <c r="L25" s="69"/>
      <c r="M25" s="69"/>
      <c r="N25" s="69"/>
      <c r="O25" s="69"/>
      <c r="P25" s="69"/>
      <c r="Q25" s="69"/>
      <c r="R25" s="69"/>
      <c r="S25" s="69"/>
      <c r="T25" s="69"/>
      <c r="U25" s="69">
        <v>10</v>
      </c>
      <c r="V25" s="69">
        <v>10</v>
      </c>
      <c r="W25" s="69">
        <v>10</v>
      </c>
      <c r="X25" s="69"/>
      <c r="Y25" s="69"/>
      <c r="Z25" s="69"/>
      <c r="AA25" s="69"/>
      <c r="AB25" s="69"/>
      <c r="AC25" s="69"/>
      <c r="AD25" s="69"/>
      <c r="AE25" s="69"/>
      <c r="AF25" s="39">
        <f t="shared" si="5"/>
        <v>30</v>
      </c>
      <c r="AG25" s="40"/>
      <c r="AH25" s="56"/>
      <c r="AI25" s="56"/>
      <c r="AJ25" s="56"/>
      <c r="AK25" s="56"/>
      <c r="AL25" s="49"/>
    </row>
    <row r="26" spans="1:38" hidden="1">
      <c r="A26" s="54" t="s">
        <v>57</v>
      </c>
      <c r="B26" s="71"/>
      <c r="C26" s="69"/>
      <c r="D26" s="69"/>
      <c r="E26" s="69"/>
      <c r="F26" s="69"/>
      <c r="G26" s="69"/>
      <c r="H26" s="69"/>
      <c r="I26" s="69"/>
      <c r="J26" s="69"/>
      <c r="K26" s="69"/>
      <c r="L26" s="69"/>
      <c r="M26" s="69"/>
      <c r="N26" s="69"/>
      <c r="O26" s="69"/>
      <c r="P26" s="69"/>
      <c r="Q26" s="69"/>
      <c r="R26" s="69"/>
      <c r="S26" s="69"/>
      <c r="T26" s="69"/>
      <c r="U26" s="69"/>
      <c r="V26" s="69"/>
      <c r="W26" s="69"/>
      <c r="X26" s="69">
        <v>6</v>
      </c>
      <c r="Y26" s="69"/>
      <c r="Z26" s="69"/>
      <c r="AA26" s="69"/>
      <c r="AB26" s="69"/>
      <c r="AC26" s="69"/>
      <c r="AD26" s="69"/>
      <c r="AE26" s="69"/>
      <c r="AF26" s="39">
        <f t="shared" si="5"/>
        <v>6</v>
      </c>
      <c r="AG26" s="40"/>
      <c r="AH26" s="56"/>
      <c r="AI26" s="56"/>
      <c r="AJ26" s="56"/>
      <c r="AK26" s="56"/>
      <c r="AL26" s="49"/>
    </row>
    <row r="27" spans="1:38" ht="13.5" hidden="1" thickBot="1">
      <c r="A27" s="54" t="s">
        <v>58</v>
      </c>
      <c r="B27" s="71"/>
      <c r="C27" s="69"/>
      <c r="D27" s="69"/>
      <c r="E27" s="69"/>
      <c r="F27" s="69"/>
      <c r="G27" s="69"/>
      <c r="H27" s="69"/>
      <c r="I27" s="69"/>
      <c r="J27" s="69"/>
      <c r="K27" s="69"/>
      <c r="L27" s="69"/>
      <c r="M27" s="69"/>
      <c r="N27" s="69"/>
      <c r="O27" s="69"/>
      <c r="P27" s="69"/>
      <c r="Q27" s="69"/>
      <c r="R27" s="69"/>
      <c r="S27" s="69"/>
      <c r="T27" s="69"/>
      <c r="U27" s="69"/>
      <c r="V27" s="69"/>
      <c r="W27" s="69"/>
      <c r="X27" s="69"/>
      <c r="Y27" s="69"/>
      <c r="Z27" s="69">
        <v>5</v>
      </c>
      <c r="AA27" s="69"/>
      <c r="AB27" s="69"/>
      <c r="AC27" s="69"/>
      <c r="AD27" s="69"/>
      <c r="AE27" s="69"/>
      <c r="AF27" s="39">
        <f t="shared" si="5"/>
        <v>5</v>
      </c>
      <c r="AG27" s="40"/>
      <c r="AH27" s="56"/>
      <c r="AI27" s="56"/>
      <c r="AJ27" s="56"/>
      <c r="AK27" s="56"/>
      <c r="AL27" s="49"/>
    </row>
    <row r="28" spans="1:38">
      <c r="A28" s="66" t="s">
        <v>43</v>
      </c>
      <c r="B28" s="67">
        <v>0</v>
      </c>
      <c r="C28" s="68">
        <v>0</v>
      </c>
      <c r="D28" s="68">
        <v>0</v>
      </c>
      <c r="E28" s="68">
        <v>0</v>
      </c>
      <c r="F28" s="68">
        <v>0</v>
      </c>
      <c r="G28" s="68">
        <v>0</v>
      </c>
      <c r="H28" s="68">
        <v>0</v>
      </c>
      <c r="I28" s="68">
        <v>0</v>
      </c>
      <c r="J28" s="68">
        <v>0</v>
      </c>
      <c r="K28" s="68">
        <v>0</v>
      </c>
      <c r="L28" s="68">
        <v>0</v>
      </c>
      <c r="M28" s="68">
        <v>2</v>
      </c>
      <c r="N28" s="68">
        <v>2</v>
      </c>
      <c r="O28" s="69">
        <v>21</v>
      </c>
      <c r="P28" s="69">
        <v>21</v>
      </c>
      <c r="Q28" s="69">
        <v>21</v>
      </c>
      <c r="R28" s="69">
        <v>21</v>
      </c>
      <c r="S28" s="69">
        <v>21</v>
      </c>
      <c r="T28" s="70">
        <v>0</v>
      </c>
      <c r="U28" s="68">
        <v>0</v>
      </c>
      <c r="V28" s="68">
        <v>0</v>
      </c>
      <c r="W28" s="68">
        <v>0</v>
      </c>
      <c r="X28" s="68">
        <v>0</v>
      </c>
      <c r="Y28" s="68">
        <v>0</v>
      </c>
      <c r="Z28" s="68">
        <v>0</v>
      </c>
      <c r="AA28" s="68">
        <v>0</v>
      </c>
      <c r="AB28" s="68">
        <v>0</v>
      </c>
      <c r="AC28" s="68">
        <v>0</v>
      </c>
      <c r="AD28" s="68">
        <v>0</v>
      </c>
      <c r="AE28" s="68">
        <v>0</v>
      </c>
      <c r="AF28" s="39">
        <f t="shared" si="5"/>
        <v>109</v>
      </c>
      <c r="AG28" s="40"/>
      <c r="AH28" s="274" t="s">
        <v>59</v>
      </c>
      <c r="AI28" s="275"/>
      <c r="AJ28" s="275"/>
      <c r="AK28" s="276"/>
      <c r="AL28" s="49"/>
    </row>
    <row r="29" spans="1:38">
      <c r="A29" s="54" t="s">
        <v>45</v>
      </c>
      <c r="B29" s="71">
        <v>0</v>
      </c>
      <c r="C29" s="68">
        <v>0</v>
      </c>
      <c r="D29" s="68">
        <v>0</v>
      </c>
      <c r="E29" s="68">
        <v>0</v>
      </c>
      <c r="F29" s="68">
        <v>0</v>
      </c>
      <c r="G29" s="68">
        <v>0</v>
      </c>
      <c r="H29" s="68">
        <v>0</v>
      </c>
      <c r="I29" s="68">
        <v>0</v>
      </c>
      <c r="J29" s="68">
        <v>0</v>
      </c>
      <c r="K29" s="68">
        <v>0</v>
      </c>
      <c r="L29" s="68">
        <v>0</v>
      </c>
      <c r="M29" s="68">
        <v>0</v>
      </c>
      <c r="N29" s="68">
        <v>0</v>
      </c>
      <c r="O29" s="69">
        <v>6</v>
      </c>
      <c r="P29" s="69">
        <v>6</v>
      </c>
      <c r="Q29" s="69">
        <v>6</v>
      </c>
      <c r="R29" s="69">
        <v>6</v>
      </c>
      <c r="S29" s="69">
        <v>3</v>
      </c>
      <c r="T29" s="70">
        <v>0</v>
      </c>
      <c r="U29" s="68">
        <v>4</v>
      </c>
      <c r="V29" s="68">
        <v>4</v>
      </c>
      <c r="W29" s="68">
        <v>4</v>
      </c>
      <c r="X29" s="68">
        <v>4</v>
      </c>
      <c r="Y29" s="68">
        <v>0</v>
      </c>
      <c r="Z29" s="68">
        <v>2</v>
      </c>
      <c r="AA29" s="68">
        <v>0</v>
      </c>
      <c r="AB29" s="68">
        <v>0</v>
      </c>
      <c r="AC29" s="68">
        <v>0</v>
      </c>
      <c r="AD29" s="68">
        <v>0</v>
      </c>
      <c r="AE29" s="68">
        <v>0</v>
      </c>
      <c r="AF29" s="39">
        <f t="shared" si="5"/>
        <v>45</v>
      </c>
      <c r="AG29" s="40"/>
      <c r="AH29" s="55"/>
      <c r="AI29" s="56"/>
      <c r="AJ29" s="57" t="s">
        <v>42</v>
      </c>
      <c r="AK29" s="58">
        <f>ROUND(AF30/$AE$4,0)</f>
        <v>652</v>
      </c>
      <c r="AL29" s="49"/>
    </row>
    <row r="30" spans="1:38" ht="13.5" thickBot="1">
      <c r="A30" s="72" t="s">
        <v>26</v>
      </c>
      <c r="B30" s="73">
        <f t="shared" ref="B30:P30" si="6">B14+B15+B28+B29</f>
        <v>124</v>
      </c>
      <c r="C30" s="73">
        <f t="shared" si="6"/>
        <v>170</v>
      </c>
      <c r="D30" s="73">
        <f t="shared" si="6"/>
        <v>162</v>
      </c>
      <c r="E30" s="73">
        <f t="shared" si="6"/>
        <v>234</v>
      </c>
      <c r="F30" s="73">
        <f t="shared" si="6"/>
        <v>713</v>
      </c>
      <c r="G30" s="73">
        <f t="shared" si="6"/>
        <v>790</v>
      </c>
      <c r="H30" s="73">
        <f t="shared" si="6"/>
        <v>855</v>
      </c>
      <c r="I30" s="73">
        <f t="shared" si="6"/>
        <v>890</v>
      </c>
      <c r="J30" s="73">
        <f t="shared" si="6"/>
        <v>911</v>
      </c>
      <c r="K30" s="73">
        <f t="shared" si="6"/>
        <v>922</v>
      </c>
      <c r="L30" s="73">
        <f t="shared" si="6"/>
        <v>924</v>
      </c>
      <c r="M30" s="73">
        <f t="shared" si="6"/>
        <v>959</v>
      </c>
      <c r="N30" s="73">
        <f t="shared" si="6"/>
        <v>979</v>
      </c>
      <c r="O30" s="73">
        <f t="shared" si="6"/>
        <v>1046</v>
      </c>
      <c r="P30" s="73">
        <f t="shared" si="6"/>
        <v>1075</v>
      </c>
      <c r="Q30" s="73">
        <f>Q14+Q15+Q28+Q29</f>
        <v>1087</v>
      </c>
      <c r="R30" s="73">
        <f t="shared" ref="R30:AE30" si="7">R14+R15+R28+R29</f>
        <v>1077</v>
      </c>
      <c r="S30" s="73">
        <f t="shared" si="7"/>
        <v>1010</v>
      </c>
      <c r="T30" s="73">
        <f t="shared" si="7"/>
        <v>1012</v>
      </c>
      <c r="U30" s="73">
        <f t="shared" si="7"/>
        <v>907</v>
      </c>
      <c r="V30" s="73">
        <f t="shared" si="7"/>
        <v>828</v>
      </c>
      <c r="W30" s="73">
        <f t="shared" si="7"/>
        <v>795</v>
      </c>
      <c r="X30" s="73">
        <f t="shared" si="7"/>
        <v>361</v>
      </c>
      <c r="Y30" s="73">
        <f t="shared" si="7"/>
        <v>306</v>
      </c>
      <c r="Z30" s="73">
        <f t="shared" si="7"/>
        <v>261</v>
      </c>
      <c r="AA30" s="73">
        <f t="shared" si="7"/>
        <v>196</v>
      </c>
      <c r="AB30" s="73">
        <f t="shared" si="7"/>
        <v>145</v>
      </c>
      <c r="AC30" s="73">
        <f t="shared" si="7"/>
        <v>84</v>
      </c>
      <c r="AD30" s="73">
        <f t="shared" si="7"/>
        <v>53</v>
      </c>
      <c r="AE30" s="73">
        <f t="shared" si="7"/>
        <v>35</v>
      </c>
      <c r="AF30" s="65">
        <f>SUM(B30:AE30)</f>
        <v>18911</v>
      </c>
      <c r="AG30" s="65"/>
      <c r="AH30" s="59"/>
      <c r="AI30" s="60"/>
      <c r="AJ30" s="61" t="s">
        <v>44</v>
      </c>
      <c r="AK30" s="62">
        <f>MAX(B30:AE30)</f>
        <v>1087</v>
      </c>
    </row>
    <row r="31" spans="1:38">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65"/>
      <c r="AG31" s="65"/>
      <c r="AH31" s="56"/>
      <c r="AI31" s="56"/>
      <c r="AJ31" s="57"/>
      <c r="AK31" s="74"/>
    </row>
    <row r="32" spans="1:38" s="120" customFormat="1">
      <c r="A32" s="114" t="s">
        <v>86</v>
      </c>
      <c r="B32" s="115">
        <f>B6+B8</f>
        <v>0</v>
      </c>
      <c r="C32" s="115">
        <f t="shared" ref="C32:AE32" si="8">C6+C8</f>
        <v>15</v>
      </c>
      <c r="D32" s="115">
        <f t="shared" si="8"/>
        <v>19</v>
      </c>
      <c r="E32" s="115">
        <f t="shared" si="8"/>
        <v>25</v>
      </c>
      <c r="F32" s="115">
        <f t="shared" si="8"/>
        <v>27</v>
      </c>
      <c r="G32" s="115">
        <f t="shared" si="8"/>
        <v>35</v>
      </c>
      <c r="H32" s="115">
        <f t="shared" si="8"/>
        <v>35</v>
      </c>
      <c r="I32" s="115">
        <f t="shared" si="8"/>
        <v>35</v>
      </c>
      <c r="J32" s="115">
        <f t="shared" si="8"/>
        <v>35</v>
      </c>
      <c r="K32" s="115">
        <f t="shared" si="8"/>
        <v>36</v>
      </c>
      <c r="L32" s="115">
        <f t="shared" si="8"/>
        <v>38</v>
      </c>
      <c r="M32" s="115">
        <f t="shared" si="8"/>
        <v>38</v>
      </c>
      <c r="N32" s="115">
        <f t="shared" si="8"/>
        <v>38</v>
      </c>
      <c r="O32" s="115">
        <f t="shared" si="8"/>
        <v>41</v>
      </c>
      <c r="P32" s="115">
        <f t="shared" si="8"/>
        <v>41</v>
      </c>
      <c r="Q32" s="115">
        <f t="shared" si="8"/>
        <v>41</v>
      </c>
      <c r="R32" s="115">
        <f t="shared" si="8"/>
        <v>41</v>
      </c>
      <c r="S32" s="115">
        <f t="shared" si="8"/>
        <v>41</v>
      </c>
      <c r="T32" s="115">
        <f t="shared" si="8"/>
        <v>41</v>
      </c>
      <c r="U32" s="115">
        <f t="shared" si="8"/>
        <v>40</v>
      </c>
      <c r="V32" s="115">
        <f t="shared" si="8"/>
        <v>39</v>
      </c>
      <c r="W32" s="115">
        <f t="shared" si="8"/>
        <v>38</v>
      </c>
      <c r="X32" s="115">
        <f t="shared" si="8"/>
        <v>37</v>
      </c>
      <c r="Y32" s="115">
        <f t="shared" si="8"/>
        <v>36</v>
      </c>
      <c r="Z32" s="115">
        <f t="shared" si="8"/>
        <v>33</v>
      </c>
      <c r="AA32" s="115">
        <f t="shared" si="8"/>
        <v>30</v>
      </c>
      <c r="AB32" s="115">
        <f t="shared" si="8"/>
        <v>27</v>
      </c>
      <c r="AC32" s="115">
        <f t="shared" si="8"/>
        <v>20</v>
      </c>
      <c r="AD32" s="115">
        <f t="shared" si="8"/>
        <v>8</v>
      </c>
      <c r="AE32" s="115">
        <f t="shared" si="8"/>
        <v>5</v>
      </c>
      <c r="AF32" s="65">
        <f>SUM(B32:AE32)</f>
        <v>935</v>
      </c>
      <c r="AG32" s="116"/>
      <c r="AH32" s="119"/>
      <c r="AI32" s="119"/>
      <c r="AJ32" s="117"/>
      <c r="AK32" s="118"/>
    </row>
    <row r="33" spans="1:42" s="120" customFormat="1">
      <c r="A33" s="114"/>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6"/>
      <c r="AG33" s="116"/>
      <c r="AH33" s="119"/>
      <c r="AI33" s="119"/>
      <c r="AJ33" s="117"/>
      <c r="AK33" s="118"/>
    </row>
    <row r="34" spans="1:42">
      <c r="A34" s="75" t="s">
        <v>60</v>
      </c>
      <c r="B34" s="76">
        <v>7.4999999999999997E-2</v>
      </c>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65"/>
      <c r="AG34" s="65"/>
      <c r="AH34" s="56"/>
      <c r="AI34" s="56">
        <f>AF14+AF15+AF28+AF29</f>
        <v>18911</v>
      </c>
      <c r="AJ34" s="57"/>
      <c r="AK34" s="74"/>
    </row>
    <row r="35" spans="1:42">
      <c r="A35" s="77" t="s">
        <v>61</v>
      </c>
      <c r="B35" s="27">
        <f>B5+B6+B10</f>
        <v>120</v>
      </c>
      <c r="C35" s="27">
        <f t="shared" ref="C35:AE35" si="9">C5+C6+C10</f>
        <v>155</v>
      </c>
      <c r="D35" s="27">
        <f t="shared" si="9"/>
        <v>137</v>
      </c>
      <c r="E35" s="27">
        <f t="shared" si="9"/>
        <v>194</v>
      </c>
      <c r="F35" s="27">
        <f t="shared" si="9"/>
        <v>610</v>
      </c>
      <c r="G35" s="27">
        <f t="shared" si="9"/>
        <v>687</v>
      </c>
      <c r="H35" s="27">
        <f t="shared" si="9"/>
        <v>752</v>
      </c>
      <c r="I35" s="27">
        <f t="shared" si="9"/>
        <v>787</v>
      </c>
      <c r="J35" s="27">
        <f t="shared" si="9"/>
        <v>808</v>
      </c>
      <c r="K35" s="27">
        <f t="shared" si="9"/>
        <v>819</v>
      </c>
      <c r="L35" s="27">
        <f t="shared" si="9"/>
        <v>821</v>
      </c>
      <c r="M35" s="27">
        <f t="shared" si="9"/>
        <v>851</v>
      </c>
      <c r="N35" s="27">
        <f>N5+N6+N10</f>
        <v>871</v>
      </c>
      <c r="O35" s="27">
        <f t="shared" si="9"/>
        <v>913</v>
      </c>
      <c r="P35" s="27">
        <f t="shared" si="9"/>
        <v>930</v>
      </c>
      <c r="Q35" s="27">
        <f t="shared" si="9"/>
        <v>921</v>
      </c>
      <c r="R35" s="27">
        <f t="shared" si="9"/>
        <v>908</v>
      </c>
      <c r="S35" s="27">
        <f t="shared" si="9"/>
        <v>843</v>
      </c>
      <c r="T35" s="27">
        <f t="shared" si="9"/>
        <v>836</v>
      </c>
      <c r="U35" s="27">
        <f t="shared" si="9"/>
        <v>771</v>
      </c>
      <c r="V35" s="27">
        <f t="shared" si="9"/>
        <v>711</v>
      </c>
      <c r="W35" s="27">
        <f t="shared" si="9"/>
        <v>678</v>
      </c>
      <c r="X35" s="27">
        <f t="shared" si="9"/>
        <v>311</v>
      </c>
      <c r="Y35" s="27">
        <f t="shared" si="9"/>
        <v>266</v>
      </c>
      <c r="Z35" s="27">
        <f t="shared" si="9"/>
        <v>219</v>
      </c>
      <c r="AA35" s="27">
        <f t="shared" si="9"/>
        <v>166</v>
      </c>
      <c r="AB35" s="27">
        <f t="shared" si="9"/>
        <v>120</v>
      </c>
      <c r="AC35" s="27">
        <f t="shared" si="9"/>
        <v>69</v>
      </c>
      <c r="AD35" s="27">
        <f t="shared" si="9"/>
        <v>43</v>
      </c>
      <c r="AE35" s="27">
        <f t="shared" si="9"/>
        <v>30</v>
      </c>
      <c r="AF35" s="27">
        <f>AF5+AF6+AF9+AF10</f>
        <v>17351</v>
      </c>
      <c r="AG35" s="49"/>
      <c r="AL35" s="49"/>
      <c r="AM35" s="49"/>
      <c r="AN35" s="49"/>
      <c r="AO35" s="49"/>
      <c r="AP35" s="49"/>
    </row>
    <row r="36" spans="1:42">
      <c r="A36" s="77" t="s">
        <v>62</v>
      </c>
      <c r="B36" s="27">
        <f>ROUND(B35*(1-$B$34), 0)</f>
        <v>111</v>
      </c>
      <c r="C36" s="27">
        <f t="shared" ref="C36:AF36" si="10">ROUND(C35*(1-$B$34), 0)</f>
        <v>143</v>
      </c>
      <c r="D36" s="27">
        <f t="shared" si="10"/>
        <v>127</v>
      </c>
      <c r="E36" s="27">
        <f t="shared" si="10"/>
        <v>179</v>
      </c>
      <c r="F36" s="27">
        <f t="shared" si="10"/>
        <v>564</v>
      </c>
      <c r="G36" s="27">
        <f t="shared" si="10"/>
        <v>635</v>
      </c>
      <c r="H36" s="27">
        <f t="shared" si="10"/>
        <v>696</v>
      </c>
      <c r="I36" s="27">
        <f t="shared" si="10"/>
        <v>728</v>
      </c>
      <c r="J36" s="27">
        <f t="shared" si="10"/>
        <v>747</v>
      </c>
      <c r="K36" s="27">
        <f t="shared" si="10"/>
        <v>758</v>
      </c>
      <c r="L36" s="27">
        <f t="shared" si="10"/>
        <v>759</v>
      </c>
      <c r="M36" s="27">
        <f t="shared" si="10"/>
        <v>787</v>
      </c>
      <c r="N36" s="27">
        <f t="shared" si="10"/>
        <v>806</v>
      </c>
      <c r="O36" s="27">
        <f t="shared" si="10"/>
        <v>845</v>
      </c>
      <c r="P36" s="78">
        <f t="shared" si="10"/>
        <v>860</v>
      </c>
      <c r="Q36" s="27">
        <f t="shared" si="10"/>
        <v>852</v>
      </c>
      <c r="R36" s="27">
        <f t="shared" si="10"/>
        <v>840</v>
      </c>
      <c r="S36" s="27">
        <f t="shared" si="10"/>
        <v>780</v>
      </c>
      <c r="T36" s="27">
        <f t="shared" si="10"/>
        <v>773</v>
      </c>
      <c r="U36" s="27">
        <f t="shared" si="10"/>
        <v>713</v>
      </c>
      <c r="V36" s="27">
        <f t="shared" si="10"/>
        <v>658</v>
      </c>
      <c r="W36" s="27">
        <f t="shared" si="10"/>
        <v>627</v>
      </c>
      <c r="X36" s="27">
        <f t="shared" si="10"/>
        <v>288</v>
      </c>
      <c r="Y36" s="27">
        <f t="shared" si="10"/>
        <v>246</v>
      </c>
      <c r="Z36" s="27">
        <f t="shared" si="10"/>
        <v>203</v>
      </c>
      <c r="AA36" s="27">
        <f t="shared" si="10"/>
        <v>154</v>
      </c>
      <c r="AB36" s="27">
        <f t="shared" si="10"/>
        <v>111</v>
      </c>
      <c r="AC36" s="27">
        <f t="shared" si="10"/>
        <v>64</v>
      </c>
      <c r="AD36" s="27">
        <f t="shared" si="10"/>
        <v>40</v>
      </c>
      <c r="AE36" s="27">
        <f t="shared" si="10"/>
        <v>28</v>
      </c>
      <c r="AF36" s="27">
        <f t="shared" si="10"/>
        <v>16050</v>
      </c>
      <c r="AG36" s="49"/>
      <c r="AL36" s="49"/>
      <c r="AM36" s="49"/>
      <c r="AN36" s="49"/>
      <c r="AO36" s="49"/>
      <c r="AP36" s="49"/>
    </row>
    <row r="37" spans="1:42">
      <c r="A37" s="77"/>
      <c r="B37" s="27"/>
      <c r="C37" s="27"/>
      <c r="D37" s="27"/>
      <c r="E37" s="27"/>
      <c r="F37" s="27"/>
      <c r="G37" s="27"/>
      <c r="H37" s="27"/>
      <c r="I37" s="27"/>
      <c r="J37" s="27"/>
      <c r="K37" s="27"/>
      <c r="L37" s="27"/>
      <c r="M37" s="27"/>
      <c r="N37" s="27"/>
      <c r="O37" s="27"/>
      <c r="P37" s="27"/>
      <c r="Q37" s="27"/>
      <c r="R37" s="27"/>
      <c r="S37" s="27"/>
      <c r="T37" s="27"/>
      <c r="U37" s="27"/>
      <c r="AG37" s="49"/>
      <c r="AL37" s="49"/>
      <c r="AM37" s="49"/>
      <c r="AN37" s="49"/>
      <c r="AO37" s="49"/>
      <c r="AP37" s="49"/>
    </row>
    <row r="38" spans="1:42" ht="15.75">
      <c r="A38" s="79" t="s">
        <v>63</v>
      </c>
      <c r="B38" s="79"/>
      <c r="C38" s="79"/>
      <c r="D38" s="79"/>
      <c r="E38" s="79"/>
      <c r="F38" s="79"/>
      <c r="G38" s="80"/>
      <c r="H38" s="80"/>
      <c r="I38" s="80"/>
      <c r="J38" s="80"/>
      <c r="K38" s="80"/>
      <c r="L38" s="80"/>
      <c r="M38" s="80"/>
      <c r="AG38" s="49"/>
      <c r="AH38" s="56"/>
      <c r="AI38" s="56"/>
      <c r="AJ38" s="57"/>
      <c r="AK38" s="74"/>
      <c r="AL38" s="49"/>
      <c r="AM38" s="49"/>
      <c r="AN38" s="49"/>
      <c r="AO38" s="49"/>
      <c r="AP38" s="49"/>
    </row>
    <row r="39" spans="1:42" hidden="1">
      <c r="A39" s="81" t="s">
        <v>3</v>
      </c>
      <c r="B39" s="81"/>
      <c r="C39" s="82">
        <v>1</v>
      </c>
      <c r="D39" s="82">
        <v>2</v>
      </c>
      <c r="E39" s="82">
        <v>3</v>
      </c>
      <c r="F39" s="82">
        <v>4</v>
      </c>
      <c r="G39" s="82">
        <v>5</v>
      </c>
      <c r="H39" s="82">
        <v>6</v>
      </c>
      <c r="I39" s="82">
        <v>7</v>
      </c>
      <c r="J39" s="82">
        <v>8</v>
      </c>
      <c r="K39" s="82">
        <v>9</v>
      </c>
      <c r="L39" s="82">
        <v>10</v>
      </c>
      <c r="M39" s="82">
        <v>11</v>
      </c>
      <c r="N39" s="82">
        <v>12</v>
      </c>
      <c r="O39" s="82">
        <v>13</v>
      </c>
      <c r="P39" s="82">
        <v>14</v>
      </c>
      <c r="Q39" s="82">
        <v>15</v>
      </c>
      <c r="R39" s="82">
        <v>16</v>
      </c>
      <c r="S39" s="82">
        <v>17</v>
      </c>
      <c r="T39" s="82">
        <v>18</v>
      </c>
      <c r="U39" s="82">
        <v>19</v>
      </c>
      <c r="V39" s="82">
        <v>20</v>
      </c>
      <c r="W39" s="82">
        <v>21</v>
      </c>
      <c r="X39" s="82">
        <v>22</v>
      </c>
      <c r="Y39" s="82">
        <v>23</v>
      </c>
      <c r="Z39" s="82">
        <v>24</v>
      </c>
      <c r="AA39" s="82">
        <v>25</v>
      </c>
      <c r="AB39" s="82">
        <v>26</v>
      </c>
      <c r="AC39" s="82">
        <v>27</v>
      </c>
      <c r="AG39" s="49"/>
      <c r="AH39" s="56"/>
      <c r="AI39" s="56"/>
      <c r="AJ39" s="57"/>
      <c r="AK39" s="74"/>
      <c r="AL39" s="49"/>
      <c r="AM39" s="49"/>
      <c r="AN39" s="49"/>
      <c r="AO39" s="49"/>
      <c r="AP39" s="49"/>
    </row>
    <row r="40" spans="1:42">
      <c r="A40" s="127" t="s">
        <v>109</v>
      </c>
      <c r="B40" s="27" t="s">
        <v>93</v>
      </c>
      <c r="C40" s="27" t="s">
        <v>94</v>
      </c>
      <c r="D40" s="27" t="s">
        <v>95</v>
      </c>
      <c r="E40" s="27" t="s">
        <v>96</v>
      </c>
      <c r="F40" s="27" t="s">
        <v>97</v>
      </c>
      <c r="G40" s="27" t="s">
        <v>98</v>
      </c>
      <c r="H40" s="27" t="s">
        <v>99</v>
      </c>
      <c r="I40" s="27" t="s">
        <v>100</v>
      </c>
      <c r="J40" s="27" t="s">
        <v>101</v>
      </c>
      <c r="K40" s="27" t="s">
        <v>102</v>
      </c>
      <c r="L40" s="27" t="s">
        <v>103</v>
      </c>
      <c r="M40" s="27" t="s">
        <v>104</v>
      </c>
      <c r="N40" s="27" t="s">
        <v>106</v>
      </c>
      <c r="O40" s="27" t="s">
        <v>105</v>
      </c>
      <c r="P40" s="82"/>
      <c r="Q40" s="82"/>
      <c r="R40" s="82"/>
      <c r="S40" s="82"/>
      <c r="T40" s="82"/>
      <c r="U40" s="82"/>
      <c r="V40" s="82"/>
      <c r="W40" s="82"/>
      <c r="X40" s="82"/>
      <c r="Y40" s="82"/>
      <c r="Z40" s="82"/>
      <c r="AA40" s="82"/>
      <c r="AB40" s="82"/>
      <c r="AC40" s="82"/>
      <c r="AG40" s="49"/>
      <c r="AH40" s="56"/>
      <c r="AI40" s="56"/>
      <c r="AJ40" s="57"/>
      <c r="AK40" s="74"/>
      <c r="AL40" s="49"/>
      <c r="AM40" s="49"/>
      <c r="AN40" s="49"/>
      <c r="AO40" s="49"/>
      <c r="AP40" s="49"/>
    </row>
    <row r="41" spans="1:42">
      <c r="A41" s="127" t="s">
        <v>110</v>
      </c>
      <c r="B41" s="27">
        <v>20</v>
      </c>
      <c r="C41" s="27">
        <v>20</v>
      </c>
      <c r="D41" s="27">
        <v>22</v>
      </c>
      <c r="E41" s="27">
        <v>21</v>
      </c>
      <c r="F41" s="27">
        <v>22</v>
      </c>
      <c r="G41" s="25">
        <v>21</v>
      </c>
      <c r="H41" s="27">
        <v>21</v>
      </c>
      <c r="I41" s="27">
        <v>22</v>
      </c>
      <c r="J41" s="27">
        <v>19</v>
      </c>
      <c r="K41" s="27">
        <v>22</v>
      </c>
      <c r="L41" s="27">
        <v>19</v>
      </c>
      <c r="M41" s="27">
        <v>20</v>
      </c>
      <c r="N41" s="27">
        <f>SUM(B41:M41)</f>
        <v>249</v>
      </c>
      <c r="O41" s="137">
        <f>N41/12</f>
        <v>20.75</v>
      </c>
      <c r="P41" s="82"/>
      <c r="Q41" s="82"/>
      <c r="R41" s="82"/>
      <c r="S41" s="82"/>
      <c r="T41" s="82"/>
      <c r="U41" s="82"/>
      <c r="V41" s="82"/>
      <c r="W41" s="82"/>
      <c r="X41" s="82"/>
      <c r="Y41" s="82"/>
      <c r="Z41" s="82"/>
      <c r="AA41" s="82"/>
      <c r="AB41" s="82"/>
      <c r="AC41" s="82"/>
      <c r="AG41" s="49"/>
      <c r="AH41" s="56"/>
      <c r="AI41" s="56"/>
      <c r="AJ41" s="57"/>
      <c r="AK41" s="74"/>
      <c r="AL41" s="49"/>
      <c r="AM41" s="49"/>
      <c r="AN41" s="49"/>
      <c r="AO41" s="49"/>
      <c r="AP41" s="49"/>
    </row>
    <row r="42" spans="1:42">
      <c r="A42" s="81" t="s">
        <v>108</v>
      </c>
      <c r="B42" s="27"/>
      <c r="C42" s="27"/>
      <c r="D42" s="27"/>
      <c r="E42" s="27"/>
      <c r="F42" s="27"/>
      <c r="G42" s="25"/>
      <c r="H42" s="27"/>
      <c r="I42" s="27"/>
      <c r="J42" s="27"/>
      <c r="K42" s="27"/>
      <c r="L42" s="27"/>
      <c r="M42" s="27"/>
      <c r="N42" s="27"/>
      <c r="O42" s="27"/>
      <c r="P42" s="82"/>
      <c r="Q42" s="82"/>
      <c r="R42" s="82"/>
      <c r="S42" s="82"/>
      <c r="T42" s="82"/>
      <c r="U42" s="82"/>
      <c r="V42" s="82"/>
      <c r="W42" s="82"/>
      <c r="X42" s="82"/>
      <c r="Y42" s="82"/>
      <c r="Z42" s="82"/>
      <c r="AA42" s="82"/>
      <c r="AB42" s="82"/>
      <c r="AC42" s="82"/>
      <c r="AD42" s="136" t="s">
        <v>4</v>
      </c>
      <c r="AG42" s="49"/>
      <c r="AH42" s="56"/>
      <c r="AI42" s="56"/>
      <c r="AJ42" s="57"/>
      <c r="AK42" s="74"/>
      <c r="AL42" s="49"/>
      <c r="AM42" s="49"/>
      <c r="AN42" s="49"/>
      <c r="AO42" s="49"/>
      <c r="AP42" s="49"/>
    </row>
    <row r="43" spans="1:42">
      <c r="A43" s="83" t="s">
        <v>64</v>
      </c>
      <c r="B43" s="84">
        <v>35</v>
      </c>
      <c r="C43" s="84">
        <v>35</v>
      </c>
      <c r="D43" s="84">
        <v>440</v>
      </c>
      <c r="E43" s="84">
        <v>420</v>
      </c>
      <c r="F43" s="84">
        <v>407</v>
      </c>
      <c r="G43" s="84">
        <v>472</v>
      </c>
      <c r="H43" s="84">
        <v>438</v>
      </c>
      <c r="I43" s="84">
        <v>411</v>
      </c>
      <c r="J43" s="84">
        <v>112</v>
      </c>
      <c r="K43" s="84">
        <v>120</v>
      </c>
      <c r="L43" s="84">
        <v>148</v>
      </c>
      <c r="M43" s="84">
        <v>141</v>
      </c>
      <c r="N43" s="84">
        <v>137</v>
      </c>
      <c r="O43" s="84">
        <v>165</v>
      </c>
      <c r="P43" s="84">
        <v>171</v>
      </c>
      <c r="Q43" s="84">
        <v>135</v>
      </c>
      <c r="R43" s="84">
        <v>127</v>
      </c>
      <c r="S43" s="84">
        <v>122</v>
      </c>
      <c r="T43" s="84">
        <v>98</v>
      </c>
      <c r="U43" s="84">
        <v>94</v>
      </c>
      <c r="V43" s="84">
        <v>91</v>
      </c>
      <c r="W43" s="84">
        <v>65</v>
      </c>
      <c r="X43" s="84">
        <v>55</v>
      </c>
      <c r="Y43" s="84">
        <v>43</v>
      </c>
      <c r="Z43" s="84">
        <v>36</v>
      </c>
      <c r="AA43" s="84">
        <v>28</v>
      </c>
      <c r="AB43" s="84">
        <v>28</v>
      </c>
      <c r="AC43" s="84">
        <v>10</v>
      </c>
      <c r="AD43">
        <f>SUM(B43:AC43)</f>
        <v>4584</v>
      </c>
      <c r="AG43" s="49"/>
      <c r="AH43" s="56"/>
      <c r="AI43" s="56"/>
      <c r="AJ43" s="57"/>
      <c r="AK43" s="74"/>
      <c r="AL43" s="49"/>
      <c r="AM43" s="49"/>
      <c r="AN43" s="49"/>
      <c r="AO43" s="49"/>
      <c r="AP43" s="49"/>
    </row>
    <row r="44" spans="1:42">
      <c r="A44" s="85" t="s">
        <v>65</v>
      </c>
      <c r="B44" s="85"/>
      <c r="C44" s="27">
        <v>20</v>
      </c>
      <c r="D44" s="27">
        <v>40</v>
      </c>
      <c r="E44" s="27">
        <v>0</v>
      </c>
      <c r="F44" s="27">
        <v>0</v>
      </c>
      <c r="G44" s="27">
        <v>0</v>
      </c>
      <c r="H44" s="27">
        <v>0</v>
      </c>
      <c r="I44" s="27">
        <v>0</v>
      </c>
      <c r="J44" s="27">
        <v>0</v>
      </c>
      <c r="K44" s="27">
        <v>0</v>
      </c>
      <c r="L44" s="27">
        <v>0</v>
      </c>
      <c r="M44" s="27">
        <v>0</v>
      </c>
      <c r="N44" s="27">
        <v>0</v>
      </c>
      <c r="O44" s="27">
        <v>0</v>
      </c>
      <c r="P44" s="27">
        <v>0</v>
      </c>
      <c r="Q44" s="27">
        <v>20</v>
      </c>
      <c r="R44" s="27">
        <v>10</v>
      </c>
      <c r="S44" s="27">
        <v>10</v>
      </c>
      <c r="T44" s="27">
        <v>10</v>
      </c>
      <c r="U44" s="27">
        <v>10</v>
      </c>
      <c r="V44" s="27">
        <v>5</v>
      </c>
      <c r="W44" s="27">
        <v>5</v>
      </c>
      <c r="X44" s="27"/>
      <c r="Y44" s="27"/>
      <c r="Z44" s="27"/>
      <c r="AA44" s="27"/>
      <c r="AB44" s="27"/>
      <c r="AC44" s="27"/>
      <c r="AD44">
        <f>SUM(B44:AC44)</f>
        <v>130</v>
      </c>
      <c r="AG44" s="49"/>
      <c r="AH44" s="56"/>
      <c r="AI44" s="56"/>
      <c r="AJ44" s="57"/>
      <c r="AK44" s="74"/>
      <c r="AL44" s="49"/>
      <c r="AM44" s="49"/>
      <c r="AN44" s="49"/>
      <c r="AO44" s="49"/>
      <c r="AP44" s="49"/>
    </row>
    <row r="45" spans="1:42">
      <c r="A45" s="83" t="s">
        <v>66</v>
      </c>
      <c r="B45" s="83"/>
      <c r="C45" s="27"/>
      <c r="D45" s="27"/>
      <c r="E45" s="27">
        <v>245</v>
      </c>
      <c r="F45" s="27">
        <v>245</v>
      </c>
      <c r="G45" s="27">
        <v>245</v>
      </c>
      <c r="H45" s="27">
        <v>245</v>
      </c>
      <c r="I45" s="27">
        <v>245</v>
      </c>
      <c r="J45" s="27">
        <v>245</v>
      </c>
      <c r="K45" s="27">
        <v>246</v>
      </c>
      <c r="L45" s="27">
        <v>246</v>
      </c>
      <c r="M45" s="27">
        <v>246</v>
      </c>
      <c r="N45" s="27">
        <v>246</v>
      </c>
      <c r="O45" s="27">
        <v>246</v>
      </c>
      <c r="P45" s="27">
        <v>246</v>
      </c>
      <c r="Q45" s="27">
        <v>245</v>
      </c>
      <c r="R45" s="27">
        <v>245</v>
      </c>
      <c r="S45" s="27">
        <v>245</v>
      </c>
      <c r="T45" s="27">
        <v>245</v>
      </c>
      <c r="U45" s="27">
        <v>245</v>
      </c>
      <c r="V45" s="27">
        <v>245</v>
      </c>
      <c r="W45" s="27"/>
      <c r="X45" s="27"/>
      <c r="Y45" s="27"/>
      <c r="Z45" s="27"/>
      <c r="AA45" s="27"/>
      <c r="AB45" s="27"/>
      <c r="AC45" s="27"/>
      <c r="AD45">
        <f>SUM(B45:AC45)</f>
        <v>4416</v>
      </c>
      <c r="AG45" s="49"/>
      <c r="AH45" s="56"/>
      <c r="AI45" s="56"/>
      <c r="AJ45" s="57"/>
      <c r="AK45" s="74"/>
      <c r="AL45" s="49"/>
      <c r="AM45" s="49"/>
      <c r="AN45" s="49"/>
      <c r="AO45" s="49"/>
      <c r="AP45" s="49"/>
    </row>
    <row r="46" spans="1:42">
      <c r="A46" s="85" t="s">
        <v>67</v>
      </c>
      <c r="B46" s="27">
        <f t="shared" ref="B46:AC46" si="11">B43+B44+B45</f>
        <v>35</v>
      </c>
      <c r="C46" s="27">
        <f t="shared" si="11"/>
        <v>55</v>
      </c>
      <c r="D46" s="138">
        <f t="shared" si="11"/>
        <v>480</v>
      </c>
      <c r="E46" s="138">
        <f t="shared" si="11"/>
        <v>665</v>
      </c>
      <c r="F46" s="138">
        <f t="shared" si="11"/>
        <v>652</v>
      </c>
      <c r="G46" s="138">
        <f t="shared" si="11"/>
        <v>717</v>
      </c>
      <c r="H46" s="138">
        <f t="shared" si="11"/>
        <v>683</v>
      </c>
      <c r="I46" s="138">
        <f t="shared" si="11"/>
        <v>656</v>
      </c>
      <c r="J46" s="138">
        <f t="shared" si="11"/>
        <v>357</v>
      </c>
      <c r="K46" s="138">
        <f t="shared" si="11"/>
        <v>366</v>
      </c>
      <c r="L46" s="138">
        <f t="shared" si="11"/>
        <v>394</v>
      </c>
      <c r="M46" s="138">
        <f t="shared" si="11"/>
        <v>387</v>
      </c>
      <c r="N46" s="138">
        <f t="shared" si="11"/>
        <v>383</v>
      </c>
      <c r="O46" s="138">
        <f t="shared" si="11"/>
        <v>411</v>
      </c>
      <c r="P46" s="25">
        <f t="shared" si="11"/>
        <v>417</v>
      </c>
      <c r="Q46" s="25">
        <f t="shared" si="11"/>
        <v>400</v>
      </c>
      <c r="R46" s="27">
        <f t="shared" si="11"/>
        <v>382</v>
      </c>
      <c r="S46" s="27">
        <f t="shared" si="11"/>
        <v>377</v>
      </c>
      <c r="T46" s="27">
        <f t="shared" si="11"/>
        <v>353</v>
      </c>
      <c r="U46" s="27">
        <f t="shared" si="11"/>
        <v>349</v>
      </c>
      <c r="V46" s="27">
        <f t="shared" si="11"/>
        <v>341</v>
      </c>
      <c r="W46" s="27">
        <f t="shared" si="11"/>
        <v>70</v>
      </c>
      <c r="X46" s="27">
        <f t="shared" si="11"/>
        <v>55</v>
      </c>
      <c r="Y46" s="27">
        <f t="shared" si="11"/>
        <v>43</v>
      </c>
      <c r="Z46" s="27">
        <f t="shared" si="11"/>
        <v>36</v>
      </c>
      <c r="AA46" s="27">
        <f t="shared" si="11"/>
        <v>28</v>
      </c>
      <c r="AB46" s="27">
        <f t="shared" si="11"/>
        <v>28</v>
      </c>
      <c r="AC46" s="27">
        <f t="shared" si="11"/>
        <v>10</v>
      </c>
      <c r="AD46">
        <f>SUM(B46:AC46)</f>
        <v>9130</v>
      </c>
      <c r="AG46" s="74"/>
      <c r="AL46" s="86"/>
      <c r="AM46" s="49"/>
      <c r="AN46" s="49"/>
      <c r="AO46" s="49"/>
      <c r="AP46" s="49"/>
    </row>
    <row r="47" spans="1:42">
      <c r="A47" s="85"/>
      <c r="B47" s="27"/>
      <c r="C47" s="27"/>
      <c r="D47" s="27"/>
      <c r="E47" s="27"/>
      <c r="F47" s="27"/>
      <c r="G47" s="25"/>
      <c r="H47" s="27"/>
      <c r="I47" s="27"/>
      <c r="J47" s="27"/>
      <c r="K47" s="27"/>
      <c r="L47" s="27"/>
      <c r="M47" s="27"/>
      <c r="N47" s="27"/>
      <c r="O47" s="27"/>
      <c r="P47" s="27"/>
      <c r="Q47" s="27"/>
      <c r="R47" s="27"/>
      <c r="S47" s="27"/>
      <c r="T47" s="27"/>
      <c r="U47" s="27"/>
      <c r="V47" s="27"/>
      <c r="W47" s="27"/>
      <c r="X47" s="27"/>
      <c r="Y47" s="27"/>
      <c r="Z47" s="27"/>
      <c r="AA47" s="27"/>
      <c r="AB47" s="27"/>
      <c r="AC47" s="27"/>
      <c r="AG47" s="74"/>
      <c r="AL47" s="86"/>
      <c r="AM47" s="49"/>
      <c r="AN47" s="49"/>
      <c r="AO47" s="49"/>
      <c r="AP47" s="49"/>
    </row>
    <row r="48" spans="1:42">
      <c r="A48" s="128" t="s">
        <v>107</v>
      </c>
      <c r="B48" s="129"/>
      <c r="C48" s="129"/>
      <c r="D48" s="129"/>
      <c r="E48" s="129"/>
      <c r="F48" s="129"/>
      <c r="G48" s="129"/>
      <c r="H48" s="129"/>
      <c r="I48" s="129"/>
      <c r="J48" s="129"/>
      <c r="K48" s="129"/>
      <c r="L48" s="129"/>
      <c r="M48" s="129"/>
      <c r="N48" s="129"/>
      <c r="O48" s="129"/>
      <c r="P48" s="130"/>
      <c r="Q48" s="130"/>
      <c r="R48" s="130"/>
      <c r="S48" s="130"/>
      <c r="T48" s="130"/>
      <c r="U48" s="130"/>
      <c r="V48" s="130"/>
      <c r="W48" s="130"/>
      <c r="X48" s="130"/>
      <c r="Y48" s="130"/>
      <c r="Z48" s="130"/>
      <c r="AA48" s="130"/>
      <c r="AB48" s="130"/>
      <c r="AC48" s="130"/>
      <c r="AD48" s="129"/>
      <c r="AG48" s="74"/>
      <c r="AL48" s="86"/>
      <c r="AM48" s="49"/>
      <c r="AN48" s="49"/>
      <c r="AO48" s="49"/>
      <c r="AP48" s="49"/>
    </row>
    <row r="49" spans="1:42">
      <c r="A49" s="131" t="s">
        <v>64</v>
      </c>
      <c r="B49" s="132">
        <f>ROUND(B43/$O$41,0)</f>
        <v>2</v>
      </c>
      <c r="C49" s="132">
        <f t="shared" ref="C49:AC51" si="12">ROUND(C43/$O$41,0)</f>
        <v>2</v>
      </c>
      <c r="D49" s="132">
        <f t="shared" si="12"/>
        <v>21</v>
      </c>
      <c r="E49" s="132">
        <f t="shared" si="12"/>
        <v>20</v>
      </c>
      <c r="F49" s="132">
        <f t="shared" si="12"/>
        <v>20</v>
      </c>
      <c r="G49" s="132">
        <f t="shared" si="12"/>
        <v>23</v>
      </c>
      <c r="H49" s="132">
        <f t="shared" si="12"/>
        <v>21</v>
      </c>
      <c r="I49" s="132">
        <f t="shared" si="12"/>
        <v>20</v>
      </c>
      <c r="J49" s="132">
        <f t="shared" si="12"/>
        <v>5</v>
      </c>
      <c r="K49" s="132">
        <f t="shared" si="12"/>
        <v>6</v>
      </c>
      <c r="L49" s="132">
        <f t="shared" si="12"/>
        <v>7</v>
      </c>
      <c r="M49" s="132">
        <f t="shared" si="12"/>
        <v>7</v>
      </c>
      <c r="N49" s="132">
        <f t="shared" si="12"/>
        <v>7</v>
      </c>
      <c r="O49" s="132">
        <f t="shared" si="12"/>
        <v>8</v>
      </c>
      <c r="P49" s="132">
        <f t="shared" si="12"/>
        <v>8</v>
      </c>
      <c r="Q49" s="132">
        <f t="shared" si="12"/>
        <v>7</v>
      </c>
      <c r="R49" s="132">
        <f t="shared" si="12"/>
        <v>6</v>
      </c>
      <c r="S49" s="132">
        <f t="shared" si="12"/>
        <v>6</v>
      </c>
      <c r="T49" s="132">
        <f t="shared" si="12"/>
        <v>5</v>
      </c>
      <c r="U49" s="132">
        <f t="shared" si="12"/>
        <v>5</v>
      </c>
      <c r="V49" s="132">
        <f t="shared" si="12"/>
        <v>4</v>
      </c>
      <c r="W49" s="132">
        <f t="shared" si="12"/>
        <v>3</v>
      </c>
      <c r="X49" s="132">
        <f t="shared" si="12"/>
        <v>3</v>
      </c>
      <c r="Y49" s="132">
        <f t="shared" si="12"/>
        <v>2</v>
      </c>
      <c r="Z49" s="132">
        <f t="shared" si="12"/>
        <v>2</v>
      </c>
      <c r="AA49" s="132">
        <f t="shared" si="12"/>
        <v>1</v>
      </c>
      <c r="AB49" s="132">
        <f t="shared" si="12"/>
        <v>1</v>
      </c>
      <c r="AC49" s="132">
        <f t="shared" si="12"/>
        <v>0</v>
      </c>
      <c r="AD49" s="129">
        <f>SUM(B49:AC49)</f>
        <v>222</v>
      </c>
      <c r="AG49" s="74"/>
      <c r="AL49" s="86"/>
      <c r="AM49" s="49"/>
      <c r="AN49" s="49"/>
      <c r="AO49" s="49"/>
      <c r="AP49" s="49"/>
    </row>
    <row r="50" spans="1:42">
      <c r="A50" s="133" t="s">
        <v>65</v>
      </c>
      <c r="B50" s="132">
        <f>ROUND(B44/$O$41,0)</f>
        <v>0</v>
      </c>
      <c r="C50" s="132">
        <f>ROUND(C44/$O$41,0)</f>
        <v>1</v>
      </c>
      <c r="D50" s="132">
        <f t="shared" si="12"/>
        <v>2</v>
      </c>
      <c r="E50" s="132">
        <f t="shared" si="12"/>
        <v>0</v>
      </c>
      <c r="F50" s="132">
        <f t="shared" si="12"/>
        <v>0</v>
      </c>
      <c r="G50" s="132">
        <f t="shared" si="12"/>
        <v>0</v>
      </c>
      <c r="H50" s="132">
        <f t="shared" si="12"/>
        <v>0</v>
      </c>
      <c r="I50" s="132">
        <f t="shared" si="12"/>
        <v>0</v>
      </c>
      <c r="J50" s="132">
        <f t="shared" si="12"/>
        <v>0</v>
      </c>
      <c r="K50" s="132">
        <f t="shared" si="12"/>
        <v>0</v>
      </c>
      <c r="L50" s="132">
        <f t="shared" si="12"/>
        <v>0</v>
      </c>
      <c r="M50" s="132">
        <f t="shared" si="12"/>
        <v>0</v>
      </c>
      <c r="N50" s="132">
        <f t="shared" si="12"/>
        <v>0</v>
      </c>
      <c r="O50" s="132">
        <f t="shared" si="12"/>
        <v>0</v>
      </c>
      <c r="P50" s="132">
        <f t="shared" si="12"/>
        <v>0</v>
      </c>
      <c r="Q50" s="132">
        <f t="shared" si="12"/>
        <v>1</v>
      </c>
      <c r="R50" s="132">
        <f t="shared" si="12"/>
        <v>0</v>
      </c>
      <c r="S50" s="132">
        <f t="shared" si="12"/>
        <v>0</v>
      </c>
      <c r="T50" s="132">
        <f t="shared" si="12"/>
        <v>0</v>
      </c>
      <c r="U50" s="132">
        <f t="shared" si="12"/>
        <v>0</v>
      </c>
      <c r="V50" s="132">
        <f t="shared" si="12"/>
        <v>0</v>
      </c>
      <c r="W50" s="132">
        <f t="shared" si="12"/>
        <v>0</v>
      </c>
      <c r="X50" s="132">
        <f t="shared" si="12"/>
        <v>0</v>
      </c>
      <c r="Y50" s="132">
        <f t="shared" si="12"/>
        <v>0</v>
      </c>
      <c r="Z50" s="132">
        <f t="shared" si="12"/>
        <v>0</v>
      </c>
      <c r="AA50" s="132">
        <f t="shared" si="12"/>
        <v>0</v>
      </c>
      <c r="AB50" s="132">
        <f t="shared" si="12"/>
        <v>0</v>
      </c>
      <c r="AC50" s="132">
        <f t="shared" si="12"/>
        <v>0</v>
      </c>
      <c r="AD50" s="129">
        <f>SUM(B50:AC50)</f>
        <v>4</v>
      </c>
      <c r="AG50" s="74"/>
      <c r="AL50" s="86"/>
      <c r="AM50" s="49"/>
      <c r="AN50" s="49"/>
      <c r="AO50" s="49"/>
      <c r="AP50" s="49"/>
    </row>
    <row r="51" spans="1:42">
      <c r="A51" s="131" t="s">
        <v>66</v>
      </c>
      <c r="B51" s="132">
        <f>ROUND(B45/$O$41,0)</f>
        <v>0</v>
      </c>
      <c r="C51" s="132">
        <f t="shared" si="12"/>
        <v>0</v>
      </c>
      <c r="D51" s="132">
        <f t="shared" si="12"/>
        <v>0</v>
      </c>
      <c r="E51" s="132">
        <f t="shared" si="12"/>
        <v>12</v>
      </c>
      <c r="F51" s="132">
        <f t="shared" si="12"/>
        <v>12</v>
      </c>
      <c r="G51" s="132">
        <f t="shared" si="12"/>
        <v>12</v>
      </c>
      <c r="H51" s="132">
        <f t="shared" si="12"/>
        <v>12</v>
      </c>
      <c r="I51" s="132">
        <f t="shared" si="12"/>
        <v>12</v>
      </c>
      <c r="J51" s="132">
        <f t="shared" si="12"/>
        <v>12</v>
      </c>
      <c r="K51" s="132">
        <f t="shared" si="12"/>
        <v>12</v>
      </c>
      <c r="L51" s="132">
        <f t="shared" si="12"/>
        <v>12</v>
      </c>
      <c r="M51" s="132">
        <f t="shared" si="12"/>
        <v>12</v>
      </c>
      <c r="N51" s="132">
        <f t="shared" si="12"/>
        <v>12</v>
      </c>
      <c r="O51" s="132">
        <f t="shared" si="12"/>
        <v>12</v>
      </c>
      <c r="P51" s="132">
        <f t="shared" si="12"/>
        <v>12</v>
      </c>
      <c r="Q51" s="132">
        <f t="shared" si="12"/>
        <v>12</v>
      </c>
      <c r="R51" s="132">
        <f t="shared" si="12"/>
        <v>12</v>
      </c>
      <c r="S51" s="132">
        <f t="shared" si="12"/>
        <v>12</v>
      </c>
      <c r="T51" s="132">
        <f t="shared" si="12"/>
        <v>12</v>
      </c>
      <c r="U51" s="132">
        <f t="shared" si="12"/>
        <v>12</v>
      </c>
      <c r="V51" s="132">
        <f t="shared" si="12"/>
        <v>12</v>
      </c>
      <c r="W51" s="132">
        <f t="shared" si="12"/>
        <v>0</v>
      </c>
      <c r="X51" s="132">
        <f t="shared" si="12"/>
        <v>0</v>
      </c>
      <c r="Y51" s="132">
        <f t="shared" si="12"/>
        <v>0</v>
      </c>
      <c r="Z51" s="132">
        <f t="shared" si="12"/>
        <v>0</v>
      </c>
      <c r="AA51" s="132">
        <f t="shared" si="12"/>
        <v>0</v>
      </c>
      <c r="AB51" s="132">
        <f t="shared" si="12"/>
        <v>0</v>
      </c>
      <c r="AC51" s="132">
        <f t="shared" si="12"/>
        <v>0</v>
      </c>
      <c r="AD51" s="129">
        <f>SUM(B51:AC51)</f>
        <v>216</v>
      </c>
      <c r="AG51" s="74"/>
      <c r="AL51" s="86"/>
      <c r="AM51" s="49"/>
      <c r="AN51" s="49"/>
      <c r="AO51" s="49"/>
      <c r="AP51" s="49"/>
    </row>
    <row r="52" spans="1:42">
      <c r="A52" s="134" t="s">
        <v>4</v>
      </c>
      <c r="B52" s="135">
        <f>SUM(B49:B51)</f>
        <v>2</v>
      </c>
      <c r="C52" s="135">
        <f t="shared" ref="C52:AC52" si="13">SUM(C49:C51)</f>
        <v>3</v>
      </c>
      <c r="D52" s="135">
        <f t="shared" si="13"/>
        <v>23</v>
      </c>
      <c r="E52" s="135">
        <f t="shared" si="13"/>
        <v>32</v>
      </c>
      <c r="F52" s="135">
        <f t="shared" si="13"/>
        <v>32</v>
      </c>
      <c r="G52" s="135">
        <f t="shared" si="13"/>
        <v>35</v>
      </c>
      <c r="H52" s="135">
        <f t="shared" si="13"/>
        <v>33</v>
      </c>
      <c r="I52" s="135">
        <f t="shared" si="13"/>
        <v>32</v>
      </c>
      <c r="J52" s="135">
        <f t="shared" si="13"/>
        <v>17</v>
      </c>
      <c r="K52" s="135">
        <f t="shared" si="13"/>
        <v>18</v>
      </c>
      <c r="L52" s="135">
        <f t="shared" si="13"/>
        <v>19</v>
      </c>
      <c r="M52" s="135">
        <f t="shared" si="13"/>
        <v>19</v>
      </c>
      <c r="N52" s="135">
        <f t="shared" si="13"/>
        <v>19</v>
      </c>
      <c r="O52" s="135">
        <f t="shared" si="13"/>
        <v>20</v>
      </c>
      <c r="P52" s="135">
        <f t="shared" si="13"/>
        <v>20</v>
      </c>
      <c r="Q52" s="135">
        <f t="shared" si="13"/>
        <v>20</v>
      </c>
      <c r="R52" s="135">
        <f t="shared" si="13"/>
        <v>18</v>
      </c>
      <c r="S52" s="135">
        <f t="shared" si="13"/>
        <v>18</v>
      </c>
      <c r="T52" s="135">
        <f t="shared" si="13"/>
        <v>17</v>
      </c>
      <c r="U52" s="135">
        <f t="shared" si="13"/>
        <v>17</v>
      </c>
      <c r="V52" s="135">
        <f t="shared" si="13"/>
        <v>16</v>
      </c>
      <c r="W52" s="135">
        <f t="shared" si="13"/>
        <v>3</v>
      </c>
      <c r="X52" s="135">
        <f t="shared" si="13"/>
        <v>3</v>
      </c>
      <c r="Y52" s="135">
        <f t="shared" si="13"/>
        <v>2</v>
      </c>
      <c r="Z52" s="135">
        <f t="shared" si="13"/>
        <v>2</v>
      </c>
      <c r="AA52" s="135">
        <f t="shared" si="13"/>
        <v>1</v>
      </c>
      <c r="AB52" s="135">
        <f t="shared" si="13"/>
        <v>1</v>
      </c>
      <c r="AC52" s="135">
        <f t="shared" si="13"/>
        <v>0</v>
      </c>
      <c r="AD52" s="129">
        <f>SUM(B52:AC52)</f>
        <v>442</v>
      </c>
      <c r="AG52" s="74"/>
      <c r="AL52" s="86"/>
      <c r="AM52" s="49"/>
      <c r="AN52" s="49"/>
      <c r="AO52" s="49"/>
      <c r="AP52" s="49"/>
    </row>
    <row r="53" spans="1:42">
      <c r="A53" s="85"/>
      <c r="B53" s="27"/>
      <c r="C53" s="27"/>
      <c r="D53" s="27"/>
      <c r="E53" s="27"/>
      <c r="F53" s="27"/>
      <c r="G53" s="25"/>
      <c r="H53" s="27"/>
      <c r="I53" s="27"/>
      <c r="J53" s="27"/>
      <c r="K53" s="27"/>
      <c r="L53" s="27"/>
      <c r="M53" s="27"/>
      <c r="N53" s="27"/>
      <c r="O53" s="27"/>
      <c r="P53" s="27"/>
      <c r="Q53" s="27"/>
      <c r="R53" s="27"/>
      <c r="S53" s="27"/>
      <c r="T53" s="27"/>
      <c r="U53" s="27"/>
      <c r="V53" s="27"/>
      <c r="W53" s="27"/>
      <c r="X53" s="27"/>
      <c r="Y53" s="27"/>
      <c r="Z53" s="27"/>
      <c r="AA53" s="27"/>
      <c r="AB53" s="27"/>
      <c r="AC53" s="27"/>
      <c r="AG53" s="74"/>
      <c r="AL53" s="86"/>
      <c r="AM53" s="49"/>
      <c r="AN53" s="49"/>
      <c r="AO53" s="49"/>
      <c r="AP53" s="49"/>
    </row>
    <row r="54" spans="1:42">
      <c r="A54" s="87" t="s">
        <v>68</v>
      </c>
      <c r="B54" s="87"/>
      <c r="C54" s="27"/>
      <c r="D54" s="88" t="s">
        <v>69</v>
      </c>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G54" s="74"/>
      <c r="AL54" s="86"/>
      <c r="AM54" s="49"/>
      <c r="AN54" s="49"/>
      <c r="AO54" s="49"/>
      <c r="AP54" s="49"/>
    </row>
    <row r="55" spans="1:42" ht="12.75" customHeight="1">
      <c r="A55" s="89" t="s">
        <v>70</v>
      </c>
      <c r="B55" s="89"/>
      <c r="C55" s="89"/>
      <c r="D55" s="89"/>
      <c r="E55" s="89"/>
      <c r="F55" s="89"/>
      <c r="G55" s="80"/>
      <c r="H55" s="80"/>
      <c r="I55" s="80"/>
      <c r="J55" s="80"/>
      <c r="K55" s="80"/>
      <c r="L55" s="80"/>
      <c r="M55" s="80"/>
      <c r="N55" s="80"/>
      <c r="O55" s="80"/>
      <c r="P55" s="80"/>
      <c r="Q55" s="80"/>
      <c r="R55" s="80"/>
      <c r="S55" s="80"/>
      <c r="T55" s="80"/>
      <c r="U55" s="80"/>
      <c r="V55" s="80"/>
      <c r="W55" s="80"/>
      <c r="X55" s="80"/>
      <c r="Y55" s="80"/>
      <c r="AA55" s="49"/>
      <c r="AG55" s="90"/>
      <c r="AL55" s="49"/>
      <c r="AM55" s="49"/>
      <c r="AN55" s="49"/>
      <c r="AO55" s="49"/>
      <c r="AP55" s="49"/>
    </row>
    <row r="56" spans="1:42">
      <c r="A56" s="91" t="s">
        <v>71</v>
      </c>
      <c r="B56" s="91"/>
      <c r="O56" s="139">
        <f>SUM(D46:O46)</f>
        <v>6151</v>
      </c>
      <c r="P56" s="141" t="s">
        <v>112</v>
      </c>
      <c r="Q56" s="139"/>
      <c r="R56" s="139"/>
      <c r="S56" s="139"/>
      <c r="T56" s="139"/>
      <c r="U56" s="139"/>
      <c r="V56" s="139"/>
      <c r="W56" s="139"/>
      <c r="X56" s="139"/>
      <c r="Y56" s="139"/>
      <c r="Z56" s="139"/>
      <c r="AA56" s="49"/>
      <c r="AG56" s="49"/>
      <c r="AL56" s="49"/>
      <c r="AM56" s="49"/>
      <c r="AN56" s="49"/>
      <c r="AO56" s="49"/>
      <c r="AP56" s="49"/>
    </row>
    <row r="57" spans="1:42" ht="12.75" customHeight="1">
      <c r="A57" s="89" t="s">
        <v>72</v>
      </c>
      <c r="B57" s="89"/>
      <c r="C57" s="89"/>
      <c r="D57" s="89"/>
      <c r="E57" s="89"/>
      <c r="F57" s="89"/>
      <c r="G57" s="80"/>
      <c r="H57" s="80"/>
      <c r="I57" s="80"/>
      <c r="J57" s="80"/>
      <c r="K57" s="80"/>
      <c r="L57" s="80"/>
      <c r="M57" s="80"/>
      <c r="N57" s="80"/>
      <c r="O57" s="142">
        <f>O56/16</f>
        <v>384.4375</v>
      </c>
      <c r="P57" s="143" t="s">
        <v>111</v>
      </c>
      <c r="Q57" s="139"/>
      <c r="R57" s="139"/>
      <c r="S57" s="139"/>
      <c r="T57" s="139"/>
      <c r="U57" s="139"/>
      <c r="V57" s="139"/>
      <c r="W57" s="141" t="s">
        <v>113</v>
      </c>
      <c r="X57" s="139"/>
      <c r="Y57" s="139"/>
      <c r="Z57" s="139"/>
      <c r="AA57" s="49"/>
      <c r="AB57" s="49"/>
      <c r="AC57" s="49"/>
      <c r="AD57" s="49"/>
      <c r="AE57" s="49"/>
      <c r="AF57" s="49"/>
      <c r="AG57" s="49"/>
      <c r="AH57" s="49"/>
      <c r="AI57" s="49"/>
      <c r="AJ57" s="49"/>
      <c r="AK57" s="49"/>
      <c r="AL57" s="49"/>
      <c r="AM57" s="49"/>
      <c r="AN57" s="49"/>
      <c r="AO57" s="49"/>
      <c r="AP57" s="49"/>
    </row>
    <row r="58" spans="1:42" ht="12.75" customHeight="1">
      <c r="A58" s="89" t="s">
        <v>73</v>
      </c>
      <c r="B58" s="89"/>
      <c r="C58" s="89"/>
      <c r="D58" s="89"/>
      <c r="E58" s="89"/>
      <c r="F58" s="89"/>
      <c r="G58" s="80"/>
      <c r="H58" s="80"/>
      <c r="I58" s="80"/>
      <c r="J58" s="80"/>
      <c r="K58" s="80"/>
      <c r="L58" s="80"/>
      <c r="M58" s="80"/>
      <c r="N58" s="80"/>
      <c r="O58" s="80"/>
      <c r="P58" s="80"/>
      <c r="AA58" s="49"/>
      <c r="AB58" s="49"/>
      <c r="AC58" s="49"/>
      <c r="AD58" s="49"/>
      <c r="AE58" s="49"/>
      <c r="AF58" s="49"/>
      <c r="AG58" s="49"/>
      <c r="AH58" s="49"/>
      <c r="AI58" s="49"/>
      <c r="AJ58" s="49"/>
      <c r="AK58" s="49"/>
      <c r="AL58" s="49"/>
      <c r="AM58" s="49"/>
      <c r="AN58" s="49"/>
      <c r="AO58" s="49"/>
      <c r="AP58" s="49"/>
    </row>
    <row r="59" spans="1:42">
      <c r="A59" s="27"/>
      <c r="B59" s="27"/>
    </row>
    <row r="60" spans="1:42">
      <c r="A60" s="92" t="s">
        <v>74</v>
      </c>
      <c r="B60" s="92"/>
      <c r="C60" s="88" t="s">
        <v>69</v>
      </c>
    </row>
    <row r="61" spans="1:42">
      <c r="A61" s="89" t="s">
        <v>70</v>
      </c>
      <c r="B61" s="89"/>
    </row>
    <row r="62" spans="1:42">
      <c r="A62" s="91" t="s">
        <v>71</v>
      </c>
      <c r="B62" s="91"/>
    </row>
    <row r="63" spans="1:42">
      <c r="A63" s="89" t="s">
        <v>72</v>
      </c>
      <c r="B63" s="89"/>
    </row>
    <row r="64" spans="1:42">
      <c r="A64" s="89" t="s">
        <v>75</v>
      </c>
      <c r="B64" s="89"/>
    </row>
    <row r="65" spans="1:14">
      <c r="A65" s="27"/>
      <c r="B65" s="27"/>
      <c r="N65" s="140"/>
    </row>
    <row r="66" spans="1:14">
      <c r="A66" s="27"/>
      <c r="B66" s="27"/>
    </row>
    <row r="67" spans="1:14">
      <c r="A67" s="77" t="s">
        <v>76</v>
      </c>
      <c r="B67" s="77"/>
    </row>
    <row r="68" spans="1:14">
      <c r="A68" s="27"/>
      <c r="B68" s="27"/>
    </row>
    <row r="69" spans="1:14">
      <c r="A69" s="27"/>
      <c r="B69" s="93"/>
      <c r="C69" s="94" t="s">
        <v>77</v>
      </c>
      <c r="D69" t="s">
        <v>78</v>
      </c>
    </row>
    <row r="70" spans="1:14">
      <c r="A70" s="27"/>
      <c r="B70" s="27"/>
      <c r="D70" s="95" t="s">
        <v>79</v>
      </c>
    </row>
    <row r="71" spans="1:14">
      <c r="A71" s="27"/>
      <c r="B71" s="27"/>
    </row>
    <row r="72" spans="1:14">
      <c r="A72" s="27"/>
      <c r="B72" s="27"/>
    </row>
  </sheetData>
  <sortState ref="B75:B104">
    <sortCondition descending="1" ref="B75:B104"/>
  </sortState>
  <mergeCells count="3">
    <mergeCell ref="A1:F1"/>
    <mergeCell ref="AH9:AK9"/>
    <mergeCell ref="AH28:AK28"/>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dimension ref="A1:G80"/>
  <sheetViews>
    <sheetView topLeftCell="A18" workbookViewId="0">
      <selection activeCell="J45" sqref="J45"/>
    </sheetView>
  </sheetViews>
  <sheetFormatPr defaultRowHeight="12.75"/>
  <cols>
    <col min="1" max="1" width="10.5703125" customWidth="1"/>
    <col min="2" max="2" width="15.140625" bestFit="1" customWidth="1"/>
    <col min="3" max="3" width="13.28515625" bestFit="1" customWidth="1"/>
    <col min="4" max="4" width="11.28515625" customWidth="1"/>
    <col min="5" max="5" width="15.140625" bestFit="1" customWidth="1"/>
    <col min="6" max="6" width="12.28515625" bestFit="1" customWidth="1"/>
    <col min="7" max="7" width="13.28515625" bestFit="1" customWidth="1"/>
  </cols>
  <sheetData>
    <row r="1" spans="1:7" ht="15">
      <c r="A1" s="178" t="s">
        <v>119</v>
      </c>
    </row>
    <row r="3" spans="1:7" ht="51.75" customHeight="1">
      <c r="A3" s="279" t="s">
        <v>145</v>
      </c>
      <c r="B3" s="279"/>
      <c r="C3" s="279"/>
      <c r="D3" s="279"/>
      <c r="E3" s="279"/>
      <c r="F3" s="279"/>
      <c r="G3" s="279"/>
    </row>
    <row r="6" spans="1:7">
      <c r="A6" s="136" t="s">
        <v>142</v>
      </c>
    </row>
    <row r="8" spans="1:7">
      <c r="A8" t="s">
        <v>144</v>
      </c>
      <c r="B8" s="84" t="s">
        <v>120</v>
      </c>
      <c r="C8" s="84" t="s">
        <v>121</v>
      </c>
      <c r="D8" s="84" t="s">
        <v>122</v>
      </c>
    </row>
    <row r="9" spans="1:7">
      <c r="B9" s="84" t="s">
        <v>128</v>
      </c>
      <c r="C9" s="84" t="s">
        <v>129</v>
      </c>
      <c r="D9" s="84" t="s">
        <v>143</v>
      </c>
    </row>
    <row r="10" spans="1:7">
      <c r="A10" t="s">
        <v>123</v>
      </c>
      <c r="B10" s="169">
        <v>0.06</v>
      </c>
      <c r="C10" s="84">
        <f>27*B10</f>
        <v>1.6199999999999999</v>
      </c>
    </row>
    <row r="11" spans="1:7">
      <c r="A11" t="s">
        <v>124</v>
      </c>
      <c r="B11" s="169">
        <v>0.11</v>
      </c>
      <c r="C11" s="84">
        <f t="shared" ref="C11:C14" si="0">27*B11</f>
        <v>2.97</v>
      </c>
    </row>
    <row r="12" spans="1:7">
      <c r="A12" t="s">
        <v>125</v>
      </c>
      <c r="B12" s="169">
        <v>0.26</v>
      </c>
      <c r="C12" s="84">
        <f t="shared" si="0"/>
        <v>7.0200000000000005</v>
      </c>
      <c r="D12" s="84">
        <v>130</v>
      </c>
    </row>
    <row r="13" spans="1:7">
      <c r="A13" t="s">
        <v>126</v>
      </c>
      <c r="B13" s="169">
        <v>0.41</v>
      </c>
      <c r="C13" s="84">
        <f t="shared" si="0"/>
        <v>11.069999999999999</v>
      </c>
      <c r="D13" s="84">
        <v>110</v>
      </c>
    </row>
    <row r="14" spans="1:7">
      <c r="A14" t="s">
        <v>127</v>
      </c>
      <c r="B14" s="169">
        <v>0.16</v>
      </c>
      <c r="C14" s="84">
        <f t="shared" si="0"/>
        <v>4.32</v>
      </c>
    </row>
    <row r="15" spans="1:7">
      <c r="A15" t="s">
        <v>67</v>
      </c>
      <c r="B15" s="179">
        <f>SUM(B10:B14)</f>
        <v>1</v>
      </c>
      <c r="C15" s="180">
        <f>SUM(C10:C14)</f>
        <v>27</v>
      </c>
    </row>
    <row r="17" spans="1:7">
      <c r="A17" s="136" t="s">
        <v>130</v>
      </c>
    </row>
    <row r="18" spans="1:7">
      <c r="A18" t="s">
        <v>131</v>
      </c>
    </row>
    <row r="20" spans="1:7">
      <c r="A20" t="s">
        <v>132</v>
      </c>
      <c r="C20" s="170">
        <v>2.97</v>
      </c>
      <c r="D20" s="84" t="s">
        <v>133</v>
      </c>
      <c r="E20" s="171">
        <v>55600</v>
      </c>
      <c r="F20" s="84" t="s">
        <v>77</v>
      </c>
      <c r="G20" s="172">
        <f>C20*E20</f>
        <v>165132</v>
      </c>
    </row>
    <row r="21" spans="1:7">
      <c r="A21" t="s">
        <v>134</v>
      </c>
      <c r="C21" s="172">
        <f>G20</f>
        <v>165132</v>
      </c>
      <c r="D21" s="94" t="s">
        <v>135</v>
      </c>
      <c r="E21" s="173">
        <v>1250</v>
      </c>
      <c r="F21" s="84" t="s">
        <v>77</v>
      </c>
      <c r="G21" s="177">
        <f>C21/E21</f>
        <v>132.10560000000001</v>
      </c>
    </row>
    <row r="24" spans="1:7">
      <c r="A24" s="136" t="s">
        <v>136</v>
      </c>
    </row>
    <row r="25" spans="1:7" ht="27" customHeight="1">
      <c r="A25" s="279" t="s">
        <v>137</v>
      </c>
      <c r="B25" s="279"/>
      <c r="C25" s="279"/>
      <c r="D25" s="279"/>
      <c r="E25" s="279"/>
      <c r="F25" s="279"/>
      <c r="G25" s="279"/>
    </row>
    <row r="27" spans="1:7">
      <c r="A27" t="s">
        <v>138</v>
      </c>
      <c r="C27" s="170">
        <f>C12</f>
        <v>7.0200000000000005</v>
      </c>
      <c r="D27" s="84" t="s">
        <v>133</v>
      </c>
      <c r="E27" s="171">
        <v>55600</v>
      </c>
      <c r="F27" s="84" t="s">
        <v>77</v>
      </c>
      <c r="G27" s="172">
        <f>C27*E27</f>
        <v>390312</v>
      </c>
    </row>
    <row r="28" spans="1:7">
      <c r="C28" s="172">
        <f>G27</f>
        <v>390312</v>
      </c>
      <c r="D28" s="84" t="s">
        <v>133</v>
      </c>
      <c r="E28" s="175">
        <f>D12</f>
        <v>130</v>
      </c>
      <c r="F28" s="84" t="s">
        <v>77</v>
      </c>
      <c r="G28" s="174">
        <f>C28*E28</f>
        <v>50740560</v>
      </c>
    </row>
    <row r="29" spans="1:7">
      <c r="A29" t="s">
        <v>134</v>
      </c>
      <c r="C29" s="174">
        <f>G28</f>
        <v>50740560</v>
      </c>
      <c r="D29" s="94" t="s">
        <v>135</v>
      </c>
      <c r="E29" s="176">
        <v>54000</v>
      </c>
      <c r="F29" s="84" t="s">
        <v>77</v>
      </c>
      <c r="G29" s="177">
        <f>C29/E29</f>
        <v>939.64</v>
      </c>
    </row>
    <row r="32" spans="1:7">
      <c r="A32" t="s">
        <v>139</v>
      </c>
      <c r="C32" s="170">
        <f>C13</f>
        <v>11.069999999999999</v>
      </c>
      <c r="D32" s="84" t="s">
        <v>133</v>
      </c>
      <c r="E32" s="171">
        <v>55600</v>
      </c>
      <c r="F32" s="84" t="s">
        <v>77</v>
      </c>
      <c r="G32" s="172">
        <f>C32*E32</f>
        <v>615491.99999999988</v>
      </c>
    </row>
    <row r="33" spans="1:7">
      <c r="C33" s="172">
        <f>G32</f>
        <v>615491.99999999988</v>
      </c>
      <c r="D33" s="84" t="s">
        <v>133</v>
      </c>
      <c r="E33" s="175">
        <f>D13</f>
        <v>110</v>
      </c>
      <c r="F33" s="84" t="s">
        <v>77</v>
      </c>
      <c r="G33" s="174">
        <f>C33*E33</f>
        <v>67704119.999999985</v>
      </c>
    </row>
    <row r="34" spans="1:7">
      <c r="A34" t="s">
        <v>134</v>
      </c>
      <c r="C34" s="174">
        <f>G33</f>
        <v>67704119.999999985</v>
      </c>
      <c r="D34" s="94" t="s">
        <v>135</v>
      </c>
      <c r="E34" s="176">
        <v>54000</v>
      </c>
      <c r="F34" s="84" t="s">
        <v>77</v>
      </c>
      <c r="G34" s="177">
        <f>C34/E34</f>
        <v>1253.7799999999997</v>
      </c>
    </row>
    <row r="37" spans="1:7" ht="27" customHeight="1">
      <c r="A37" s="279" t="s">
        <v>149</v>
      </c>
      <c r="B37" s="279"/>
      <c r="C37" s="279"/>
      <c r="D37" s="279"/>
      <c r="E37" s="279"/>
      <c r="F37" s="279"/>
      <c r="G37" s="279"/>
    </row>
    <row r="39" spans="1:7">
      <c r="A39" s="84" t="s">
        <v>3</v>
      </c>
      <c r="B39" s="84" t="s">
        <v>124</v>
      </c>
      <c r="C39" s="84" t="s">
        <v>125</v>
      </c>
      <c r="D39" s="84" t="s">
        <v>126</v>
      </c>
      <c r="E39" s="84" t="s">
        <v>151</v>
      </c>
      <c r="F39" s="84" t="s">
        <v>67</v>
      </c>
    </row>
    <row r="40" spans="1:7">
      <c r="A40" s="84" t="s">
        <v>141</v>
      </c>
      <c r="B40" s="84" t="s">
        <v>140</v>
      </c>
      <c r="C40" s="84" t="s">
        <v>140</v>
      </c>
      <c r="D40" s="84" t="s">
        <v>140</v>
      </c>
      <c r="E40" s="84" t="s">
        <v>140</v>
      </c>
      <c r="F40" s="84" t="s">
        <v>140</v>
      </c>
    </row>
    <row r="41" spans="1:7">
      <c r="A41" s="84">
        <v>2</v>
      </c>
      <c r="B41" s="84">
        <v>11</v>
      </c>
      <c r="C41" s="84">
        <v>147</v>
      </c>
      <c r="D41" s="84">
        <v>199</v>
      </c>
      <c r="E41" s="84">
        <v>25</v>
      </c>
      <c r="F41" s="84">
        <f>SUM(B41:E41)</f>
        <v>382</v>
      </c>
    </row>
    <row r="42" spans="1:7">
      <c r="A42" s="84">
        <v>3</v>
      </c>
      <c r="B42" s="84">
        <v>11</v>
      </c>
      <c r="C42" s="84">
        <v>147</v>
      </c>
      <c r="D42" s="84">
        <v>199</v>
      </c>
      <c r="E42" s="84">
        <v>25</v>
      </c>
      <c r="F42" s="84">
        <f t="shared" ref="F42:F52" si="1">SUM(B42:E42)</f>
        <v>382</v>
      </c>
    </row>
    <row r="43" spans="1:7">
      <c r="A43" s="84">
        <v>4</v>
      </c>
      <c r="B43" s="84">
        <v>11</v>
      </c>
      <c r="C43" s="84">
        <v>147</v>
      </c>
      <c r="D43" s="84">
        <v>199</v>
      </c>
      <c r="E43" s="84">
        <v>25</v>
      </c>
      <c r="F43" s="84">
        <f t="shared" si="1"/>
        <v>382</v>
      </c>
    </row>
    <row r="44" spans="1:7">
      <c r="A44" s="84">
        <v>5</v>
      </c>
      <c r="B44" s="84">
        <v>11</v>
      </c>
      <c r="C44" s="84">
        <v>147</v>
      </c>
      <c r="D44" s="84">
        <v>199</v>
      </c>
      <c r="E44" s="84">
        <v>25</v>
      </c>
      <c r="F44" s="84">
        <f t="shared" si="1"/>
        <v>382</v>
      </c>
    </row>
    <row r="45" spans="1:7">
      <c r="A45" s="84">
        <v>6</v>
      </c>
      <c r="B45" s="84">
        <v>11</v>
      </c>
      <c r="C45" s="84">
        <v>147</v>
      </c>
      <c r="D45" s="84">
        <v>199</v>
      </c>
      <c r="E45" s="84">
        <v>22</v>
      </c>
      <c r="F45" s="84">
        <f t="shared" si="1"/>
        <v>379</v>
      </c>
    </row>
    <row r="46" spans="1:7">
      <c r="A46" s="84">
        <v>7</v>
      </c>
      <c r="B46" s="84">
        <v>11</v>
      </c>
      <c r="C46" s="84">
        <v>145</v>
      </c>
      <c r="D46" s="84">
        <v>199</v>
      </c>
      <c r="E46" s="84">
        <v>22</v>
      </c>
      <c r="F46" s="84">
        <f t="shared" si="1"/>
        <v>377</v>
      </c>
    </row>
    <row r="47" spans="1:7">
      <c r="A47" s="84">
        <v>8</v>
      </c>
      <c r="B47" s="84">
        <v>11</v>
      </c>
      <c r="C47" s="84">
        <v>10</v>
      </c>
      <c r="D47" s="84">
        <v>10</v>
      </c>
      <c r="E47" s="84">
        <v>22</v>
      </c>
      <c r="F47" s="84">
        <f t="shared" si="1"/>
        <v>53</v>
      </c>
    </row>
    <row r="48" spans="1:7">
      <c r="A48" s="84">
        <v>9</v>
      </c>
      <c r="B48" s="84">
        <v>11</v>
      </c>
      <c r="C48" s="84">
        <v>10</v>
      </c>
      <c r="D48" s="84">
        <v>10</v>
      </c>
      <c r="E48" s="84">
        <v>22</v>
      </c>
      <c r="F48" s="84">
        <f t="shared" si="1"/>
        <v>53</v>
      </c>
    </row>
    <row r="49" spans="1:7">
      <c r="A49" s="84">
        <v>10</v>
      </c>
      <c r="B49" s="84">
        <v>11</v>
      </c>
      <c r="C49" s="84">
        <v>10</v>
      </c>
      <c r="D49" s="84">
        <v>10</v>
      </c>
      <c r="E49" s="84">
        <v>19</v>
      </c>
      <c r="F49" s="84">
        <f t="shared" si="1"/>
        <v>50</v>
      </c>
    </row>
    <row r="50" spans="1:7">
      <c r="A50" s="84">
        <v>11</v>
      </c>
      <c r="B50" s="84">
        <v>11</v>
      </c>
      <c r="C50" s="84">
        <v>10</v>
      </c>
      <c r="D50" s="84">
        <v>10</v>
      </c>
      <c r="E50" s="84">
        <v>19</v>
      </c>
      <c r="F50" s="84">
        <f t="shared" si="1"/>
        <v>50</v>
      </c>
    </row>
    <row r="51" spans="1:7">
      <c r="A51" s="84">
        <v>12</v>
      </c>
      <c r="B51" s="84">
        <v>11</v>
      </c>
      <c r="C51" s="84">
        <v>10</v>
      </c>
      <c r="D51" s="84">
        <v>10</v>
      </c>
      <c r="E51" s="84">
        <v>19</v>
      </c>
      <c r="F51" s="84">
        <f t="shared" si="1"/>
        <v>50</v>
      </c>
    </row>
    <row r="52" spans="1:7">
      <c r="A52" s="84">
        <v>13</v>
      </c>
      <c r="B52" s="84">
        <v>11</v>
      </c>
      <c r="C52" s="84">
        <v>10</v>
      </c>
      <c r="D52" s="84">
        <v>10</v>
      </c>
      <c r="E52" s="84">
        <v>19</v>
      </c>
      <c r="F52" s="84">
        <f t="shared" si="1"/>
        <v>50</v>
      </c>
    </row>
    <row r="54" spans="1:7">
      <c r="A54" t="s">
        <v>67</v>
      </c>
      <c r="B54" s="84">
        <f>SUM(B41:B52)</f>
        <v>132</v>
      </c>
      <c r="C54" s="84">
        <f t="shared" ref="C54:D54" si="2">SUM(C41:C52)</f>
        <v>940</v>
      </c>
      <c r="D54" s="84">
        <f t="shared" si="2"/>
        <v>1254</v>
      </c>
      <c r="E54" s="84">
        <f>SUM(E41:E52)</f>
        <v>264</v>
      </c>
      <c r="F54" s="84">
        <f>SUM(F41:F52)</f>
        <v>2590</v>
      </c>
    </row>
    <row r="57" spans="1:7">
      <c r="A57" s="136" t="s">
        <v>146</v>
      </c>
    </row>
    <row r="58" spans="1:7" ht="39" customHeight="1">
      <c r="A58" s="279" t="s">
        <v>147</v>
      </c>
      <c r="B58" s="279"/>
      <c r="C58" s="279"/>
      <c r="D58" s="279"/>
      <c r="E58" s="279"/>
      <c r="F58" s="279"/>
      <c r="G58" s="279"/>
    </row>
    <row r="60" spans="1:7">
      <c r="A60" t="s">
        <v>148</v>
      </c>
      <c r="C60" s="181">
        <v>190</v>
      </c>
      <c r="D60" s="84" t="s">
        <v>133</v>
      </c>
      <c r="E60" s="171">
        <v>55600</v>
      </c>
      <c r="F60" s="84" t="s">
        <v>77</v>
      </c>
      <c r="G60" s="174">
        <f>C60*E60</f>
        <v>10564000</v>
      </c>
    </row>
    <row r="61" spans="1:7">
      <c r="A61" t="s">
        <v>134</v>
      </c>
      <c r="C61" s="174">
        <f>G60</f>
        <v>10564000</v>
      </c>
      <c r="D61" s="94" t="s">
        <v>135</v>
      </c>
      <c r="E61" s="176">
        <v>40000</v>
      </c>
      <c r="F61" s="84" t="s">
        <v>77</v>
      </c>
      <c r="G61" s="177">
        <f>C61/E61</f>
        <v>264.10000000000002</v>
      </c>
    </row>
    <row r="63" spans="1:7" ht="25.5" customHeight="1">
      <c r="A63" s="279" t="s">
        <v>150</v>
      </c>
      <c r="B63" s="279"/>
      <c r="C63" s="279"/>
      <c r="D63" s="279"/>
      <c r="E63" s="279"/>
      <c r="F63" s="279"/>
      <c r="G63" s="279"/>
    </row>
    <row r="65" spans="1:2">
      <c r="A65" s="84" t="s">
        <v>3</v>
      </c>
      <c r="B65" s="84" t="s">
        <v>151</v>
      </c>
    </row>
    <row r="66" spans="1:2">
      <c r="A66" s="84" t="s">
        <v>141</v>
      </c>
      <c r="B66" s="84" t="s">
        <v>140</v>
      </c>
    </row>
    <row r="67" spans="1:2">
      <c r="A67" s="84">
        <v>2</v>
      </c>
      <c r="B67" s="84">
        <v>25</v>
      </c>
    </row>
    <row r="68" spans="1:2">
      <c r="A68" s="84">
        <v>3</v>
      </c>
      <c r="B68" s="84">
        <v>25</v>
      </c>
    </row>
    <row r="69" spans="1:2">
      <c r="A69" s="84">
        <v>4</v>
      </c>
      <c r="B69" s="84">
        <v>25</v>
      </c>
    </row>
    <row r="70" spans="1:2">
      <c r="A70" s="84">
        <v>5</v>
      </c>
      <c r="B70" s="84">
        <v>25</v>
      </c>
    </row>
    <row r="71" spans="1:2">
      <c r="A71" s="84">
        <v>6</v>
      </c>
      <c r="B71" s="84">
        <v>22</v>
      </c>
    </row>
    <row r="72" spans="1:2">
      <c r="A72" s="84">
        <v>7</v>
      </c>
      <c r="B72" s="84">
        <v>22</v>
      </c>
    </row>
    <row r="73" spans="1:2">
      <c r="A73" s="84">
        <v>8</v>
      </c>
      <c r="B73" s="84">
        <v>22</v>
      </c>
    </row>
    <row r="74" spans="1:2">
      <c r="A74" s="84">
        <v>9</v>
      </c>
      <c r="B74" s="84">
        <v>22</v>
      </c>
    </row>
    <row r="75" spans="1:2">
      <c r="A75" s="84">
        <v>10</v>
      </c>
      <c r="B75" s="84">
        <v>19</v>
      </c>
    </row>
    <row r="76" spans="1:2">
      <c r="A76" s="84">
        <v>11</v>
      </c>
      <c r="B76" s="84">
        <v>19</v>
      </c>
    </row>
    <row r="77" spans="1:2">
      <c r="A77" s="84">
        <v>12</v>
      </c>
      <c r="B77" s="84">
        <v>19</v>
      </c>
    </row>
    <row r="78" spans="1:2">
      <c r="A78" s="84">
        <v>13</v>
      </c>
      <c r="B78" s="84">
        <v>19</v>
      </c>
    </row>
    <row r="80" spans="1:2">
      <c r="A80" t="s">
        <v>67</v>
      </c>
      <c r="B80" s="84">
        <f>SUM(B67:B78)</f>
        <v>264</v>
      </c>
    </row>
  </sheetData>
  <mergeCells count="5">
    <mergeCell ref="A25:G25"/>
    <mergeCell ref="A37:G37"/>
    <mergeCell ref="A3:G3"/>
    <mergeCell ref="A58:G58"/>
    <mergeCell ref="A63:G63"/>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dimension ref="A1:AN82"/>
  <sheetViews>
    <sheetView view="pageBreakPreview" zoomScaleNormal="100" zoomScaleSheetLayoutView="100" workbookViewId="0">
      <pane xSplit="1" ySplit="7" topLeftCell="B41" activePane="bottomRight" state="frozen"/>
      <selection pane="topRight" activeCell="B1" sqref="B1"/>
      <selection pane="bottomLeft" activeCell="A8" sqref="A8"/>
      <selection pane="bottomRight" activeCell="B67" sqref="B67"/>
    </sheetView>
  </sheetViews>
  <sheetFormatPr defaultRowHeight="12.75"/>
  <cols>
    <col min="1" max="1" width="35" style="1" customWidth="1"/>
    <col min="2" max="2" width="6.7109375" style="201" customWidth="1"/>
    <col min="3" max="34" width="6.7109375" style="1" customWidth="1"/>
    <col min="35" max="35" width="9.140625" style="1"/>
    <col min="36" max="36" width="3.7109375" style="1" customWidth="1"/>
    <col min="37" max="16384" width="9.140625" style="1"/>
  </cols>
  <sheetData>
    <row r="1" spans="1:36" ht="23.25">
      <c r="A1" s="273" t="s">
        <v>179</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row>
    <row r="2" spans="1:36">
      <c r="A2" t="s">
        <v>182</v>
      </c>
      <c r="AI2" s="200" t="s">
        <v>185</v>
      </c>
    </row>
    <row r="3" spans="1:36">
      <c r="A3" t="s">
        <v>180</v>
      </c>
      <c r="C3" s="201"/>
      <c r="D3" s="201"/>
      <c r="E3" s="201"/>
      <c r="F3" s="201"/>
      <c r="G3" s="201"/>
      <c r="H3" s="201"/>
      <c r="I3" s="201"/>
      <c r="J3" s="201"/>
      <c r="K3" s="204"/>
      <c r="L3" s="204"/>
      <c r="M3" s="204"/>
      <c r="N3" s="204"/>
      <c r="O3" s="204"/>
      <c r="P3" s="201"/>
      <c r="Q3" s="201"/>
      <c r="R3" s="201"/>
      <c r="S3" s="201"/>
      <c r="T3" s="201"/>
      <c r="U3" s="201"/>
      <c r="V3" s="201"/>
      <c r="W3" s="201"/>
      <c r="X3" s="201"/>
      <c r="Y3" s="201"/>
      <c r="Z3" s="201"/>
      <c r="AA3" s="201"/>
      <c r="AB3" s="201"/>
      <c r="AC3" s="201"/>
      <c r="AD3" s="201"/>
      <c r="AE3" s="201"/>
      <c r="AF3" s="201"/>
      <c r="AG3" s="201"/>
      <c r="AH3" s="201"/>
      <c r="AI3" s="200" t="s">
        <v>184</v>
      </c>
    </row>
    <row r="4" spans="1:36">
      <c r="A4" t="s">
        <v>181</v>
      </c>
      <c r="C4" s="201"/>
      <c r="D4" s="201"/>
      <c r="E4" s="201"/>
      <c r="F4" s="201"/>
      <c r="G4" s="201"/>
      <c r="H4" s="201"/>
      <c r="I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0" t="s">
        <v>219</v>
      </c>
    </row>
    <row r="5" spans="1:36" ht="6" customHeight="1">
      <c r="A5" s="101"/>
      <c r="B5" s="102"/>
      <c r="C5" s="103"/>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row>
    <row r="6" spans="1:36">
      <c r="A6" s="17" t="s">
        <v>3</v>
      </c>
      <c r="B6" s="17">
        <v>1</v>
      </c>
      <c r="C6" s="17">
        <v>2</v>
      </c>
      <c r="D6" s="17">
        <v>3</v>
      </c>
      <c r="E6" s="17">
        <v>4</v>
      </c>
      <c r="F6" s="17">
        <v>5</v>
      </c>
      <c r="G6" s="17">
        <v>6</v>
      </c>
      <c r="H6" s="17">
        <v>7</v>
      </c>
      <c r="I6" s="17">
        <v>8</v>
      </c>
      <c r="J6" s="17">
        <v>9</v>
      </c>
      <c r="K6" s="17">
        <v>10</v>
      </c>
      <c r="L6" s="17">
        <v>11</v>
      </c>
      <c r="M6" s="17">
        <v>12</v>
      </c>
      <c r="N6" s="17">
        <v>13</v>
      </c>
      <c r="O6" s="17">
        <v>14</v>
      </c>
      <c r="P6" s="17">
        <v>15</v>
      </c>
      <c r="Q6" s="17">
        <v>16</v>
      </c>
      <c r="R6" s="17">
        <v>17</v>
      </c>
      <c r="S6" s="17">
        <v>18</v>
      </c>
      <c r="T6" s="17">
        <v>19</v>
      </c>
      <c r="U6" s="17">
        <v>20</v>
      </c>
      <c r="V6" s="17">
        <v>21</v>
      </c>
      <c r="W6" s="17">
        <v>22</v>
      </c>
      <c r="X6" s="17">
        <v>23</v>
      </c>
      <c r="Y6" s="17">
        <v>24</v>
      </c>
      <c r="Z6" s="17">
        <v>25</v>
      </c>
      <c r="AA6" s="17">
        <v>26</v>
      </c>
      <c r="AB6" s="17">
        <v>27</v>
      </c>
      <c r="AC6" s="17">
        <v>28</v>
      </c>
      <c r="AD6" s="17">
        <v>29</v>
      </c>
      <c r="AE6" s="17">
        <v>30</v>
      </c>
      <c r="AF6" s="17">
        <v>31</v>
      </c>
      <c r="AG6" s="17">
        <v>32</v>
      </c>
      <c r="AH6" s="17">
        <v>33</v>
      </c>
      <c r="AI6" s="104" t="s">
        <v>4</v>
      </c>
      <c r="AJ6" s="100"/>
    </row>
    <row r="7" spans="1:36">
      <c r="A7" s="17"/>
      <c r="B7" s="202" t="s">
        <v>186</v>
      </c>
      <c r="C7" s="202" t="s">
        <v>187</v>
      </c>
      <c r="D7" s="202" t="s">
        <v>188</v>
      </c>
      <c r="E7" s="202" t="s">
        <v>189</v>
      </c>
      <c r="F7" s="202" t="s">
        <v>190</v>
      </c>
      <c r="G7" s="202" t="s">
        <v>191</v>
      </c>
      <c r="H7" s="202" t="s">
        <v>192</v>
      </c>
      <c r="I7" s="202" t="s">
        <v>193</v>
      </c>
      <c r="J7" s="202" t="s">
        <v>194</v>
      </c>
      <c r="K7" s="202" t="s">
        <v>195</v>
      </c>
      <c r="L7" s="202" t="s">
        <v>196</v>
      </c>
      <c r="M7" s="202" t="s">
        <v>197</v>
      </c>
      <c r="N7" s="202" t="s">
        <v>198</v>
      </c>
      <c r="O7" s="202" t="s">
        <v>199</v>
      </c>
      <c r="P7" s="202" t="s">
        <v>200</v>
      </c>
      <c r="Q7" s="202" t="s">
        <v>201</v>
      </c>
      <c r="R7" s="202" t="s">
        <v>202</v>
      </c>
      <c r="S7" s="202" t="s">
        <v>203</v>
      </c>
      <c r="T7" s="202" t="s">
        <v>204</v>
      </c>
      <c r="U7" s="202" t="s">
        <v>205</v>
      </c>
      <c r="V7" s="202" t="s">
        <v>206</v>
      </c>
      <c r="W7" s="202" t="s">
        <v>207</v>
      </c>
      <c r="X7" s="202" t="s">
        <v>208</v>
      </c>
      <c r="Y7" s="202" t="s">
        <v>209</v>
      </c>
      <c r="Z7" s="202" t="s">
        <v>210</v>
      </c>
      <c r="AA7" s="202" t="s">
        <v>211</v>
      </c>
      <c r="AB7" s="202" t="s">
        <v>212</v>
      </c>
      <c r="AC7" s="202" t="s">
        <v>213</v>
      </c>
      <c r="AD7" s="202" t="s">
        <v>214</v>
      </c>
      <c r="AE7" s="202" t="s">
        <v>215</v>
      </c>
      <c r="AF7" s="202" t="s">
        <v>216</v>
      </c>
      <c r="AG7" s="202" t="s">
        <v>217</v>
      </c>
      <c r="AH7" s="202" t="s">
        <v>218</v>
      </c>
      <c r="AI7" s="104"/>
      <c r="AJ7" s="100"/>
    </row>
    <row r="8" spans="1:36">
      <c r="A8" s="105" t="s">
        <v>33</v>
      </c>
      <c r="B8" s="104"/>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row>
    <row r="9" spans="1:36">
      <c r="A9" s="101" t="s">
        <v>153</v>
      </c>
      <c r="B9" s="104"/>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row>
    <row r="10" spans="1:36">
      <c r="A10" s="8" t="s">
        <v>6</v>
      </c>
      <c r="B10" s="106">
        <v>0</v>
      </c>
      <c r="C10" s="106">
        <v>0</v>
      </c>
      <c r="D10" s="106">
        <v>4</v>
      </c>
      <c r="E10" s="106">
        <v>4</v>
      </c>
      <c r="F10" s="106">
        <v>5</v>
      </c>
      <c r="G10" s="106">
        <v>7</v>
      </c>
      <c r="H10" s="106">
        <v>9</v>
      </c>
      <c r="I10" s="106">
        <v>11</v>
      </c>
      <c r="J10" s="106">
        <v>11</v>
      </c>
      <c r="K10" s="106">
        <v>11</v>
      </c>
      <c r="L10" s="106">
        <v>12</v>
      </c>
      <c r="M10" s="106">
        <v>14</v>
      </c>
      <c r="N10" s="106">
        <v>30</v>
      </c>
      <c r="O10" s="106">
        <v>33</v>
      </c>
      <c r="P10" s="106">
        <v>45</v>
      </c>
      <c r="Q10" s="106">
        <v>53</v>
      </c>
      <c r="R10" s="106">
        <v>64</v>
      </c>
      <c r="S10" s="106">
        <v>84</v>
      </c>
      <c r="T10" s="106">
        <v>110</v>
      </c>
      <c r="U10" s="106">
        <v>139</v>
      </c>
      <c r="V10" s="106">
        <v>163</v>
      </c>
      <c r="W10" s="106">
        <v>192</v>
      </c>
      <c r="X10" s="106">
        <v>191</v>
      </c>
      <c r="Y10" s="106">
        <v>179</v>
      </c>
      <c r="Z10" s="106">
        <v>152</v>
      </c>
      <c r="AA10" s="106">
        <v>126</v>
      </c>
      <c r="AB10" s="106">
        <v>98</v>
      </c>
      <c r="AC10" s="106">
        <v>73</v>
      </c>
      <c r="AD10" s="106">
        <v>53</v>
      </c>
      <c r="AE10" s="106">
        <v>38</v>
      </c>
      <c r="AF10" s="106">
        <v>30</v>
      </c>
      <c r="AG10" s="106">
        <v>26</v>
      </c>
      <c r="AH10" s="106">
        <v>16</v>
      </c>
      <c r="AI10" s="189">
        <f>SUM(B10:AG10)</f>
        <v>1967</v>
      </c>
      <c r="AJ10" s="100"/>
    </row>
    <row r="11" spans="1:36">
      <c r="A11" s="8" t="s">
        <v>7</v>
      </c>
      <c r="B11" s="106">
        <v>1</v>
      </c>
      <c r="C11" s="106">
        <v>3</v>
      </c>
      <c r="D11" s="106">
        <v>8</v>
      </c>
      <c r="E11" s="106">
        <v>10</v>
      </c>
      <c r="F11" s="106">
        <v>16</v>
      </c>
      <c r="G11" s="106">
        <v>30</v>
      </c>
      <c r="H11" s="106">
        <v>50</v>
      </c>
      <c r="I11" s="106">
        <v>57</v>
      </c>
      <c r="J11" s="106">
        <v>67</v>
      </c>
      <c r="K11" s="106">
        <v>79</v>
      </c>
      <c r="L11" s="106">
        <v>82</v>
      </c>
      <c r="M11" s="106">
        <v>93</v>
      </c>
      <c r="N11" s="106">
        <v>88</v>
      </c>
      <c r="O11" s="106">
        <v>90</v>
      </c>
      <c r="P11" s="106">
        <v>87</v>
      </c>
      <c r="Q11" s="106">
        <v>82</v>
      </c>
      <c r="R11" s="106">
        <v>78</v>
      </c>
      <c r="S11" s="106">
        <v>73</v>
      </c>
      <c r="T11" s="106">
        <v>69</v>
      </c>
      <c r="U11" s="106">
        <v>63</v>
      </c>
      <c r="V11" s="106">
        <v>53</v>
      </c>
      <c r="W11" s="106">
        <v>52</v>
      </c>
      <c r="X11" s="106">
        <v>44</v>
      </c>
      <c r="Y11" s="106">
        <v>36</v>
      </c>
      <c r="Z11" s="106">
        <v>33</v>
      </c>
      <c r="AA11" s="106">
        <v>28</v>
      </c>
      <c r="AB11" s="106">
        <v>23</v>
      </c>
      <c r="AC11" s="106">
        <v>17</v>
      </c>
      <c r="AD11" s="106">
        <v>13</v>
      </c>
      <c r="AE11" s="106">
        <v>11</v>
      </c>
      <c r="AF11" s="106">
        <v>9</v>
      </c>
      <c r="AG11" s="106">
        <v>8</v>
      </c>
      <c r="AH11" s="106">
        <v>5</v>
      </c>
      <c r="AI11" s="189">
        <f t="shared" ref="AI11:AI19" si="0">SUM(B11:AG11)</f>
        <v>1453</v>
      </c>
      <c r="AJ11" s="100"/>
    </row>
    <row r="12" spans="1:36">
      <c r="A12" s="8" t="s">
        <v>8</v>
      </c>
      <c r="B12" s="106">
        <v>0</v>
      </c>
      <c r="C12" s="106">
        <v>3</v>
      </c>
      <c r="D12" s="106">
        <v>1</v>
      </c>
      <c r="E12" s="106">
        <v>2</v>
      </c>
      <c r="F12" s="106">
        <v>2</v>
      </c>
      <c r="G12" s="106">
        <v>5</v>
      </c>
      <c r="H12" s="106">
        <v>7</v>
      </c>
      <c r="I12" s="106">
        <v>8</v>
      </c>
      <c r="J12" s="106">
        <v>10</v>
      </c>
      <c r="K12" s="106">
        <v>12</v>
      </c>
      <c r="L12" s="106">
        <v>13</v>
      </c>
      <c r="M12" s="106">
        <v>13</v>
      </c>
      <c r="N12" s="106">
        <v>13</v>
      </c>
      <c r="O12" s="106">
        <v>13</v>
      </c>
      <c r="P12" s="106">
        <v>13</v>
      </c>
      <c r="Q12" s="106">
        <v>13</v>
      </c>
      <c r="R12" s="106">
        <v>13</v>
      </c>
      <c r="S12" s="106">
        <v>11</v>
      </c>
      <c r="T12" s="106">
        <v>10</v>
      </c>
      <c r="U12" s="106">
        <v>9</v>
      </c>
      <c r="V12" s="106">
        <v>7</v>
      </c>
      <c r="W12" s="106">
        <v>7</v>
      </c>
      <c r="X12" s="106">
        <v>6</v>
      </c>
      <c r="Y12" s="106">
        <v>5</v>
      </c>
      <c r="Z12" s="106">
        <v>4</v>
      </c>
      <c r="AA12" s="106">
        <v>4</v>
      </c>
      <c r="AB12" s="106">
        <v>3</v>
      </c>
      <c r="AC12" s="106">
        <v>2</v>
      </c>
      <c r="AD12" s="106">
        <v>1</v>
      </c>
      <c r="AE12" s="106">
        <v>1</v>
      </c>
      <c r="AF12" s="106">
        <v>1</v>
      </c>
      <c r="AG12" s="106">
        <v>1</v>
      </c>
      <c r="AH12" s="106">
        <v>1</v>
      </c>
      <c r="AI12" s="189">
        <f t="shared" si="0"/>
        <v>213</v>
      </c>
      <c r="AJ12" s="100"/>
    </row>
    <row r="13" spans="1:36">
      <c r="A13" s="8" t="s">
        <v>9</v>
      </c>
      <c r="B13" s="106">
        <v>1</v>
      </c>
      <c r="C13" s="106">
        <v>4</v>
      </c>
      <c r="D13" s="106">
        <v>5</v>
      </c>
      <c r="E13" s="106">
        <v>8</v>
      </c>
      <c r="F13" s="106">
        <v>10</v>
      </c>
      <c r="G13" s="106">
        <v>20</v>
      </c>
      <c r="H13" s="106">
        <v>34</v>
      </c>
      <c r="I13" s="106">
        <v>38</v>
      </c>
      <c r="J13" s="106">
        <v>37</v>
      </c>
      <c r="K13" s="106">
        <v>34</v>
      </c>
      <c r="L13" s="106">
        <v>36</v>
      </c>
      <c r="M13" s="106">
        <v>38</v>
      </c>
      <c r="N13" s="106">
        <v>45</v>
      </c>
      <c r="O13" s="106">
        <v>60</v>
      </c>
      <c r="P13" s="106">
        <v>70</v>
      </c>
      <c r="Q13" s="106">
        <v>76</v>
      </c>
      <c r="R13" s="106">
        <v>85</v>
      </c>
      <c r="S13" s="106">
        <v>106</v>
      </c>
      <c r="T13" s="106">
        <v>136</v>
      </c>
      <c r="U13" s="106">
        <v>173</v>
      </c>
      <c r="V13" s="106">
        <v>209</v>
      </c>
      <c r="W13" s="106">
        <v>255</v>
      </c>
      <c r="X13" s="106">
        <v>250</v>
      </c>
      <c r="Y13" s="106">
        <v>240</v>
      </c>
      <c r="Z13" s="106">
        <v>220</v>
      </c>
      <c r="AA13" s="106">
        <v>191</v>
      </c>
      <c r="AB13" s="106">
        <v>159</v>
      </c>
      <c r="AC13" s="106">
        <v>119</v>
      </c>
      <c r="AD13" s="106">
        <v>93</v>
      </c>
      <c r="AE13" s="106">
        <v>76</v>
      </c>
      <c r="AF13" s="106">
        <v>60</v>
      </c>
      <c r="AG13" s="106">
        <v>51</v>
      </c>
      <c r="AH13" s="106">
        <v>31</v>
      </c>
      <c r="AI13" s="189">
        <f t="shared" si="0"/>
        <v>2939</v>
      </c>
      <c r="AJ13" s="100"/>
    </row>
    <row r="14" spans="1:36">
      <c r="A14" s="8" t="s">
        <v>13</v>
      </c>
      <c r="B14" s="106">
        <v>0</v>
      </c>
      <c r="C14" s="106">
        <v>0</v>
      </c>
      <c r="D14" s="106">
        <v>0</v>
      </c>
      <c r="E14" s="106">
        <v>5</v>
      </c>
      <c r="F14" s="106">
        <v>10</v>
      </c>
      <c r="G14" s="106">
        <v>3</v>
      </c>
      <c r="H14" s="106">
        <v>13</v>
      </c>
      <c r="I14" s="106">
        <v>18</v>
      </c>
      <c r="J14" s="106">
        <v>26</v>
      </c>
      <c r="K14" s="106">
        <v>35</v>
      </c>
      <c r="L14" s="106">
        <v>41</v>
      </c>
      <c r="M14" s="106">
        <v>49</v>
      </c>
      <c r="N14" s="106">
        <v>53</v>
      </c>
      <c r="O14" s="106">
        <v>59</v>
      </c>
      <c r="P14" s="106">
        <v>64</v>
      </c>
      <c r="Q14" s="106">
        <v>67</v>
      </c>
      <c r="R14" s="106">
        <v>72</v>
      </c>
      <c r="S14" s="106">
        <v>77</v>
      </c>
      <c r="T14" s="106">
        <v>81</v>
      </c>
      <c r="U14" s="106">
        <v>82</v>
      </c>
      <c r="V14" s="106">
        <v>76</v>
      </c>
      <c r="W14" s="106">
        <v>75</v>
      </c>
      <c r="X14" s="106">
        <v>65</v>
      </c>
      <c r="Y14" s="106">
        <v>52</v>
      </c>
      <c r="Z14" s="106">
        <v>53</v>
      </c>
      <c r="AA14" s="106">
        <v>42</v>
      </c>
      <c r="AB14" s="106">
        <v>33</v>
      </c>
      <c r="AC14" s="106">
        <v>24</v>
      </c>
      <c r="AD14" s="106">
        <v>17</v>
      </c>
      <c r="AE14" s="106">
        <v>13</v>
      </c>
      <c r="AF14" s="106">
        <v>11</v>
      </c>
      <c r="AG14" s="106">
        <v>11</v>
      </c>
      <c r="AH14" s="106">
        <v>7</v>
      </c>
      <c r="AI14" s="189">
        <f t="shared" si="0"/>
        <v>1227</v>
      </c>
      <c r="AJ14" s="100"/>
    </row>
    <row r="15" spans="1:36">
      <c r="A15" s="8" t="s">
        <v>14</v>
      </c>
      <c r="B15" s="106">
        <v>4</v>
      </c>
      <c r="C15" s="106">
        <v>6</v>
      </c>
      <c r="D15" s="106">
        <v>13</v>
      </c>
      <c r="E15" s="106">
        <v>15</v>
      </c>
      <c r="F15" s="106">
        <v>23</v>
      </c>
      <c r="G15" s="106">
        <v>37</v>
      </c>
      <c r="H15" s="106">
        <v>58</v>
      </c>
      <c r="I15" s="106">
        <v>67</v>
      </c>
      <c r="J15" s="106">
        <v>74</v>
      </c>
      <c r="K15" s="106">
        <v>80</v>
      </c>
      <c r="L15" s="106">
        <v>93</v>
      </c>
      <c r="M15" s="106">
        <v>95</v>
      </c>
      <c r="N15" s="106">
        <v>90</v>
      </c>
      <c r="O15" s="106">
        <v>91</v>
      </c>
      <c r="P15" s="106">
        <v>83</v>
      </c>
      <c r="Q15" s="106">
        <v>80</v>
      </c>
      <c r="R15" s="106">
        <v>80</v>
      </c>
      <c r="S15" s="106">
        <v>81</v>
      </c>
      <c r="T15" s="106">
        <v>81</v>
      </c>
      <c r="U15" s="106">
        <v>77</v>
      </c>
      <c r="V15" s="106">
        <v>65</v>
      </c>
      <c r="W15" s="106">
        <v>59</v>
      </c>
      <c r="X15" s="106">
        <v>49</v>
      </c>
      <c r="Y15" s="106">
        <v>41</v>
      </c>
      <c r="Z15" s="106">
        <v>42</v>
      </c>
      <c r="AA15" s="106">
        <v>36</v>
      </c>
      <c r="AB15" s="106">
        <v>30</v>
      </c>
      <c r="AC15" s="106">
        <v>21</v>
      </c>
      <c r="AD15" s="106">
        <v>18</v>
      </c>
      <c r="AE15" s="106">
        <v>15</v>
      </c>
      <c r="AF15" s="106">
        <v>13</v>
      </c>
      <c r="AG15" s="106">
        <v>13</v>
      </c>
      <c r="AH15" s="106">
        <v>8</v>
      </c>
      <c r="AI15" s="189">
        <f t="shared" si="0"/>
        <v>1630</v>
      </c>
      <c r="AJ15" s="100"/>
    </row>
    <row r="16" spans="1:36">
      <c r="A16" s="8" t="s">
        <v>15</v>
      </c>
      <c r="B16" s="106">
        <v>0</v>
      </c>
      <c r="C16" s="106">
        <v>0</v>
      </c>
      <c r="D16" s="106">
        <v>0</v>
      </c>
      <c r="E16" s="106">
        <v>2</v>
      </c>
      <c r="F16" s="106">
        <v>3</v>
      </c>
      <c r="G16" s="106">
        <v>5</v>
      </c>
      <c r="H16" s="106">
        <v>1</v>
      </c>
      <c r="I16" s="106">
        <v>1</v>
      </c>
      <c r="J16" s="106">
        <v>1</v>
      </c>
      <c r="K16" s="106">
        <v>0</v>
      </c>
      <c r="L16" s="106">
        <v>2</v>
      </c>
      <c r="M16" s="106">
        <v>2</v>
      </c>
      <c r="N16" s="106">
        <v>21</v>
      </c>
      <c r="O16" s="106">
        <v>27</v>
      </c>
      <c r="P16" s="106">
        <v>42</v>
      </c>
      <c r="Q16" s="106">
        <v>50</v>
      </c>
      <c r="R16" s="106">
        <v>55</v>
      </c>
      <c r="S16" s="106">
        <v>64</v>
      </c>
      <c r="T16" s="106">
        <v>73</v>
      </c>
      <c r="U16" s="106">
        <v>81</v>
      </c>
      <c r="V16" s="106">
        <v>87</v>
      </c>
      <c r="W16" s="106">
        <v>95</v>
      </c>
      <c r="X16" s="106">
        <v>101</v>
      </c>
      <c r="Y16" s="106">
        <v>97</v>
      </c>
      <c r="Z16" s="106">
        <v>89</v>
      </c>
      <c r="AA16" s="106">
        <v>75</v>
      </c>
      <c r="AB16" s="106">
        <v>62</v>
      </c>
      <c r="AC16" s="106">
        <v>48</v>
      </c>
      <c r="AD16" s="106">
        <v>35</v>
      </c>
      <c r="AE16" s="106">
        <v>30</v>
      </c>
      <c r="AF16" s="106">
        <v>26</v>
      </c>
      <c r="AG16" s="106">
        <v>26</v>
      </c>
      <c r="AH16" s="106">
        <v>16</v>
      </c>
      <c r="AI16" s="189">
        <f t="shared" si="0"/>
        <v>1201</v>
      </c>
      <c r="AJ16" s="100"/>
    </row>
    <row r="17" spans="1:36">
      <c r="A17" s="8" t="s">
        <v>10</v>
      </c>
      <c r="B17" s="106">
        <v>1</v>
      </c>
      <c r="C17" s="106">
        <v>4</v>
      </c>
      <c r="D17" s="106">
        <v>8</v>
      </c>
      <c r="E17" s="106">
        <v>10</v>
      </c>
      <c r="F17" s="106">
        <v>13</v>
      </c>
      <c r="G17" s="106">
        <v>23</v>
      </c>
      <c r="H17" s="106">
        <v>34</v>
      </c>
      <c r="I17" s="106">
        <v>40</v>
      </c>
      <c r="J17" s="106">
        <v>41</v>
      </c>
      <c r="K17" s="106">
        <v>44</v>
      </c>
      <c r="L17" s="106">
        <v>47</v>
      </c>
      <c r="M17" s="106">
        <v>52</v>
      </c>
      <c r="N17" s="106">
        <v>52</v>
      </c>
      <c r="O17" s="106">
        <v>53</v>
      </c>
      <c r="P17" s="106">
        <v>51</v>
      </c>
      <c r="Q17" s="106">
        <v>53</v>
      </c>
      <c r="R17" s="106">
        <v>56</v>
      </c>
      <c r="S17" s="106">
        <v>62</v>
      </c>
      <c r="T17" s="106">
        <v>67</v>
      </c>
      <c r="U17" s="106">
        <v>71</v>
      </c>
      <c r="V17" s="106">
        <v>70</v>
      </c>
      <c r="W17" s="106">
        <v>71</v>
      </c>
      <c r="X17" s="106">
        <v>65</v>
      </c>
      <c r="Y17" s="106">
        <v>58</v>
      </c>
      <c r="Z17" s="106">
        <v>52</v>
      </c>
      <c r="AA17" s="106">
        <v>43</v>
      </c>
      <c r="AB17" s="106">
        <v>35</v>
      </c>
      <c r="AC17" s="106">
        <v>26</v>
      </c>
      <c r="AD17" s="106">
        <v>19</v>
      </c>
      <c r="AE17" s="106">
        <v>16</v>
      </c>
      <c r="AF17" s="106">
        <v>13</v>
      </c>
      <c r="AG17" s="106">
        <v>13</v>
      </c>
      <c r="AH17" s="106">
        <v>8</v>
      </c>
      <c r="AI17" s="189">
        <f>SUM(B17:AG17)</f>
        <v>1263</v>
      </c>
      <c r="AJ17" s="100"/>
    </row>
    <row r="18" spans="1:36">
      <c r="A18" s="8" t="s">
        <v>17</v>
      </c>
      <c r="B18" s="106">
        <v>0</v>
      </c>
      <c r="C18" s="106">
        <v>0</v>
      </c>
      <c r="D18" s="106">
        <v>11</v>
      </c>
      <c r="E18" s="106">
        <v>13</v>
      </c>
      <c r="F18" s="106">
        <v>17</v>
      </c>
      <c r="G18" s="106">
        <v>33</v>
      </c>
      <c r="H18" s="106">
        <v>41</v>
      </c>
      <c r="I18" s="106">
        <v>46</v>
      </c>
      <c r="J18" s="106">
        <v>51</v>
      </c>
      <c r="K18" s="106">
        <v>57</v>
      </c>
      <c r="L18" s="106">
        <v>63</v>
      </c>
      <c r="M18" s="106">
        <v>69</v>
      </c>
      <c r="N18" s="106">
        <v>80</v>
      </c>
      <c r="O18" s="106">
        <v>89</v>
      </c>
      <c r="P18" s="106">
        <v>104</v>
      </c>
      <c r="Q18" s="106">
        <v>119</v>
      </c>
      <c r="R18" s="106">
        <v>141</v>
      </c>
      <c r="S18" s="106">
        <v>179</v>
      </c>
      <c r="T18" s="106">
        <v>226</v>
      </c>
      <c r="U18" s="106">
        <v>272</v>
      </c>
      <c r="V18" s="106">
        <v>314</v>
      </c>
      <c r="W18" s="106">
        <v>368</v>
      </c>
      <c r="X18" s="106">
        <v>361</v>
      </c>
      <c r="Y18" s="106">
        <v>339</v>
      </c>
      <c r="Z18" s="106">
        <v>294</v>
      </c>
      <c r="AA18" s="106">
        <v>247</v>
      </c>
      <c r="AB18" s="106">
        <v>200</v>
      </c>
      <c r="AC18" s="106">
        <v>146</v>
      </c>
      <c r="AD18" s="106">
        <v>110</v>
      </c>
      <c r="AE18" s="106">
        <v>88</v>
      </c>
      <c r="AF18" s="106">
        <v>67</v>
      </c>
      <c r="AG18" s="106">
        <v>59</v>
      </c>
      <c r="AH18" s="106">
        <v>36</v>
      </c>
      <c r="AI18" s="189">
        <f t="shared" si="0"/>
        <v>4204</v>
      </c>
      <c r="AJ18" s="100"/>
    </row>
    <row r="19" spans="1:36">
      <c r="A19" s="8" t="s">
        <v>152</v>
      </c>
      <c r="B19" s="106">
        <v>1</v>
      </c>
      <c r="C19" s="106">
        <v>3</v>
      </c>
      <c r="D19" s="106">
        <v>3</v>
      </c>
      <c r="E19" s="106">
        <v>3</v>
      </c>
      <c r="F19" s="106">
        <v>4</v>
      </c>
      <c r="G19" s="106">
        <v>7</v>
      </c>
      <c r="H19" s="106">
        <v>10</v>
      </c>
      <c r="I19" s="106">
        <v>13</v>
      </c>
      <c r="J19" s="106">
        <v>13</v>
      </c>
      <c r="K19" s="106">
        <v>13</v>
      </c>
      <c r="L19" s="106">
        <v>14</v>
      </c>
      <c r="M19" s="106">
        <v>16</v>
      </c>
      <c r="N19" s="106">
        <v>17</v>
      </c>
      <c r="O19" s="106">
        <v>18</v>
      </c>
      <c r="P19" s="106">
        <v>17</v>
      </c>
      <c r="Q19" s="106">
        <v>17</v>
      </c>
      <c r="R19" s="106">
        <v>18</v>
      </c>
      <c r="S19" s="106">
        <v>19</v>
      </c>
      <c r="T19" s="106">
        <v>20</v>
      </c>
      <c r="U19" s="106">
        <v>20</v>
      </c>
      <c r="V19" s="106">
        <v>19</v>
      </c>
      <c r="W19" s="106">
        <v>18</v>
      </c>
      <c r="X19" s="106">
        <v>16</v>
      </c>
      <c r="Y19" s="106">
        <v>14</v>
      </c>
      <c r="Z19" s="106">
        <v>12</v>
      </c>
      <c r="AA19" s="106">
        <v>10</v>
      </c>
      <c r="AB19" s="106">
        <v>8</v>
      </c>
      <c r="AC19" s="106">
        <v>6</v>
      </c>
      <c r="AD19" s="106">
        <v>5</v>
      </c>
      <c r="AE19" s="106">
        <v>4</v>
      </c>
      <c r="AF19" s="106">
        <v>4</v>
      </c>
      <c r="AG19" s="106">
        <v>4</v>
      </c>
      <c r="AH19" s="106">
        <v>2</v>
      </c>
      <c r="AI19" s="189">
        <f t="shared" si="0"/>
        <v>366</v>
      </c>
      <c r="AJ19" s="100"/>
    </row>
    <row r="20" spans="1:36">
      <c r="A20" s="11" t="s">
        <v>84</v>
      </c>
      <c r="B20" s="96">
        <f>SUM(B10:B19)</f>
        <v>8</v>
      </c>
      <c r="C20" s="96">
        <f t="shared" ref="C20:AH20" si="1">SUM(C10:C19)</f>
        <v>23</v>
      </c>
      <c r="D20" s="96">
        <f t="shared" si="1"/>
        <v>53</v>
      </c>
      <c r="E20" s="96">
        <f t="shared" si="1"/>
        <v>72</v>
      </c>
      <c r="F20" s="96">
        <f t="shared" si="1"/>
        <v>103</v>
      </c>
      <c r="G20" s="96">
        <f t="shared" si="1"/>
        <v>170</v>
      </c>
      <c r="H20" s="96">
        <f t="shared" si="1"/>
        <v>257</v>
      </c>
      <c r="I20" s="96">
        <f t="shared" si="1"/>
        <v>299</v>
      </c>
      <c r="J20" s="96">
        <f t="shared" si="1"/>
        <v>331</v>
      </c>
      <c r="K20" s="96">
        <f t="shared" si="1"/>
        <v>365</v>
      </c>
      <c r="L20" s="96">
        <f t="shared" si="1"/>
        <v>403</v>
      </c>
      <c r="M20" s="96">
        <f t="shared" si="1"/>
        <v>441</v>
      </c>
      <c r="N20" s="96">
        <f t="shared" si="1"/>
        <v>489</v>
      </c>
      <c r="O20" s="96">
        <f t="shared" si="1"/>
        <v>533</v>
      </c>
      <c r="P20" s="96">
        <f t="shared" si="1"/>
        <v>576</v>
      </c>
      <c r="Q20" s="96">
        <f t="shared" si="1"/>
        <v>610</v>
      </c>
      <c r="R20" s="96">
        <f t="shared" si="1"/>
        <v>662</v>
      </c>
      <c r="S20" s="96">
        <f t="shared" si="1"/>
        <v>756</v>
      </c>
      <c r="T20" s="96">
        <f t="shared" si="1"/>
        <v>873</v>
      </c>
      <c r="U20" s="96">
        <f t="shared" si="1"/>
        <v>987</v>
      </c>
      <c r="V20" s="96">
        <f t="shared" si="1"/>
        <v>1063</v>
      </c>
      <c r="W20" s="96">
        <f t="shared" si="1"/>
        <v>1192</v>
      </c>
      <c r="X20" s="96">
        <f t="shared" si="1"/>
        <v>1148</v>
      </c>
      <c r="Y20" s="96">
        <f t="shared" si="1"/>
        <v>1061</v>
      </c>
      <c r="Z20" s="96">
        <f t="shared" si="1"/>
        <v>951</v>
      </c>
      <c r="AA20" s="96">
        <f t="shared" si="1"/>
        <v>802</v>
      </c>
      <c r="AB20" s="96">
        <f t="shared" si="1"/>
        <v>651</v>
      </c>
      <c r="AC20" s="96">
        <f t="shared" si="1"/>
        <v>482</v>
      </c>
      <c r="AD20" s="96">
        <f t="shared" si="1"/>
        <v>364</v>
      </c>
      <c r="AE20" s="96">
        <f t="shared" si="1"/>
        <v>292</v>
      </c>
      <c r="AF20" s="96">
        <f t="shared" si="1"/>
        <v>234</v>
      </c>
      <c r="AG20" s="96">
        <f t="shared" si="1"/>
        <v>212</v>
      </c>
      <c r="AH20" s="96">
        <f t="shared" si="1"/>
        <v>130</v>
      </c>
      <c r="AI20" s="189">
        <f>SUM(AI10:AI19)</f>
        <v>16463</v>
      </c>
      <c r="AJ20" s="100"/>
    </row>
    <row r="21" spans="1:36" s="100" customFormat="1" ht="6" customHeight="1">
      <c r="A21" s="11"/>
      <c r="B21" s="126"/>
      <c r="C21" s="190"/>
      <c r="D21" s="190"/>
      <c r="E21" s="190"/>
      <c r="F21" s="190"/>
      <c r="G21" s="190"/>
      <c r="H21" s="190"/>
      <c r="I21" s="190"/>
      <c r="J21" s="190"/>
      <c r="K21" s="190"/>
      <c r="L21" s="190"/>
      <c r="M21" s="190"/>
      <c r="N21" s="190"/>
      <c r="O21" s="190"/>
      <c r="P21" s="190"/>
      <c r="Q21" s="190"/>
      <c r="R21" s="96"/>
      <c r="S21" s="96"/>
      <c r="T21" s="96"/>
      <c r="U21" s="96"/>
      <c r="V21" s="96"/>
      <c r="W21" s="96"/>
      <c r="X21" s="96"/>
      <c r="Y21" s="96"/>
      <c r="Z21" s="96"/>
      <c r="AA21" s="96"/>
      <c r="AB21" s="96"/>
      <c r="AC21" s="96"/>
      <c r="AD21" s="96"/>
      <c r="AE21" s="96"/>
      <c r="AF21" s="96"/>
      <c r="AG21" s="96"/>
      <c r="AH21" s="96"/>
      <c r="AI21" s="191"/>
    </row>
    <row r="22" spans="1:36" s="100" customFormat="1" ht="14.25">
      <c r="A22" s="101" t="s">
        <v>173</v>
      </c>
      <c r="B22" s="126"/>
      <c r="C22" s="190"/>
      <c r="D22" s="190"/>
      <c r="E22" s="190"/>
      <c r="F22" s="190"/>
      <c r="G22" s="190"/>
      <c r="H22" s="190"/>
      <c r="I22" s="190"/>
      <c r="J22" s="190"/>
      <c r="K22" s="190"/>
      <c r="L22" s="190"/>
      <c r="M22" s="190"/>
      <c r="N22" s="190"/>
      <c r="O22" s="190"/>
      <c r="P22" s="190"/>
      <c r="Q22" s="190"/>
      <c r="R22" s="96"/>
      <c r="S22" s="96"/>
      <c r="T22" s="96"/>
      <c r="U22" s="96"/>
      <c r="V22" s="96"/>
      <c r="W22" s="96"/>
      <c r="X22" s="96"/>
      <c r="Y22" s="96"/>
      <c r="Z22" s="96"/>
      <c r="AA22" s="96"/>
      <c r="AB22" s="96"/>
      <c r="AC22" s="96"/>
      <c r="AD22" s="96"/>
      <c r="AE22" s="96"/>
      <c r="AF22" s="96"/>
      <c r="AG22" s="96"/>
      <c r="AH22" s="96"/>
      <c r="AI22" s="191"/>
    </row>
    <row r="23" spans="1:36" s="100" customFormat="1">
      <c r="A23" s="8" t="s">
        <v>154</v>
      </c>
      <c r="B23" s="106">
        <v>15</v>
      </c>
      <c r="C23" s="106">
        <v>31</v>
      </c>
      <c r="D23" s="106">
        <v>39</v>
      </c>
      <c r="E23" s="106">
        <v>52</v>
      </c>
      <c r="F23" s="106">
        <v>77</v>
      </c>
      <c r="G23" s="106">
        <v>93</v>
      </c>
      <c r="H23" s="106">
        <v>93</v>
      </c>
      <c r="I23" s="106">
        <v>100</v>
      </c>
      <c r="J23" s="106">
        <v>100</v>
      </c>
      <c r="K23" s="106">
        <v>108</v>
      </c>
      <c r="L23" s="106">
        <v>110</v>
      </c>
      <c r="M23" s="106">
        <v>116</v>
      </c>
      <c r="N23" s="106">
        <v>116</v>
      </c>
      <c r="O23" s="106">
        <v>116</v>
      </c>
      <c r="P23" s="106">
        <v>116</v>
      </c>
      <c r="Q23" s="106">
        <v>116</v>
      </c>
      <c r="R23" s="106">
        <v>154</v>
      </c>
      <c r="S23" s="106">
        <v>162</v>
      </c>
      <c r="T23" s="106">
        <v>177</v>
      </c>
      <c r="U23" s="106">
        <v>193</v>
      </c>
      <c r="V23" s="106">
        <v>231</v>
      </c>
      <c r="W23" s="190">
        <v>280</v>
      </c>
      <c r="X23" s="106">
        <v>270</v>
      </c>
      <c r="Y23" s="106">
        <v>231</v>
      </c>
      <c r="Z23" s="106">
        <v>193</v>
      </c>
      <c r="AA23" s="106">
        <v>162</v>
      </c>
      <c r="AB23" s="106">
        <v>154</v>
      </c>
      <c r="AC23" s="106">
        <v>116</v>
      </c>
      <c r="AD23" s="106">
        <v>100</v>
      </c>
      <c r="AE23" s="106">
        <v>93</v>
      </c>
      <c r="AF23" s="106">
        <v>77</v>
      </c>
      <c r="AG23" s="106">
        <v>39</v>
      </c>
      <c r="AH23" s="106">
        <v>23</v>
      </c>
      <c r="AI23" s="189">
        <f t="shared" ref="AI23:AI29" si="2">SUM(B23:AG23)</f>
        <v>4030</v>
      </c>
    </row>
    <row r="24" spans="1:36" s="100" customFormat="1">
      <c r="A24" s="8" t="s">
        <v>155</v>
      </c>
      <c r="B24" s="106">
        <v>13</v>
      </c>
      <c r="C24" s="106">
        <v>13</v>
      </c>
      <c r="D24" s="106">
        <v>27</v>
      </c>
      <c r="E24" s="106">
        <v>28</v>
      </c>
      <c r="F24" s="106">
        <v>32</v>
      </c>
      <c r="G24" s="106">
        <v>47</v>
      </c>
      <c r="H24" s="106">
        <v>64</v>
      </c>
      <c r="I24" s="106">
        <v>66</v>
      </c>
      <c r="J24" s="106">
        <v>70</v>
      </c>
      <c r="K24" s="106">
        <v>75</v>
      </c>
      <c r="L24" s="106">
        <v>84</v>
      </c>
      <c r="M24" s="106">
        <v>93</v>
      </c>
      <c r="N24" s="106">
        <v>99</v>
      </c>
      <c r="O24" s="106">
        <v>103</v>
      </c>
      <c r="P24" s="106">
        <v>104</v>
      </c>
      <c r="Q24" s="106">
        <v>104</v>
      </c>
      <c r="R24" s="106">
        <v>105</v>
      </c>
      <c r="S24" s="106">
        <v>108</v>
      </c>
      <c r="T24" s="106">
        <v>108</v>
      </c>
      <c r="U24" s="106">
        <v>108</v>
      </c>
      <c r="V24" s="106">
        <v>108</v>
      </c>
      <c r="W24" s="190">
        <v>111</v>
      </c>
      <c r="X24" s="106">
        <v>107</v>
      </c>
      <c r="Y24" s="106">
        <v>107</v>
      </c>
      <c r="Z24" s="106">
        <v>94</v>
      </c>
      <c r="AA24" s="106">
        <v>93</v>
      </c>
      <c r="AB24" s="106">
        <v>91</v>
      </c>
      <c r="AC24" s="106">
        <v>65</v>
      </c>
      <c r="AD24" s="106">
        <v>56</v>
      </c>
      <c r="AE24" s="106">
        <v>44</v>
      </c>
      <c r="AF24" s="106">
        <v>35</v>
      </c>
      <c r="AG24" s="106">
        <v>27</v>
      </c>
      <c r="AH24" s="106">
        <v>16</v>
      </c>
      <c r="AI24" s="189">
        <f t="shared" si="2"/>
        <v>2389</v>
      </c>
    </row>
    <row r="25" spans="1:36" s="100" customFormat="1">
      <c r="A25" s="8" t="s">
        <v>156</v>
      </c>
      <c r="B25" s="106">
        <v>0</v>
      </c>
      <c r="C25" s="106">
        <v>0</v>
      </c>
      <c r="D25" s="106">
        <v>0</v>
      </c>
      <c r="E25" s="106">
        <v>0</v>
      </c>
      <c r="F25" s="106">
        <v>0</v>
      </c>
      <c r="G25" s="106">
        <v>0</v>
      </c>
      <c r="H25" s="106">
        <v>0</v>
      </c>
      <c r="I25" s="106">
        <v>2</v>
      </c>
      <c r="J25" s="106">
        <v>2</v>
      </c>
      <c r="K25" s="106">
        <v>3</v>
      </c>
      <c r="L25" s="106">
        <v>3</v>
      </c>
      <c r="M25" s="106">
        <v>4</v>
      </c>
      <c r="N25" s="106">
        <v>5</v>
      </c>
      <c r="O25" s="106">
        <v>4</v>
      </c>
      <c r="P25" s="106">
        <v>4</v>
      </c>
      <c r="Q25" s="106">
        <v>4</v>
      </c>
      <c r="R25" s="106">
        <v>4</v>
      </c>
      <c r="S25" s="106">
        <v>4</v>
      </c>
      <c r="T25" s="106">
        <v>4</v>
      </c>
      <c r="U25" s="106">
        <v>5</v>
      </c>
      <c r="V25" s="106">
        <v>6</v>
      </c>
      <c r="W25" s="190">
        <v>6</v>
      </c>
      <c r="X25" s="106">
        <v>6</v>
      </c>
      <c r="Y25" s="106">
        <v>6</v>
      </c>
      <c r="Z25" s="106">
        <v>6</v>
      </c>
      <c r="AA25" s="106">
        <v>6</v>
      </c>
      <c r="AB25" s="106">
        <v>5</v>
      </c>
      <c r="AC25" s="106">
        <v>5</v>
      </c>
      <c r="AD25" s="106">
        <v>5</v>
      </c>
      <c r="AE25" s="106">
        <v>5</v>
      </c>
      <c r="AF25" s="106">
        <v>3</v>
      </c>
      <c r="AG25" s="106">
        <v>3</v>
      </c>
      <c r="AH25" s="106">
        <v>2</v>
      </c>
      <c r="AI25" s="189">
        <f t="shared" si="2"/>
        <v>110</v>
      </c>
    </row>
    <row r="26" spans="1:36" s="100" customFormat="1">
      <c r="A26" s="8" t="s">
        <v>19</v>
      </c>
      <c r="B26" s="106">
        <v>77</v>
      </c>
      <c r="C26" s="106">
        <v>77</v>
      </c>
      <c r="D26" s="106">
        <v>29</v>
      </c>
      <c r="E26" s="106">
        <v>29</v>
      </c>
      <c r="F26" s="106">
        <v>29</v>
      </c>
      <c r="G26" s="106">
        <v>29</v>
      </c>
      <c r="H26" s="106">
        <v>29</v>
      </c>
      <c r="I26" s="106">
        <v>29</v>
      </c>
      <c r="J26" s="106">
        <v>29</v>
      </c>
      <c r="K26" s="106">
        <v>29</v>
      </c>
      <c r="L26" s="106">
        <v>29</v>
      </c>
      <c r="M26" s="106">
        <v>29</v>
      </c>
      <c r="N26" s="106">
        <v>29</v>
      </c>
      <c r="O26" s="106">
        <v>29</v>
      </c>
      <c r="P26" s="106">
        <v>29</v>
      </c>
      <c r="Q26" s="106">
        <v>77</v>
      </c>
      <c r="R26" s="106">
        <v>77</v>
      </c>
      <c r="S26" s="106">
        <v>29</v>
      </c>
      <c r="T26" s="106">
        <v>29</v>
      </c>
      <c r="U26" s="106">
        <v>19</v>
      </c>
      <c r="V26" s="106">
        <v>19</v>
      </c>
      <c r="W26" s="190">
        <v>20</v>
      </c>
      <c r="X26" s="106">
        <v>10</v>
      </c>
      <c r="Y26" s="106">
        <v>10</v>
      </c>
      <c r="Z26" s="106">
        <v>5</v>
      </c>
      <c r="AA26" s="106">
        <v>5</v>
      </c>
      <c r="AB26" s="106">
        <v>5</v>
      </c>
      <c r="AC26" s="106">
        <v>5</v>
      </c>
      <c r="AD26" s="106">
        <v>5</v>
      </c>
      <c r="AE26" s="106">
        <v>5</v>
      </c>
      <c r="AF26" s="106">
        <v>5</v>
      </c>
      <c r="AG26" s="106">
        <v>5</v>
      </c>
      <c r="AH26" s="106">
        <v>3</v>
      </c>
      <c r="AI26" s="189">
        <f t="shared" si="2"/>
        <v>861</v>
      </c>
    </row>
    <row r="27" spans="1:36" s="100" customFormat="1">
      <c r="A27" s="8" t="s">
        <v>22</v>
      </c>
      <c r="B27" s="106">
        <v>0</v>
      </c>
      <c r="C27" s="106">
        <v>0</v>
      </c>
      <c r="D27" s="106">
        <v>0</v>
      </c>
      <c r="E27" s="106">
        <v>0</v>
      </c>
      <c r="F27" s="106">
        <v>0</v>
      </c>
      <c r="G27" s="106">
        <v>0</v>
      </c>
      <c r="H27" s="106">
        <v>0</v>
      </c>
      <c r="I27" s="106">
        <v>0</v>
      </c>
      <c r="J27" s="106">
        <v>0</v>
      </c>
      <c r="K27" s="106">
        <v>0</v>
      </c>
      <c r="L27" s="106">
        <v>0</v>
      </c>
      <c r="M27" s="106">
        <v>0</v>
      </c>
      <c r="N27" s="106">
        <v>0</v>
      </c>
      <c r="O27" s="106">
        <v>0</v>
      </c>
      <c r="P27" s="106">
        <v>0</v>
      </c>
      <c r="Q27" s="106">
        <v>0</v>
      </c>
      <c r="R27" s="106">
        <v>0</v>
      </c>
      <c r="S27" s="106">
        <v>0</v>
      </c>
      <c r="T27" s="106">
        <v>0</v>
      </c>
      <c r="U27" s="106">
        <v>0</v>
      </c>
      <c r="V27" s="106">
        <v>0</v>
      </c>
      <c r="W27" s="190">
        <v>37</v>
      </c>
      <c r="X27" s="106">
        <v>36</v>
      </c>
      <c r="Y27" s="106">
        <v>0</v>
      </c>
      <c r="Z27" s="106">
        <v>0</v>
      </c>
      <c r="AA27" s="106">
        <v>0</v>
      </c>
      <c r="AB27" s="106">
        <v>0</v>
      </c>
      <c r="AC27" s="106">
        <v>0</v>
      </c>
      <c r="AD27" s="106">
        <v>0</v>
      </c>
      <c r="AE27" s="106">
        <v>0</v>
      </c>
      <c r="AF27" s="106">
        <v>0</v>
      </c>
      <c r="AG27" s="106">
        <v>0</v>
      </c>
      <c r="AH27" s="106">
        <v>0</v>
      </c>
      <c r="AI27" s="189">
        <f t="shared" si="2"/>
        <v>73</v>
      </c>
    </row>
    <row r="28" spans="1:36" s="100" customFormat="1">
      <c r="A28" s="8" t="s">
        <v>23</v>
      </c>
      <c r="B28" s="106">
        <v>0</v>
      </c>
      <c r="C28" s="106">
        <v>0</v>
      </c>
      <c r="D28" s="106">
        <v>0</v>
      </c>
      <c r="E28" s="106">
        <v>0</v>
      </c>
      <c r="F28" s="106">
        <v>0</v>
      </c>
      <c r="G28" s="106">
        <v>0</v>
      </c>
      <c r="H28" s="106">
        <v>0</v>
      </c>
      <c r="I28" s="106">
        <v>0</v>
      </c>
      <c r="J28" s="106">
        <v>0</v>
      </c>
      <c r="K28" s="106">
        <v>0</v>
      </c>
      <c r="L28" s="106">
        <v>0</v>
      </c>
      <c r="M28" s="106">
        <v>0</v>
      </c>
      <c r="N28" s="106">
        <v>0</v>
      </c>
      <c r="O28" s="106">
        <v>0</v>
      </c>
      <c r="P28" s="106">
        <v>0</v>
      </c>
      <c r="Q28" s="106">
        <v>0</v>
      </c>
      <c r="R28" s="106">
        <v>0</v>
      </c>
      <c r="S28" s="106">
        <v>0</v>
      </c>
      <c r="T28" s="106">
        <v>0</v>
      </c>
      <c r="U28" s="106">
        <v>0</v>
      </c>
      <c r="V28" s="106">
        <v>0</v>
      </c>
      <c r="W28" s="190">
        <v>30</v>
      </c>
      <c r="X28" s="106">
        <v>0</v>
      </c>
      <c r="Y28" s="106">
        <v>0</v>
      </c>
      <c r="Z28" s="106">
        <v>0</v>
      </c>
      <c r="AA28" s="106">
        <v>0</v>
      </c>
      <c r="AB28" s="106">
        <v>0</v>
      </c>
      <c r="AC28" s="106">
        <v>0</v>
      </c>
      <c r="AD28" s="106">
        <v>0</v>
      </c>
      <c r="AE28" s="106">
        <v>0</v>
      </c>
      <c r="AF28" s="106">
        <v>0</v>
      </c>
      <c r="AG28" s="106">
        <v>0</v>
      </c>
      <c r="AH28" s="106">
        <v>0</v>
      </c>
      <c r="AI28" s="189">
        <f t="shared" si="2"/>
        <v>30</v>
      </c>
    </row>
    <row r="29" spans="1:36" s="100" customFormat="1">
      <c r="A29" s="8" t="s">
        <v>28</v>
      </c>
      <c r="B29" s="106">
        <v>0</v>
      </c>
      <c r="C29" s="106">
        <v>0</v>
      </c>
      <c r="D29" s="106">
        <v>0</v>
      </c>
      <c r="E29" s="106">
        <v>0</v>
      </c>
      <c r="F29" s="106">
        <v>0</v>
      </c>
      <c r="G29" s="106">
        <v>0</v>
      </c>
      <c r="H29" s="106">
        <v>0</v>
      </c>
      <c r="I29" s="106">
        <v>0</v>
      </c>
      <c r="J29" s="106">
        <v>0</v>
      </c>
      <c r="K29" s="106">
        <v>0</v>
      </c>
      <c r="L29" s="106">
        <v>0</v>
      </c>
      <c r="M29" s="106">
        <v>0</v>
      </c>
      <c r="N29" s="106">
        <v>0</v>
      </c>
      <c r="O29" s="106">
        <v>0</v>
      </c>
      <c r="P29" s="106">
        <v>0</v>
      </c>
      <c r="Q29" s="106">
        <v>0</v>
      </c>
      <c r="R29" s="106">
        <v>0</v>
      </c>
      <c r="S29" s="106">
        <v>0</v>
      </c>
      <c r="T29" s="106">
        <v>0</v>
      </c>
      <c r="U29" s="106">
        <v>0</v>
      </c>
      <c r="V29" s="106">
        <v>0</v>
      </c>
      <c r="W29" s="190">
        <v>6</v>
      </c>
      <c r="X29" s="106">
        <v>3</v>
      </c>
      <c r="Y29" s="106">
        <v>0</v>
      </c>
      <c r="Z29" s="106">
        <v>0</v>
      </c>
      <c r="AA29" s="106">
        <v>0</v>
      </c>
      <c r="AB29" s="106">
        <v>0</v>
      </c>
      <c r="AC29" s="106">
        <v>0</v>
      </c>
      <c r="AD29" s="106">
        <v>0</v>
      </c>
      <c r="AE29" s="106">
        <v>0</v>
      </c>
      <c r="AF29" s="106">
        <v>0</v>
      </c>
      <c r="AG29" s="106">
        <v>0</v>
      </c>
      <c r="AH29" s="106">
        <v>0</v>
      </c>
      <c r="AI29" s="189">
        <f t="shared" si="2"/>
        <v>9</v>
      </c>
    </row>
    <row r="30" spans="1:36" s="100" customFormat="1">
      <c r="A30" s="101" t="s">
        <v>157</v>
      </c>
      <c r="B30" s="17">
        <f>SUM(B23:B29)</f>
        <v>105</v>
      </c>
      <c r="C30" s="17">
        <f t="shared" ref="C30:AI30" si="3">SUM(C23:C29)</f>
        <v>121</v>
      </c>
      <c r="D30" s="17">
        <f t="shared" si="3"/>
        <v>95</v>
      </c>
      <c r="E30" s="17">
        <f t="shared" si="3"/>
        <v>109</v>
      </c>
      <c r="F30" s="17">
        <f t="shared" si="3"/>
        <v>138</v>
      </c>
      <c r="G30" s="17">
        <f t="shared" si="3"/>
        <v>169</v>
      </c>
      <c r="H30" s="17">
        <f t="shared" si="3"/>
        <v>186</v>
      </c>
      <c r="I30" s="17">
        <f t="shared" si="3"/>
        <v>197</v>
      </c>
      <c r="J30" s="17">
        <f t="shared" si="3"/>
        <v>201</v>
      </c>
      <c r="K30" s="17">
        <f t="shared" si="3"/>
        <v>215</v>
      </c>
      <c r="L30" s="17">
        <f t="shared" si="3"/>
        <v>226</v>
      </c>
      <c r="M30" s="17">
        <f t="shared" si="3"/>
        <v>242</v>
      </c>
      <c r="N30" s="17">
        <f t="shared" si="3"/>
        <v>249</v>
      </c>
      <c r="O30" s="17">
        <f t="shared" si="3"/>
        <v>252</v>
      </c>
      <c r="P30" s="17">
        <f t="shared" si="3"/>
        <v>253</v>
      </c>
      <c r="Q30" s="17">
        <f t="shared" si="3"/>
        <v>301</v>
      </c>
      <c r="R30" s="17">
        <f t="shared" si="3"/>
        <v>340</v>
      </c>
      <c r="S30" s="17">
        <f t="shared" si="3"/>
        <v>303</v>
      </c>
      <c r="T30" s="17">
        <f t="shared" si="3"/>
        <v>318</v>
      </c>
      <c r="U30" s="17">
        <f t="shared" si="3"/>
        <v>325</v>
      </c>
      <c r="V30" s="17">
        <f t="shared" si="3"/>
        <v>364</v>
      </c>
      <c r="W30" s="17">
        <f t="shared" si="3"/>
        <v>490</v>
      </c>
      <c r="X30" s="17">
        <f t="shared" si="3"/>
        <v>432</v>
      </c>
      <c r="Y30" s="17">
        <f t="shared" si="3"/>
        <v>354</v>
      </c>
      <c r="Z30" s="17">
        <f t="shared" si="3"/>
        <v>298</v>
      </c>
      <c r="AA30" s="17">
        <f t="shared" si="3"/>
        <v>266</v>
      </c>
      <c r="AB30" s="17">
        <f t="shared" si="3"/>
        <v>255</v>
      </c>
      <c r="AC30" s="17">
        <f t="shared" si="3"/>
        <v>191</v>
      </c>
      <c r="AD30" s="17">
        <f t="shared" si="3"/>
        <v>166</v>
      </c>
      <c r="AE30" s="17">
        <f t="shared" si="3"/>
        <v>147</v>
      </c>
      <c r="AF30" s="17">
        <f t="shared" si="3"/>
        <v>120</v>
      </c>
      <c r="AG30" s="17">
        <f t="shared" si="3"/>
        <v>74</v>
      </c>
      <c r="AH30" s="17">
        <f t="shared" si="3"/>
        <v>44</v>
      </c>
      <c r="AI30" s="189">
        <f t="shared" si="3"/>
        <v>7502</v>
      </c>
    </row>
    <row r="31" spans="1:36" s="100" customFormat="1" ht="6" customHeight="1">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row>
    <row r="32" spans="1:36" s="100" customFormat="1">
      <c r="A32" s="105" t="s">
        <v>158</v>
      </c>
      <c r="B32" s="188">
        <f>B20+B30</f>
        <v>113</v>
      </c>
      <c r="C32" s="188">
        <f t="shared" ref="C32:AI32" si="4">C20+C30</f>
        <v>144</v>
      </c>
      <c r="D32" s="188">
        <f t="shared" si="4"/>
        <v>148</v>
      </c>
      <c r="E32" s="188">
        <f t="shared" si="4"/>
        <v>181</v>
      </c>
      <c r="F32" s="188">
        <f t="shared" si="4"/>
        <v>241</v>
      </c>
      <c r="G32" s="188">
        <f t="shared" si="4"/>
        <v>339</v>
      </c>
      <c r="H32" s="188">
        <f t="shared" si="4"/>
        <v>443</v>
      </c>
      <c r="I32" s="188">
        <f t="shared" si="4"/>
        <v>496</v>
      </c>
      <c r="J32" s="188">
        <f t="shared" si="4"/>
        <v>532</v>
      </c>
      <c r="K32" s="188">
        <f t="shared" si="4"/>
        <v>580</v>
      </c>
      <c r="L32" s="188">
        <f t="shared" si="4"/>
        <v>629</v>
      </c>
      <c r="M32" s="188">
        <f t="shared" si="4"/>
        <v>683</v>
      </c>
      <c r="N32" s="188">
        <f t="shared" si="4"/>
        <v>738</v>
      </c>
      <c r="O32" s="188">
        <f t="shared" si="4"/>
        <v>785</v>
      </c>
      <c r="P32" s="188">
        <f t="shared" si="4"/>
        <v>829</v>
      </c>
      <c r="Q32" s="188">
        <f t="shared" si="4"/>
        <v>911</v>
      </c>
      <c r="R32" s="188">
        <f t="shared" si="4"/>
        <v>1002</v>
      </c>
      <c r="S32" s="188">
        <f t="shared" si="4"/>
        <v>1059</v>
      </c>
      <c r="T32" s="188">
        <f t="shared" si="4"/>
        <v>1191</v>
      </c>
      <c r="U32" s="188">
        <f t="shared" si="4"/>
        <v>1312</v>
      </c>
      <c r="V32" s="188">
        <f t="shared" si="4"/>
        <v>1427</v>
      </c>
      <c r="W32" s="188">
        <f t="shared" si="4"/>
        <v>1682</v>
      </c>
      <c r="X32" s="188">
        <f t="shared" si="4"/>
        <v>1580</v>
      </c>
      <c r="Y32" s="188">
        <f t="shared" si="4"/>
        <v>1415</v>
      </c>
      <c r="Z32" s="188">
        <f t="shared" si="4"/>
        <v>1249</v>
      </c>
      <c r="AA32" s="188">
        <f t="shared" si="4"/>
        <v>1068</v>
      </c>
      <c r="AB32" s="188">
        <f t="shared" si="4"/>
        <v>906</v>
      </c>
      <c r="AC32" s="188">
        <f t="shared" si="4"/>
        <v>673</v>
      </c>
      <c r="AD32" s="188">
        <f t="shared" si="4"/>
        <v>530</v>
      </c>
      <c r="AE32" s="188">
        <f t="shared" si="4"/>
        <v>439</v>
      </c>
      <c r="AF32" s="188">
        <f t="shared" si="4"/>
        <v>354</v>
      </c>
      <c r="AG32" s="188">
        <f t="shared" si="4"/>
        <v>286</v>
      </c>
      <c r="AH32" s="188">
        <f t="shared" si="4"/>
        <v>174</v>
      </c>
      <c r="AI32" s="188">
        <f t="shared" si="4"/>
        <v>23965</v>
      </c>
    </row>
    <row r="33" spans="1:40" s="100" customFormat="1" ht="6" customHeight="1">
      <c r="A33" s="182"/>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7"/>
      <c r="AJ33" s="1"/>
      <c r="AK33" s="1"/>
      <c r="AL33" s="1"/>
      <c r="AM33" s="1"/>
      <c r="AN33" s="1"/>
    </row>
    <row r="34" spans="1:40" s="100" customFormat="1">
      <c r="A34" s="101" t="s">
        <v>159</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7"/>
      <c r="AJ34" s="1"/>
      <c r="AK34" s="1"/>
      <c r="AL34" s="1"/>
      <c r="AM34" s="1"/>
      <c r="AN34" s="1"/>
    </row>
    <row r="35" spans="1:40" s="100" customFormat="1">
      <c r="A35" s="8" t="s">
        <v>6</v>
      </c>
      <c r="B35" s="106">
        <v>0</v>
      </c>
      <c r="C35" s="106">
        <v>0</v>
      </c>
      <c r="D35" s="106">
        <v>0</v>
      </c>
      <c r="E35" s="106">
        <v>0</v>
      </c>
      <c r="F35" s="106">
        <v>2</v>
      </c>
      <c r="G35" s="106">
        <v>2</v>
      </c>
      <c r="H35" s="106">
        <v>2</v>
      </c>
      <c r="I35" s="106">
        <v>3</v>
      </c>
      <c r="J35" s="106">
        <v>3</v>
      </c>
      <c r="K35" s="106">
        <v>3</v>
      </c>
      <c r="L35" s="106">
        <v>3</v>
      </c>
      <c r="M35" s="106">
        <v>4</v>
      </c>
      <c r="N35" s="106">
        <v>9</v>
      </c>
      <c r="O35" s="106">
        <v>11</v>
      </c>
      <c r="P35" s="106">
        <v>14</v>
      </c>
      <c r="Q35" s="106">
        <v>17</v>
      </c>
      <c r="R35" s="106">
        <v>22</v>
      </c>
      <c r="S35" s="106">
        <v>30</v>
      </c>
      <c r="T35" s="106">
        <v>40</v>
      </c>
      <c r="U35" s="106">
        <v>51</v>
      </c>
      <c r="V35" s="106">
        <v>61</v>
      </c>
      <c r="W35" s="106">
        <v>72</v>
      </c>
      <c r="X35" s="106">
        <v>72</v>
      </c>
      <c r="Y35" s="106">
        <v>67</v>
      </c>
      <c r="Z35" s="106">
        <v>66</v>
      </c>
      <c r="AA35" s="106">
        <v>54</v>
      </c>
      <c r="AB35" s="106">
        <v>42</v>
      </c>
      <c r="AC35" s="106">
        <v>31</v>
      </c>
      <c r="AD35" s="106">
        <v>22</v>
      </c>
      <c r="AE35" s="106">
        <v>16</v>
      </c>
      <c r="AF35" s="106">
        <v>13</v>
      </c>
      <c r="AG35" s="106">
        <v>12</v>
      </c>
      <c r="AH35" s="106">
        <v>7</v>
      </c>
      <c r="AI35" s="189">
        <f>SUM(B35:AG35)</f>
        <v>744</v>
      </c>
      <c r="AJ35" s="1"/>
      <c r="AK35" s="1"/>
      <c r="AL35" s="1"/>
      <c r="AM35" s="1"/>
      <c r="AN35" s="1"/>
    </row>
    <row r="36" spans="1:40" s="100" customFormat="1">
      <c r="A36" s="8" t="s">
        <v>7</v>
      </c>
      <c r="B36" s="106">
        <v>1</v>
      </c>
      <c r="C36" s="106">
        <v>1</v>
      </c>
      <c r="D36" s="106">
        <v>4</v>
      </c>
      <c r="E36" s="106">
        <v>5</v>
      </c>
      <c r="F36" s="106">
        <v>7</v>
      </c>
      <c r="G36" s="106">
        <v>9</v>
      </c>
      <c r="H36" s="106">
        <v>13</v>
      </c>
      <c r="I36" s="106">
        <v>16</v>
      </c>
      <c r="J36" s="106">
        <v>20</v>
      </c>
      <c r="K36" s="106">
        <v>24</v>
      </c>
      <c r="L36" s="106">
        <v>26</v>
      </c>
      <c r="M36" s="106">
        <v>32</v>
      </c>
      <c r="N36" s="106">
        <v>33</v>
      </c>
      <c r="O36" s="106">
        <v>33</v>
      </c>
      <c r="P36" s="106">
        <v>32</v>
      </c>
      <c r="Q36" s="106">
        <v>31</v>
      </c>
      <c r="R36" s="106">
        <v>31</v>
      </c>
      <c r="S36" s="106">
        <v>30</v>
      </c>
      <c r="T36" s="106">
        <v>29</v>
      </c>
      <c r="U36" s="106">
        <v>27</v>
      </c>
      <c r="V36" s="106">
        <v>23</v>
      </c>
      <c r="W36" s="106">
        <v>23</v>
      </c>
      <c r="X36" s="106">
        <v>20</v>
      </c>
      <c r="Y36" s="106">
        <v>17</v>
      </c>
      <c r="Z36" s="106">
        <v>14</v>
      </c>
      <c r="AA36" s="106">
        <v>12</v>
      </c>
      <c r="AB36" s="106">
        <v>10</v>
      </c>
      <c r="AC36" s="106">
        <v>7</v>
      </c>
      <c r="AD36" s="106">
        <v>6</v>
      </c>
      <c r="AE36" s="106">
        <v>5</v>
      </c>
      <c r="AF36" s="106">
        <v>4</v>
      </c>
      <c r="AG36" s="106">
        <v>4</v>
      </c>
      <c r="AH36" s="106">
        <v>2</v>
      </c>
      <c r="AI36" s="189">
        <f t="shared" ref="AI36:AI42" si="5">SUM(B36:AG36)</f>
        <v>549</v>
      </c>
      <c r="AJ36" s="1"/>
    </row>
    <row r="37" spans="1:40" s="100" customFormat="1">
      <c r="A37" s="8" t="s">
        <v>8</v>
      </c>
      <c r="B37" s="106">
        <v>0</v>
      </c>
      <c r="C37" s="106">
        <v>1</v>
      </c>
      <c r="D37" s="106">
        <v>1</v>
      </c>
      <c r="E37" s="106">
        <v>1</v>
      </c>
      <c r="F37" s="106">
        <v>1</v>
      </c>
      <c r="G37" s="106">
        <v>1</v>
      </c>
      <c r="H37" s="106">
        <v>2</v>
      </c>
      <c r="I37" s="106">
        <v>2</v>
      </c>
      <c r="J37" s="106">
        <v>3</v>
      </c>
      <c r="K37" s="106">
        <v>3</v>
      </c>
      <c r="L37" s="106">
        <v>3</v>
      </c>
      <c r="M37" s="106">
        <v>4</v>
      </c>
      <c r="N37" s="106">
        <v>4</v>
      </c>
      <c r="O37" s="106">
        <v>4</v>
      </c>
      <c r="P37" s="106">
        <v>4</v>
      </c>
      <c r="Q37" s="106">
        <v>5</v>
      </c>
      <c r="R37" s="106">
        <v>4</v>
      </c>
      <c r="S37" s="106">
        <v>4</v>
      </c>
      <c r="T37" s="106">
        <v>4</v>
      </c>
      <c r="U37" s="106">
        <v>4</v>
      </c>
      <c r="V37" s="106">
        <v>3</v>
      </c>
      <c r="W37" s="106">
        <v>2</v>
      </c>
      <c r="X37" s="106">
        <v>2</v>
      </c>
      <c r="Y37" s="106">
        <v>2</v>
      </c>
      <c r="Z37" s="106">
        <v>2</v>
      </c>
      <c r="AA37" s="106">
        <v>1</v>
      </c>
      <c r="AB37" s="106">
        <v>1</v>
      </c>
      <c r="AC37" s="106">
        <v>1</v>
      </c>
      <c r="AD37" s="106">
        <v>1</v>
      </c>
      <c r="AE37" s="106">
        <v>1</v>
      </c>
      <c r="AF37" s="106">
        <v>1</v>
      </c>
      <c r="AG37" s="106">
        <v>1</v>
      </c>
      <c r="AH37" s="106">
        <v>1</v>
      </c>
      <c r="AI37" s="189">
        <f t="shared" si="5"/>
        <v>73</v>
      </c>
      <c r="AJ37" s="1"/>
    </row>
    <row r="38" spans="1:40" s="100" customFormat="1">
      <c r="A38" s="8" t="s">
        <v>9</v>
      </c>
      <c r="B38" s="106">
        <v>0</v>
      </c>
      <c r="C38" s="106">
        <v>1</v>
      </c>
      <c r="D38" s="106">
        <v>2</v>
      </c>
      <c r="E38" s="106">
        <v>3</v>
      </c>
      <c r="F38" s="106">
        <v>5</v>
      </c>
      <c r="G38" s="106">
        <v>9</v>
      </c>
      <c r="H38" s="106">
        <v>14</v>
      </c>
      <c r="I38" s="106">
        <v>16</v>
      </c>
      <c r="J38" s="106">
        <v>17</v>
      </c>
      <c r="K38" s="106">
        <v>16</v>
      </c>
      <c r="L38" s="106">
        <v>18</v>
      </c>
      <c r="M38" s="106">
        <v>18</v>
      </c>
      <c r="N38" s="106">
        <v>23</v>
      </c>
      <c r="O38" s="106">
        <v>27</v>
      </c>
      <c r="P38" s="106">
        <v>31</v>
      </c>
      <c r="Q38" s="106">
        <v>34</v>
      </c>
      <c r="R38" s="106">
        <v>37</v>
      </c>
      <c r="S38" s="106">
        <v>44</v>
      </c>
      <c r="T38" s="106">
        <v>57</v>
      </c>
      <c r="U38" s="106">
        <v>72</v>
      </c>
      <c r="V38" s="106">
        <v>86</v>
      </c>
      <c r="W38" s="106">
        <v>104</v>
      </c>
      <c r="X38" s="106">
        <v>102</v>
      </c>
      <c r="Y38" s="106">
        <v>97</v>
      </c>
      <c r="Z38" s="106">
        <v>94</v>
      </c>
      <c r="AA38" s="106">
        <v>82</v>
      </c>
      <c r="AB38" s="106">
        <v>67</v>
      </c>
      <c r="AC38" s="106">
        <v>51</v>
      </c>
      <c r="AD38" s="106">
        <v>40</v>
      </c>
      <c r="AE38" s="106">
        <v>33</v>
      </c>
      <c r="AF38" s="106">
        <v>25</v>
      </c>
      <c r="AG38" s="106">
        <v>22</v>
      </c>
      <c r="AH38" s="106">
        <v>13</v>
      </c>
      <c r="AI38" s="189">
        <f t="shared" si="5"/>
        <v>1247</v>
      </c>
      <c r="AJ38" s="1"/>
    </row>
    <row r="39" spans="1:40" s="100" customFormat="1">
      <c r="A39" s="8" t="s">
        <v>13</v>
      </c>
      <c r="B39" s="106">
        <v>0</v>
      </c>
      <c r="C39" s="106">
        <v>0</v>
      </c>
      <c r="D39" s="106">
        <v>0</v>
      </c>
      <c r="E39" s="106">
        <v>0</v>
      </c>
      <c r="F39" s="106">
        <v>5</v>
      </c>
      <c r="G39" s="106">
        <v>19</v>
      </c>
      <c r="H39" s="106">
        <v>22</v>
      </c>
      <c r="I39" s="106">
        <v>25</v>
      </c>
      <c r="J39" s="106">
        <v>27</v>
      </c>
      <c r="K39" s="106">
        <v>33</v>
      </c>
      <c r="L39" s="106">
        <v>35</v>
      </c>
      <c r="M39" s="106">
        <v>35</v>
      </c>
      <c r="N39" s="106">
        <v>38</v>
      </c>
      <c r="O39" s="106">
        <v>40</v>
      </c>
      <c r="P39" s="106">
        <v>42</v>
      </c>
      <c r="Q39" s="106">
        <v>44</v>
      </c>
      <c r="R39" s="106">
        <v>46</v>
      </c>
      <c r="S39" s="106">
        <v>48</v>
      </c>
      <c r="T39" s="106">
        <v>51</v>
      </c>
      <c r="U39" s="106">
        <v>51</v>
      </c>
      <c r="V39" s="106">
        <v>49</v>
      </c>
      <c r="W39" s="106">
        <v>51</v>
      </c>
      <c r="X39" s="106">
        <v>46</v>
      </c>
      <c r="Y39" s="106">
        <v>40</v>
      </c>
      <c r="Z39" s="106">
        <v>23</v>
      </c>
      <c r="AA39" s="106">
        <v>18</v>
      </c>
      <c r="AB39" s="106">
        <v>14</v>
      </c>
      <c r="AC39" s="106">
        <v>10</v>
      </c>
      <c r="AD39" s="106">
        <v>7</v>
      </c>
      <c r="AE39" s="106">
        <v>6</v>
      </c>
      <c r="AF39" s="106">
        <v>5</v>
      </c>
      <c r="AG39" s="106">
        <v>4</v>
      </c>
      <c r="AH39" s="106">
        <v>2</v>
      </c>
      <c r="AI39" s="189">
        <f t="shared" si="5"/>
        <v>834</v>
      </c>
    </row>
    <row r="40" spans="1:40" s="100" customFormat="1">
      <c r="A40" s="8" t="s">
        <v>11</v>
      </c>
      <c r="B40" s="106">
        <v>0</v>
      </c>
      <c r="C40" s="106">
        <v>0</v>
      </c>
      <c r="D40" s="106">
        <v>0</v>
      </c>
      <c r="E40" s="106">
        <v>0</v>
      </c>
      <c r="F40" s="106">
        <v>0</v>
      </c>
      <c r="G40" s="106">
        <v>12</v>
      </c>
      <c r="H40" s="106">
        <v>12</v>
      </c>
      <c r="I40" s="106">
        <v>12</v>
      </c>
      <c r="J40" s="106">
        <v>12</v>
      </c>
      <c r="K40" s="106">
        <v>12</v>
      </c>
      <c r="L40" s="106">
        <v>12</v>
      </c>
      <c r="M40" s="106">
        <v>12</v>
      </c>
      <c r="N40" s="106">
        <v>12</v>
      </c>
      <c r="O40" s="106">
        <v>12</v>
      </c>
      <c r="P40" s="106">
        <v>12</v>
      </c>
      <c r="Q40" s="106">
        <v>12</v>
      </c>
      <c r="R40" s="106">
        <v>12</v>
      </c>
      <c r="S40" s="106">
        <v>12</v>
      </c>
      <c r="T40" s="106">
        <v>12</v>
      </c>
      <c r="U40" s="106">
        <v>12</v>
      </c>
      <c r="V40" s="106">
        <v>12</v>
      </c>
      <c r="W40" s="106">
        <v>12</v>
      </c>
      <c r="X40" s="106">
        <v>12</v>
      </c>
      <c r="Y40" s="106">
        <v>12</v>
      </c>
      <c r="Z40" s="106">
        <v>0</v>
      </c>
      <c r="AA40" s="106">
        <v>0</v>
      </c>
      <c r="AB40" s="106">
        <v>0</v>
      </c>
      <c r="AC40" s="106">
        <v>0</v>
      </c>
      <c r="AD40" s="106">
        <v>0</v>
      </c>
      <c r="AE40" s="106">
        <v>0</v>
      </c>
      <c r="AF40" s="106">
        <v>0</v>
      </c>
      <c r="AG40" s="106">
        <v>0</v>
      </c>
      <c r="AH40" s="106">
        <v>0</v>
      </c>
      <c r="AI40" s="189">
        <f t="shared" si="5"/>
        <v>228</v>
      </c>
    </row>
    <row r="41" spans="1:40" s="100" customFormat="1">
      <c r="A41" s="8" t="s">
        <v>14</v>
      </c>
      <c r="B41" s="106">
        <v>2</v>
      </c>
      <c r="C41" s="106">
        <v>5</v>
      </c>
      <c r="D41" s="106">
        <v>6</v>
      </c>
      <c r="E41" s="106">
        <v>6</v>
      </c>
      <c r="F41" s="106">
        <v>8</v>
      </c>
      <c r="G41" s="106">
        <v>3</v>
      </c>
      <c r="H41" s="106">
        <v>12</v>
      </c>
      <c r="I41" s="106">
        <v>16</v>
      </c>
      <c r="J41" s="106">
        <v>18</v>
      </c>
      <c r="K41" s="106">
        <v>21</v>
      </c>
      <c r="L41" s="106">
        <v>25</v>
      </c>
      <c r="M41" s="106">
        <v>27</v>
      </c>
      <c r="N41" s="106">
        <v>28</v>
      </c>
      <c r="O41" s="106">
        <v>29</v>
      </c>
      <c r="P41" s="106">
        <v>27</v>
      </c>
      <c r="Q41" s="106">
        <v>27</v>
      </c>
      <c r="R41" s="106">
        <v>27</v>
      </c>
      <c r="S41" s="106">
        <v>28</v>
      </c>
      <c r="T41" s="106">
        <v>30</v>
      </c>
      <c r="U41" s="106">
        <v>28</v>
      </c>
      <c r="V41" s="106">
        <v>24</v>
      </c>
      <c r="W41" s="106">
        <v>23</v>
      </c>
      <c r="X41" s="106">
        <v>18</v>
      </c>
      <c r="Y41" s="106">
        <v>15</v>
      </c>
      <c r="Z41" s="106">
        <v>18</v>
      </c>
      <c r="AA41" s="106">
        <v>15</v>
      </c>
      <c r="AB41" s="106">
        <v>13</v>
      </c>
      <c r="AC41" s="106">
        <v>10</v>
      </c>
      <c r="AD41" s="106">
        <v>8</v>
      </c>
      <c r="AE41" s="106">
        <v>7</v>
      </c>
      <c r="AF41" s="106">
        <v>6</v>
      </c>
      <c r="AG41" s="106">
        <v>6</v>
      </c>
      <c r="AH41" s="106">
        <v>4</v>
      </c>
      <c r="AI41" s="189">
        <f t="shared" si="5"/>
        <v>536</v>
      </c>
    </row>
    <row r="42" spans="1:40" s="100" customFormat="1">
      <c r="A42" s="8" t="s">
        <v>15</v>
      </c>
      <c r="B42" s="106">
        <v>0</v>
      </c>
      <c r="C42" s="106">
        <v>0</v>
      </c>
      <c r="D42" s="106">
        <v>0</v>
      </c>
      <c r="E42" s="106">
        <v>0</v>
      </c>
      <c r="F42" s="106">
        <v>1</v>
      </c>
      <c r="G42" s="106">
        <v>9</v>
      </c>
      <c r="H42" s="106">
        <v>10</v>
      </c>
      <c r="I42" s="106">
        <v>10</v>
      </c>
      <c r="J42" s="106">
        <v>10</v>
      </c>
      <c r="K42" s="106">
        <v>10</v>
      </c>
      <c r="L42" s="106">
        <v>10</v>
      </c>
      <c r="M42" s="106">
        <v>11</v>
      </c>
      <c r="N42" s="106">
        <v>16</v>
      </c>
      <c r="O42" s="106">
        <v>18</v>
      </c>
      <c r="P42" s="106">
        <v>24</v>
      </c>
      <c r="Q42" s="106">
        <v>26</v>
      </c>
      <c r="R42" s="106">
        <v>28</v>
      </c>
      <c r="S42" s="106">
        <v>32</v>
      </c>
      <c r="T42" s="106">
        <v>36</v>
      </c>
      <c r="U42" s="106">
        <v>40</v>
      </c>
      <c r="V42" s="106">
        <v>42</v>
      </c>
      <c r="W42" s="106">
        <v>46</v>
      </c>
      <c r="X42" s="106">
        <v>48</v>
      </c>
      <c r="Y42" s="106">
        <v>46</v>
      </c>
      <c r="Z42" s="106">
        <v>38</v>
      </c>
      <c r="AA42" s="106">
        <v>32</v>
      </c>
      <c r="AB42" s="106">
        <v>27</v>
      </c>
      <c r="AC42" s="106">
        <v>21</v>
      </c>
      <c r="AD42" s="106">
        <v>15</v>
      </c>
      <c r="AE42" s="106">
        <v>13</v>
      </c>
      <c r="AF42" s="106">
        <v>12</v>
      </c>
      <c r="AG42" s="106">
        <v>12</v>
      </c>
      <c r="AH42" s="106">
        <v>7</v>
      </c>
      <c r="AI42" s="189">
        <f t="shared" si="5"/>
        <v>643</v>
      </c>
    </row>
    <row r="43" spans="1:40" s="100" customFormat="1">
      <c r="A43" s="8" t="s">
        <v>10</v>
      </c>
      <c r="B43" s="106">
        <v>0</v>
      </c>
      <c r="C43" s="106">
        <v>2</v>
      </c>
      <c r="D43" s="106">
        <v>3</v>
      </c>
      <c r="E43" s="106">
        <v>4</v>
      </c>
      <c r="F43" s="106">
        <v>6</v>
      </c>
      <c r="G43" s="106">
        <v>6</v>
      </c>
      <c r="H43" s="106">
        <v>11</v>
      </c>
      <c r="I43" s="106">
        <v>13</v>
      </c>
      <c r="J43" s="106">
        <v>14</v>
      </c>
      <c r="K43" s="106">
        <v>15</v>
      </c>
      <c r="L43" s="106">
        <v>17</v>
      </c>
      <c r="M43" s="106">
        <v>19</v>
      </c>
      <c r="N43" s="106">
        <v>19</v>
      </c>
      <c r="O43" s="106">
        <v>21</v>
      </c>
      <c r="P43" s="106">
        <v>21</v>
      </c>
      <c r="Q43" s="106">
        <v>21</v>
      </c>
      <c r="R43" s="106">
        <v>23</v>
      </c>
      <c r="S43" s="106">
        <v>26</v>
      </c>
      <c r="T43" s="106">
        <v>29</v>
      </c>
      <c r="U43" s="106">
        <v>31</v>
      </c>
      <c r="V43" s="106">
        <v>30</v>
      </c>
      <c r="W43" s="106">
        <v>31</v>
      </c>
      <c r="X43" s="106">
        <v>28</v>
      </c>
      <c r="Y43" s="106">
        <v>26</v>
      </c>
      <c r="Z43" s="106">
        <v>22</v>
      </c>
      <c r="AA43" s="106">
        <v>18</v>
      </c>
      <c r="AB43" s="106">
        <v>15</v>
      </c>
      <c r="AC43" s="106">
        <v>11</v>
      </c>
      <c r="AD43" s="106">
        <v>9</v>
      </c>
      <c r="AE43" s="106">
        <v>7</v>
      </c>
      <c r="AF43" s="106">
        <v>6</v>
      </c>
      <c r="AG43" s="106">
        <v>5</v>
      </c>
      <c r="AH43" s="106">
        <v>3</v>
      </c>
      <c r="AI43" s="189">
        <f>SUM(B43:AG43)</f>
        <v>509</v>
      </c>
    </row>
    <row r="44" spans="1:40" s="100" customFormat="1">
      <c r="A44" s="8" t="s">
        <v>17</v>
      </c>
      <c r="B44" s="106">
        <v>0</v>
      </c>
      <c r="C44" s="106">
        <v>0</v>
      </c>
      <c r="D44" s="106">
        <v>6</v>
      </c>
      <c r="E44" s="106">
        <v>7</v>
      </c>
      <c r="F44" s="106">
        <v>9</v>
      </c>
      <c r="G44" s="106">
        <v>2</v>
      </c>
      <c r="H44" s="106">
        <v>9</v>
      </c>
      <c r="I44" s="106">
        <v>11</v>
      </c>
      <c r="J44" s="106">
        <v>13</v>
      </c>
      <c r="K44" s="106">
        <v>15</v>
      </c>
      <c r="L44" s="106">
        <v>20</v>
      </c>
      <c r="M44" s="106">
        <v>21</v>
      </c>
      <c r="N44" s="106">
        <v>24</v>
      </c>
      <c r="O44" s="106">
        <v>28</v>
      </c>
      <c r="P44" s="106">
        <v>35</v>
      </c>
      <c r="Q44" s="106">
        <v>40</v>
      </c>
      <c r="R44" s="106">
        <v>48</v>
      </c>
      <c r="S44" s="106">
        <v>64</v>
      </c>
      <c r="T44" s="106">
        <v>81</v>
      </c>
      <c r="U44" s="106">
        <v>100</v>
      </c>
      <c r="V44" s="106">
        <v>119</v>
      </c>
      <c r="W44" s="106">
        <v>140</v>
      </c>
      <c r="X44" s="106">
        <v>137</v>
      </c>
      <c r="Y44" s="106">
        <v>126</v>
      </c>
      <c r="Z44" s="106">
        <v>124</v>
      </c>
      <c r="AA44" s="106">
        <v>107</v>
      </c>
      <c r="AB44" s="106">
        <v>86</v>
      </c>
      <c r="AC44" s="106">
        <v>64</v>
      </c>
      <c r="AD44" s="106">
        <v>47</v>
      </c>
      <c r="AE44" s="106">
        <v>37</v>
      </c>
      <c r="AF44" s="106">
        <v>29</v>
      </c>
      <c r="AG44" s="106">
        <v>24</v>
      </c>
      <c r="AH44" s="106">
        <v>14</v>
      </c>
      <c r="AI44" s="189">
        <f t="shared" ref="AI44:AI45" si="6">SUM(B44:AG44)</f>
        <v>1573</v>
      </c>
    </row>
    <row r="45" spans="1:40" s="100" customFormat="1">
      <c r="A45" s="8" t="s">
        <v>152</v>
      </c>
      <c r="B45" s="106">
        <v>0</v>
      </c>
      <c r="C45" s="106">
        <v>0</v>
      </c>
      <c r="D45" s="106">
        <v>1</v>
      </c>
      <c r="E45" s="106">
        <v>1</v>
      </c>
      <c r="F45" s="106">
        <v>2</v>
      </c>
      <c r="G45" s="106">
        <v>2</v>
      </c>
      <c r="H45" s="106">
        <v>3</v>
      </c>
      <c r="I45" s="106">
        <v>4</v>
      </c>
      <c r="J45" s="106">
        <v>4</v>
      </c>
      <c r="K45" s="106">
        <v>4</v>
      </c>
      <c r="L45" s="106">
        <v>6</v>
      </c>
      <c r="M45" s="106">
        <v>6</v>
      </c>
      <c r="N45" s="106">
        <v>6</v>
      </c>
      <c r="O45" s="106">
        <v>6</v>
      </c>
      <c r="P45" s="106">
        <v>6</v>
      </c>
      <c r="Q45" s="106">
        <v>6</v>
      </c>
      <c r="R45" s="106">
        <v>6</v>
      </c>
      <c r="S45" s="106">
        <v>7</v>
      </c>
      <c r="T45" s="106">
        <v>7</v>
      </c>
      <c r="U45" s="106">
        <v>8</v>
      </c>
      <c r="V45" s="106">
        <v>7</v>
      </c>
      <c r="W45" s="106">
        <v>7</v>
      </c>
      <c r="X45" s="106">
        <v>6</v>
      </c>
      <c r="Y45" s="106">
        <v>5</v>
      </c>
      <c r="Z45" s="106">
        <v>5</v>
      </c>
      <c r="AA45" s="106">
        <v>4</v>
      </c>
      <c r="AB45" s="106">
        <v>3</v>
      </c>
      <c r="AC45" s="106">
        <v>2</v>
      </c>
      <c r="AD45" s="106">
        <v>2</v>
      </c>
      <c r="AE45" s="106">
        <v>2</v>
      </c>
      <c r="AF45" s="106">
        <v>1</v>
      </c>
      <c r="AG45" s="106">
        <v>1</v>
      </c>
      <c r="AH45" s="106">
        <v>1</v>
      </c>
      <c r="AI45" s="189">
        <f t="shared" si="6"/>
        <v>130</v>
      </c>
    </row>
    <row r="46" spans="1:40" s="100" customFormat="1">
      <c r="A46" s="11" t="s">
        <v>84</v>
      </c>
      <c r="B46" s="96">
        <f>SUM(B35:B45)</f>
        <v>3</v>
      </c>
      <c r="C46" s="96">
        <f t="shared" ref="C46:AH46" si="7">SUM(C35:C45)</f>
        <v>10</v>
      </c>
      <c r="D46" s="96">
        <f t="shared" si="7"/>
        <v>23</v>
      </c>
      <c r="E46" s="96">
        <f t="shared" si="7"/>
        <v>27</v>
      </c>
      <c r="F46" s="96">
        <f t="shared" si="7"/>
        <v>46</v>
      </c>
      <c r="G46" s="96">
        <f t="shared" si="7"/>
        <v>74</v>
      </c>
      <c r="H46" s="96">
        <f t="shared" si="7"/>
        <v>110</v>
      </c>
      <c r="I46" s="96">
        <f t="shared" si="7"/>
        <v>128</v>
      </c>
      <c r="J46" s="96">
        <f t="shared" si="7"/>
        <v>141</v>
      </c>
      <c r="K46" s="96">
        <f t="shared" si="7"/>
        <v>156</v>
      </c>
      <c r="L46" s="96">
        <f t="shared" si="7"/>
        <v>175</v>
      </c>
      <c r="M46" s="96">
        <f t="shared" si="7"/>
        <v>189</v>
      </c>
      <c r="N46" s="96">
        <f t="shared" si="7"/>
        <v>212</v>
      </c>
      <c r="O46" s="96">
        <f t="shared" si="7"/>
        <v>229</v>
      </c>
      <c r="P46" s="96">
        <f t="shared" si="7"/>
        <v>248</v>
      </c>
      <c r="Q46" s="96">
        <f t="shared" si="7"/>
        <v>263</v>
      </c>
      <c r="R46" s="96">
        <f t="shared" si="7"/>
        <v>284</v>
      </c>
      <c r="S46" s="96">
        <f t="shared" si="7"/>
        <v>325</v>
      </c>
      <c r="T46" s="96">
        <f t="shared" si="7"/>
        <v>376</v>
      </c>
      <c r="U46" s="96">
        <f t="shared" si="7"/>
        <v>424</v>
      </c>
      <c r="V46" s="96">
        <f t="shared" si="7"/>
        <v>456</v>
      </c>
      <c r="W46" s="96">
        <f t="shared" si="7"/>
        <v>511</v>
      </c>
      <c r="X46" s="96">
        <f t="shared" si="7"/>
        <v>491</v>
      </c>
      <c r="Y46" s="96">
        <f t="shared" si="7"/>
        <v>453</v>
      </c>
      <c r="Z46" s="96">
        <f t="shared" si="7"/>
        <v>406</v>
      </c>
      <c r="AA46" s="96">
        <f t="shared" si="7"/>
        <v>343</v>
      </c>
      <c r="AB46" s="96">
        <f t="shared" si="7"/>
        <v>278</v>
      </c>
      <c r="AC46" s="96">
        <f t="shared" si="7"/>
        <v>208</v>
      </c>
      <c r="AD46" s="96">
        <f t="shared" si="7"/>
        <v>157</v>
      </c>
      <c r="AE46" s="96">
        <f t="shared" si="7"/>
        <v>127</v>
      </c>
      <c r="AF46" s="96">
        <f t="shared" si="7"/>
        <v>102</v>
      </c>
      <c r="AG46" s="96">
        <f t="shared" si="7"/>
        <v>91</v>
      </c>
      <c r="AH46" s="96">
        <f t="shared" si="7"/>
        <v>54</v>
      </c>
      <c r="AI46" s="189">
        <f>SUM(AI35:AI45)</f>
        <v>7066</v>
      </c>
    </row>
    <row r="47" spans="1:40" s="100" customFormat="1" ht="6" customHeight="1">
      <c r="A47" s="11"/>
      <c r="B47" s="97"/>
      <c r="C47" s="98"/>
      <c r="D47" s="98"/>
      <c r="E47" s="98"/>
      <c r="F47" s="98"/>
      <c r="G47" s="98"/>
      <c r="H47" s="98"/>
      <c r="I47" s="98"/>
      <c r="J47" s="98"/>
      <c r="K47" s="98"/>
      <c r="L47" s="98"/>
      <c r="M47" s="98"/>
      <c r="N47" s="98"/>
      <c r="O47" s="98"/>
      <c r="P47" s="98"/>
      <c r="Q47" s="98"/>
      <c r="R47" s="96"/>
      <c r="S47" s="96"/>
      <c r="T47" s="96"/>
      <c r="U47" s="96"/>
      <c r="V47" s="96"/>
      <c r="W47" s="96"/>
      <c r="X47" s="96"/>
      <c r="Y47" s="96"/>
      <c r="Z47" s="96"/>
      <c r="AA47" s="96"/>
      <c r="AB47" s="96"/>
      <c r="AC47" s="96"/>
      <c r="AD47" s="96"/>
      <c r="AE47" s="96"/>
      <c r="AF47" s="96"/>
      <c r="AG47" s="96"/>
      <c r="AH47" s="96"/>
      <c r="AI47" s="99"/>
    </row>
    <row r="48" spans="1:40" s="100" customFormat="1" ht="14.25">
      <c r="A48" s="101" t="s">
        <v>174</v>
      </c>
      <c r="B48" s="126"/>
      <c r="C48" s="190"/>
      <c r="D48" s="190"/>
      <c r="E48" s="190"/>
      <c r="F48" s="190"/>
      <c r="G48" s="190"/>
      <c r="H48" s="190"/>
      <c r="I48" s="190"/>
      <c r="J48" s="190"/>
      <c r="K48" s="190"/>
      <c r="L48" s="190"/>
      <c r="M48" s="190"/>
      <c r="N48" s="190"/>
      <c r="O48" s="190"/>
      <c r="P48" s="190"/>
      <c r="Q48" s="190"/>
      <c r="R48" s="96"/>
      <c r="S48" s="96"/>
      <c r="T48" s="96"/>
      <c r="U48" s="96"/>
      <c r="V48" s="96"/>
      <c r="W48" s="96"/>
      <c r="X48" s="96"/>
      <c r="Y48" s="96"/>
      <c r="Z48" s="96"/>
      <c r="AA48" s="96"/>
      <c r="AB48" s="96"/>
      <c r="AC48" s="96"/>
      <c r="AD48" s="96"/>
      <c r="AE48" s="96"/>
      <c r="AF48" s="96"/>
      <c r="AG48" s="96"/>
      <c r="AH48" s="96"/>
      <c r="AI48" s="191"/>
    </row>
    <row r="49" spans="1:40" s="100" customFormat="1" ht="13.5" thickBot="1">
      <c r="A49" s="8" t="s">
        <v>154</v>
      </c>
      <c r="B49" s="106">
        <v>4</v>
      </c>
      <c r="C49" s="106">
        <v>8</v>
      </c>
      <c r="D49" s="106">
        <v>10</v>
      </c>
      <c r="E49" s="106">
        <v>13</v>
      </c>
      <c r="F49" s="106">
        <v>19</v>
      </c>
      <c r="G49" s="106">
        <v>23</v>
      </c>
      <c r="H49" s="106">
        <v>23</v>
      </c>
      <c r="I49" s="106">
        <v>25</v>
      </c>
      <c r="J49" s="106">
        <v>25</v>
      </c>
      <c r="K49" s="106">
        <v>27</v>
      </c>
      <c r="L49" s="106">
        <v>29</v>
      </c>
      <c r="M49" s="106">
        <v>29</v>
      </c>
      <c r="N49" s="106">
        <v>29</v>
      </c>
      <c r="O49" s="106">
        <v>29</v>
      </c>
      <c r="P49" s="106">
        <v>29</v>
      </c>
      <c r="Q49" s="106">
        <v>29</v>
      </c>
      <c r="R49" s="106">
        <v>39</v>
      </c>
      <c r="S49" s="106">
        <v>40</v>
      </c>
      <c r="T49" s="106">
        <v>44</v>
      </c>
      <c r="U49" s="106">
        <v>48</v>
      </c>
      <c r="V49" s="106">
        <v>58</v>
      </c>
      <c r="W49" s="190">
        <v>70</v>
      </c>
      <c r="X49" s="106">
        <v>67</v>
      </c>
      <c r="Y49" s="106">
        <v>58</v>
      </c>
      <c r="Z49" s="106">
        <v>48</v>
      </c>
      <c r="AA49" s="106">
        <v>40</v>
      </c>
      <c r="AB49" s="106">
        <v>39</v>
      </c>
      <c r="AC49" s="106">
        <v>29</v>
      </c>
      <c r="AD49" s="106">
        <v>25</v>
      </c>
      <c r="AE49" s="106">
        <v>23</v>
      </c>
      <c r="AF49" s="106">
        <v>19</v>
      </c>
      <c r="AG49" s="106">
        <v>10</v>
      </c>
      <c r="AH49" s="106">
        <v>6</v>
      </c>
      <c r="AI49" s="189">
        <f t="shared" ref="AI49:AI51" si="8">SUM(B49:AG49)</f>
        <v>1008</v>
      </c>
    </row>
    <row r="50" spans="1:40" s="100" customFormat="1">
      <c r="A50" s="8" t="s">
        <v>155</v>
      </c>
      <c r="B50" s="106">
        <v>3</v>
      </c>
      <c r="C50" s="106">
        <v>4</v>
      </c>
      <c r="D50" s="106">
        <v>7</v>
      </c>
      <c r="E50" s="106">
        <v>7</v>
      </c>
      <c r="F50" s="106">
        <v>8</v>
      </c>
      <c r="G50" s="106">
        <v>12</v>
      </c>
      <c r="H50" s="106">
        <v>15</v>
      </c>
      <c r="I50" s="106">
        <v>16</v>
      </c>
      <c r="J50" s="106">
        <v>17</v>
      </c>
      <c r="K50" s="106">
        <v>19</v>
      </c>
      <c r="L50" s="106">
        <v>23</v>
      </c>
      <c r="M50" s="106">
        <v>23</v>
      </c>
      <c r="N50" s="106">
        <v>25</v>
      </c>
      <c r="O50" s="106">
        <v>26</v>
      </c>
      <c r="P50" s="106">
        <v>26</v>
      </c>
      <c r="Q50" s="106">
        <v>26</v>
      </c>
      <c r="R50" s="106">
        <v>26</v>
      </c>
      <c r="S50" s="106">
        <v>27</v>
      </c>
      <c r="T50" s="106">
        <v>27</v>
      </c>
      <c r="U50" s="106">
        <v>27</v>
      </c>
      <c r="V50" s="106">
        <v>27</v>
      </c>
      <c r="W50" s="190">
        <v>28</v>
      </c>
      <c r="X50" s="106">
        <v>27</v>
      </c>
      <c r="Y50" s="106">
        <v>27</v>
      </c>
      <c r="Z50" s="106">
        <v>24</v>
      </c>
      <c r="AA50" s="106">
        <v>23</v>
      </c>
      <c r="AB50" s="106">
        <v>23</v>
      </c>
      <c r="AC50" s="106">
        <v>16</v>
      </c>
      <c r="AD50" s="106">
        <v>13</v>
      </c>
      <c r="AE50" s="106">
        <v>11</v>
      </c>
      <c r="AF50" s="106">
        <v>9</v>
      </c>
      <c r="AG50" s="106">
        <v>7</v>
      </c>
      <c r="AH50" s="106">
        <v>4</v>
      </c>
      <c r="AI50" s="189">
        <f t="shared" si="8"/>
        <v>599</v>
      </c>
      <c r="AK50" s="274" t="s">
        <v>92</v>
      </c>
      <c r="AL50" s="275"/>
      <c r="AM50" s="275"/>
      <c r="AN50" s="276"/>
    </row>
    <row r="51" spans="1:40" s="100" customFormat="1">
      <c r="A51" s="8" t="s">
        <v>156</v>
      </c>
      <c r="B51" s="106">
        <v>0</v>
      </c>
      <c r="C51" s="106">
        <v>0</v>
      </c>
      <c r="D51" s="106">
        <v>0</v>
      </c>
      <c r="E51" s="106">
        <v>0</v>
      </c>
      <c r="F51" s="106">
        <v>0</v>
      </c>
      <c r="G51" s="106">
        <v>0</v>
      </c>
      <c r="H51" s="106">
        <v>0</v>
      </c>
      <c r="I51" s="106">
        <v>0</v>
      </c>
      <c r="J51" s="106">
        <v>1</v>
      </c>
      <c r="K51" s="106">
        <v>1</v>
      </c>
      <c r="L51" s="106">
        <v>1</v>
      </c>
      <c r="M51" s="106">
        <v>1</v>
      </c>
      <c r="N51" s="106">
        <v>1</v>
      </c>
      <c r="O51" s="106">
        <v>1</v>
      </c>
      <c r="P51" s="106">
        <v>1</v>
      </c>
      <c r="Q51" s="106">
        <v>1</v>
      </c>
      <c r="R51" s="106">
        <v>1</v>
      </c>
      <c r="S51" s="106">
        <v>1</v>
      </c>
      <c r="T51" s="106">
        <v>1</v>
      </c>
      <c r="U51" s="106">
        <v>1</v>
      </c>
      <c r="V51" s="106">
        <v>2</v>
      </c>
      <c r="W51" s="190">
        <v>2</v>
      </c>
      <c r="X51" s="106">
        <v>2</v>
      </c>
      <c r="Y51" s="106">
        <v>2</v>
      </c>
      <c r="Z51" s="106">
        <v>2</v>
      </c>
      <c r="AA51" s="106">
        <v>1</v>
      </c>
      <c r="AB51" s="106">
        <v>1</v>
      </c>
      <c r="AC51" s="106">
        <v>1</v>
      </c>
      <c r="AD51" s="106">
        <v>1</v>
      </c>
      <c r="AE51" s="106">
        <v>1</v>
      </c>
      <c r="AF51" s="106">
        <v>1</v>
      </c>
      <c r="AG51" s="106">
        <v>1</v>
      </c>
      <c r="AH51" s="106">
        <v>1</v>
      </c>
      <c r="AI51" s="189">
        <f t="shared" si="8"/>
        <v>29</v>
      </c>
      <c r="AK51" s="55"/>
      <c r="AL51" s="56"/>
      <c r="AM51" s="57" t="s">
        <v>42</v>
      </c>
      <c r="AN51" s="58">
        <f>ROUND(AI56/($AH$6),0)</f>
        <v>990</v>
      </c>
    </row>
    <row r="52" spans="1:40" s="100" customFormat="1" ht="13.5" thickBot="1">
      <c r="A52" s="101" t="s">
        <v>160</v>
      </c>
      <c r="B52" s="17">
        <f t="shared" ref="B52:AI52" si="9">SUM(B49:B51)</f>
        <v>7</v>
      </c>
      <c r="C52" s="17">
        <f t="shared" si="9"/>
        <v>12</v>
      </c>
      <c r="D52" s="17">
        <f t="shared" si="9"/>
        <v>17</v>
      </c>
      <c r="E52" s="17">
        <f t="shared" si="9"/>
        <v>20</v>
      </c>
      <c r="F52" s="17">
        <f t="shared" si="9"/>
        <v>27</v>
      </c>
      <c r="G52" s="17">
        <f t="shared" si="9"/>
        <v>35</v>
      </c>
      <c r="H52" s="17">
        <f t="shared" si="9"/>
        <v>38</v>
      </c>
      <c r="I52" s="17">
        <f t="shared" si="9"/>
        <v>41</v>
      </c>
      <c r="J52" s="17">
        <f t="shared" si="9"/>
        <v>43</v>
      </c>
      <c r="K52" s="17">
        <f t="shared" si="9"/>
        <v>47</v>
      </c>
      <c r="L52" s="17">
        <f t="shared" si="9"/>
        <v>53</v>
      </c>
      <c r="M52" s="17">
        <f t="shared" si="9"/>
        <v>53</v>
      </c>
      <c r="N52" s="17">
        <f t="shared" si="9"/>
        <v>55</v>
      </c>
      <c r="O52" s="17">
        <f t="shared" si="9"/>
        <v>56</v>
      </c>
      <c r="P52" s="17">
        <f t="shared" si="9"/>
        <v>56</v>
      </c>
      <c r="Q52" s="17">
        <f t="shared" si="9"/>
        <v>56</v>
      </c>
      <c r="R52" s="17">
        <f t="shared" si="9"/>
        <v>66</v>
      </c>
      <c r="S52" s="17">
        <f t="shared" si="9"/>
        <v>68</v>
      </c>
      <c r="T52" s="17">
        <f t="shared" si="9"/>
        <v>72</v>
      </c>
      <c r="U52" s="17">
        <f t="shared" si="9"/>
        <v>76</v>
      </c>
      <c r="V52" s="17">
        <f t="shared" si="9"/>
        <v>87</v>
      </c>
      <c r="W52" s="17">
        <f t="shared" si="9"/>
        <v>100</v>
      </c>
      <c r="X52" s="17">
        <f t="shared" si="9"/>
        <v>96</v>
      </c>
      <c r="Y52" s="17">
        <f t="shared" si="9"/>
        <v>87</v>
      </c>
      <c r="Z52" s="17">
        <f t="shared" si="9"/>
        <v>74</v>
      </c>
      <c r="AA52" s="17">
        <f t="shared" si="9"/>
        <v>64</v>
      </c>
      <c r="AB52" s="17">
        <f t="shared" si="9"/>
        <v>63</v>
      </c>
      <c r="AC52" s="17">
        <f t="shared" si="9"/>
        <v>46</v>
      </c>
      <c r="AD52" s="17">
        <f t="shared" si="9"/>
        <v>39</v>
      </c>
      <c r="AE52" s="17">
        <f t="shared" si="9"/>
        <v>35</v>
      </c>
      <c r="AF52" s="17">
        <f t="shared" si="9"/>
        <v>29</v>
      </c>
      <c r="AG52" s="17">
        <f t="shared" si="9"/>
        <v>18</v>
      </c>
      <c r="AH52" s="17">
        <f t="shared" si="9"/>
        <v>11</v>
      </c>
      <c r="AI52" s="189">
        <f t="shared" si="9"/>
        <v>1636</v>
      </c>
      <c r="AK52" s="59"/>
      <c r="AL52" s="60"/>
      <c r="AM52" s="61" t="s">
        <v>44</v>
      </c>
      <c r="AN52" s="62">
        <f>MAX(B56:AH56)</f>
        <v>2293</v>
      </c>
    </row>
    <row r="53" spans="1:40" s="100" customFormat="1" ht="6" customHeight="1">
      <c r="A53" s="182"/>
      <c r="B53" s="183"/>
      <c r="C53" s="98"/>
      <c r="D53" s="98"/>
      <c r="E53" s="98"/>
      <c r="F53" s="98"/>
      <c r="G53" s="98"/>
      <c r="H53" s="98"/>
      <c r="I53" s="98"/>
      <c r="J53" s="98"/>
      <c r="K53" s="98"/>
      <c r="L53" s="98"/>
      <c r="M53" s="98"/>
      <c r="N53" s="98"/>
      <c r="O53" s="98"/>
      <c r="P53" s="98"/>
      <c r="Q53" s="98"/>
      <c r="R53" s="184"/>
      <c r="S53" s="184"/>
      <c r="T53" s="184"/>
      <c r="U53" s="184"/>
      <c r="V53" s="184"/>
      <c r="W53" s="184"/>
      <c r="X53" s="184"/>
      <c r="Y53" s="184"/>
      <c r="Z53" s="184"/>
      <c r="AA53" s="184"/>
      <c r="AB53" s="184"/>
      <c r="AC53" s="184"/>
      <c r="AD53" s="184"/>
      <c r="AE53" s="184"/>
      <c r="AF53" s="184"/>
      <c r="AG53" s="184"/>
      <c r="AH53" s="184"/>
      <c r="AI53" s="185"/>
    </row>
    <row r="54" spans="1:40" s="100" customFormat="1">
      <c r="A54" s="105" t="s">
        <v>161</v>
      </c>
      <c r="B54" s="192">
        <f>B46+B52</f>
        <v>10</v>
      </c>
      <c r="C54" s="192">
        <f t="shared" ref="C54:AI54" si="10">C46+C52</f>
        <v>22</v>
      </c>
      <c r="D54" s="192">
        <f t="shared" si="10"/>
        <v>40</v>
      </c>
      <c r="E54" s="192">
        <f t="shared" si="10"/>
        <v>47</v>
      </c>
      <c r="F54" s="192">
        <f t="shared" si="10"/>
        <v>73</v>
      </c>
      <c r="G54" s="192">
        <f t="shared" si="10"/>
        <v>109</v>
      </c>
      <c r="H54" s="192">
        <f t="shared" si="10"/>
        <v>148</v>
      </c>
      <c r="I54" s="192">
        <f t="shared" si="10"/>
        <v>169</v>
      </c>
      <c r="J54" s="192">
        <f t="shared" si="10"/>
        <v>184</v>
      </c>
      <c r="K54" s="192">
        <f t="shared" si="10"/>
        <v>203</v>
      </c>
      <c r="L54" s="192">
        <f t="shared" si="10"/>
        <v>228</v>
      </c>
      <c r="M54" s="192">
        <f t="shared" si="10"/>
        <v>242</v>
      </c>
      <c r="N54" s="192">
        <f t="shared" si="10"/>
        <v>267</v>
      </c>
      <c r="O54" s="192">
        <f t="shared" si="10"/>
        <v>285</v>
      </c>
      <c r="P54" s="192">
        <f t="shared" si="10"/>
        <v>304</v>
      </c>
      <c r="Q54" s="192">
        <f t="shared" si="10"/>
        <v>319</v>
      </c>
      <c r="R54" s="192">
        <f t="shared" si="10"/>
        <v>350</v>
      </c>
      <c r="S54" s="192">
        <f t="shared" si="10"/>
        <v>393</v>
      </c>
      <c r="T54" s="192">
        <f t="shared" si="10"/>
        <v>448</v>
      </c>
      <c r="U54" s="192">
        <f t="shared" si="10"/>
        <v>500</v>
      </c>
      <c r="V54" s="192">
        <f t="shared" si="10"/>
        <v>543</v>
      </c>
      <c r="W54" s="192">
        <f t="shared" si="10"/>
        <v>611</v>
      </c>
      <c r="X54" s="192">
        <f t="shared" si="10"/>
        <v>587</v>
      </c>
      <c r="Y54" s="192">
        <f t="shared" si="10"/>
        <v>540</v>
      </c>
      <c r="Z54" s="192">
        <f t="shared" si="10"/>
        <v>480</v>
      </c>
      <c r="AA54" s="192">
        <f t="shared" si="10"/>
        <v>407</v>
      </c>
      <c r="AB54" s="192">
        <f t="shared" si="10"/>
        <v>341</v>
      </c>
      <c r="AC54" s="192">
        <f t="shared" si="10"/>
        <v>254</v>
      </c>
      <c r="AD54" s="192">
        <f t="shared" si="10"/>
        <v>196</v>
      </c>
      <c r="AE54" s="192">
        <f t="shared" si="10"/>
        <v>162</v>
      </c>
      <c r="AF54" s="192">
        <f t="shared" si="10"/>
        <v>131</v>
      </c>
      <c r="AG54" s="192">
        <f t="shared" si="10"/>
        <v>109</v>
      </c>
      <c r="AH54" s="192">
        <f t="shared" si="10"/>
        <v>65</v>
      </c>
      <c r="AI54" s="192">
        <f t="shared" si="10"/>
        <v>8702</v>
      </c>
    </row>
    <row r="55" spans="1:40" s="100" customFormat="1" ht="6" customHeight="1">
      <c r="A55" s="182"/>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row>
    <row r="56" spans="1:40" s="100" customFormat="1">
      <c r="A56" s="105" t="s">
        <v>162</v>
      </c>
      <c r="B56" s="193">
        <f>B32+B54</f>
        <v>123</v>
      </c>
      <c r="C56" s="193">
        <f t="shared" ref="C56:AI56" si="11">C32+C54</f>
        <v>166</v>
      </c>
      <c r="D56" s="193">
        <f t="shared" si="11"/>
        <v>188</v>
      </c>
      <c r="E56" s="193">
        <f t="shared" si="11"/>
        <v>228</v>
      </c>
      <c r="F56" s="193">
        <f t="shared" si="11"/>
        <v>314</v>
      </c>
      <c r="G56" s="193">
        <f t="shared" si="11"/>
        <v>448</v>
      </c>
      <c r="H56" s="193">
        <f t="shared" si="11"/>
        <v>591</v>
      </c>
      <c r="I56" s="193">
        <f t="shared" si="11"/>
        <v>665</v>
      </c>
      <c r="J56" s="193">
        <f t="shared" si="11"/>
        <v>716</v>
      </c>
      <c r="K56" s="193">
        <f t="shared" si="11"/>
        <v>783</v>
      </c>
      <c r="L56" s="193">
        <f t="shared" si="11"/>
        <v>857</v>
      </c>
      <c r="M56" s="193">
        <f t="shared" si="11"/>
        <v>925</v>
      </c>
      <c r="N56" s="193">
        <f t="shared" si="11"/>
        <v>1005</v>
      </c>
      <c r="O56" s="193">
        <f t="shared" si="11"/>
        <v>1070</v>
      </c>
      <c r="P56" s="193">
        <f t="shared" si="11"/>
        <v>1133</v>
      </c>
      <c r="Q56" s="193">
        <f t="shared" si="11"/>
        <v>1230</v>
      </c>
      <c r="R56" s="193">
        <f t="shared" si="11"/>
        <v>1352</v>
      </c>
      <c r="S56" s="193">
        <f t="shared" si="11"/>
        <v>1452</v>
      </c>
      <c r="T56" s="193">
        <f t="shared" si="11"/>
        <v>1639</v>
      </c>
      <c r="U56" s="193">
        <f t="shared" si="11"/>
        <v>1812</v>
      </c>
      <c r="V56" s="193">
        <f t="shared" si="11"/>
        <v>1970</v>
      </c>
      <c r="W56" s="193">
        <f t="shared" si="11"/>
        <v>2293</v>
      </c>
      <c r="X56" s="193">
        <f t="shared" si="11"/>
        <v>2167</v>
      </c>
      <c r="Y56" s="193">
        <f t="shared" si="11"/>
        <v>1955</v>
      </c>
      <c r="Z56" s="193">
        <f t="shared" si="11"/>
        <v>1729</v>
      </c>
      <c r="AA56" s="193">
        <f t="shared" si="11"/>
        <v>1475</v>
      </c>
      <c r="AB56" s="193">
        <f t="shared" si="11"/>
        <v>1247</v>
      </c>
      <c r="AC56" s="193">
        <f t="shared" si="11"/>
        <v>927</v>
      </c>
      <c r="AD56" s="193">
        <f t="shared" si="11"/>
        <v>726</v>
      </c>
      <c r="AE56" s="193">
        <f t="shared" si="11"/>
        <v>601</v>
      </c>
      <c r="AF56" s="193">
        <f t="shared" si="11"/>
        <v>485</v>
      </c>
      <c r="AG56" s="193">
        <f t="shared" si="11"/>
        <v>395</v>
      </c>
      <c r="AH56" s="193">
        <f t="shared" si="11"/>
        <v>239</v>
      </c>
      <c r="AI56" s="193">
        <f t="shared" si="11"/>
        <v>32667</v>
      </c>
    </row>
    <row r="57" spans="1:40" s="100" customFormat="1" ht="6" customHeight="1">
      <c r="B57" s="97"/>
      <c r="C57" s="98"/>
      <c r="D57" s="98"/>
      <c r="E57" s="98"/>
      <c r="F57" s="98"/>
      <c r="G57" s="98"/>
      <c r="H57" s="98"/>
      <c r="I57" s="98"/>
      <c r="J57" s="98"/>
      <c r="K57" s="98"/>
      <c r="L57" s="98"/>
      <c r="M57" s="98"/>
      <c r="N57" s="98"/>
      <c r="O57" s="98"/>
      <c r="P57" s="98"/>
      <c r="Q57" s="98"/>
      <c r="R57" s="96"/>
      <c r="S57" s="96"/>
      <c r="T57" s="96"/>
      <c r="U57" s="96"/>
      <c r="V57" s="96"/>
      <c r="W57" s="96"/>
      <c r="X57" s="96"/>
      <c r="Y57" s="96"/>
      <c r="Z57" s="96"/>
      <c r="AA57" s="96"/>
      <c r="AB57" s="96"/>
      <c r="AC57" s="96"/>
      <c r="AD57" s="96"/>
      <c r="AE57" s="96"/>
      <c r="AF57" s="96"/>
      <c r="AG57" s="96"/>
      <c r="AH57" s="96"/>
      <c r="AI57" s="99"/>
    </row>
    <row r="58" spans="1:40" ht="13.5" thickBot="1">
      <c r="A58" s="194" t="s">
        <v>163</v>
      </c>
      <c r="B58" s="17"/>
      <c r="C58" s="12"/>
      <c r="D58" s="12"/>
      <c r="E58" s="12"/>
      <c r="F58" s="12"/>
      <c r="G58" s="12"/>
      <c r="H58" s="12"/>
      <c r="I58" s="12"/>
      <c r="J58" s="12"/>
      <c r="K58" s="12"/>
      <c r="L58" s="12"/>
      <c r="M58" s="12"/>
      <c r="N58" s="12"/>
      <c r="O58" s="12"/>
      <c r="P58" s="12"/>
      <c r="Q58" s="12"/>
      <c r="R58" s="12"/>
      <c r="S58" s="12"/>
      <c r="T58" s="12"/>
      <c r="U58" s="12"/>
      <c r="V58" s="12"/>
      <c r="W58" s="96"/>
      <c r="X58" s="12"/>
      <c r="Y58" s="12"/>
      <c r="Z58" s="12"/>
      <c r="AA58" s="12"/>
      <c r="AB58" s="12"/>
      <c r="AC58" s="12"/>
      <c r="AD58" s="12"/>
      <c r="AE58" s="12"/>
      <c r="AF58" s="12"/>
      <c r="AG58" s="12"/>
      <c r="AH58" s="12"/>
      <c r="AI58" s="18"/>
    </row>
    <row r="59" spans="1:40">
      <c r="A59" s="23" t="s">
        <v>24</v>
      </c>
      <c r="B59" s="106">
        <v>0</v>
      </c>
      <c r="C59" s="106">
        <v>3</v>
      </c>
      <c r="D59" s="106">
        <v>3</v>
      </c>
      <c r="E59" s="106">
        <v>3</v>
      </c>
      <c r="F59" s="106">
        <v>14</v>
      </c>
      <c r="G59" s="106">
        <v>35</v>
      </c>
      <c r="H59" s="205">
        <v>39</v>
      </c>
      <c r="I59" s="106">
        <v>28</v>
      </c>
      <c r="J59" s="106">
        <v>10</v>
      </c>
      <c r="K59" s="106">
        <v>10</v>
      </c>
      <c r="L59" s="106">
        <v>6</v>
      </c>
      <c r="M59" s="106">
        <v>5</v>
      </c>
      <c r="N59" s="106">
        <v>0</v>
      </c>
      <c r="O59" s="106">
        <v>0</v>
      </c>
      <c r="P59" s="106">
        <v>0</v>
      </c>
      <c r="Q59" s="106">
        <v>0</v>
      </c>
      <c r="R59" s="106">
        <v>0</v>
      </c>
      <c r="S59" s="106">
        <v>0</v>
      </c>
      <c r="T59" s="106">
        <v>0</v>
      </c>
      <c r="U59" s="106">
        <v>0</v>
      </c>
      <c r="V59" s="106">
        <v>0</v>
      </c>
      <c r="W59" s="106">
        <v>0</v>
      </c>
      <c r="X59" s="106">
        <v>0</v>
      </c>
      <c r="Y59" s="106">
        <v>0</v>
      </c>
      <c r="Z59" s="106">
        <v>0</v>
      </c>
      <c r="AA59" s="106">
        <v>0</v>
      </c>
      <c r="AB59" s="106">
        <v>0</v>
      </c>
      <c r="AC59" s="106">
        <v>0</v>
      </c>
      <c r="AD59" s="106">
        <v>0</v>
      </c>
      <c r="AE59" s="106">
        <v>0</v>
      </c>
      <c r="AF59" s="106">
        <v>0</v>
      </c>
      <c r="AG59" s="106">
        <v>0</v>
      </c>
      <c r="AH59" s="106">
        <v>0</v>
      </c>
      <c r="AI59" s="189">
        <f>SUM(C59:AG59)</f>
        <v>156</v>
      </c>
      <c r="AK59" s="274" t="s">
        <v>91</v>
      </c>
      <c r="AL59" s="275"/>
      <c r="AM59" s="275"/>
      <c r="AN59" s="276"/>
    </row>
    <row r="60" spans="1:40">
      <c r="A60" s="23" t="s">
        <v>25</v>
      </c>
      <c r="B60" s="106">
        <v>0</v>
      </c>
      <c r="C60" s="106">
        <v>0</v>
      </c>
      <c r="D60" s="106">
        <v>0</v>
      </c>
      <c r="E60" s="106">
        <v>0</v>
      </c>
      <c r="F60" s="106">
        <v>0</v>
      </c>
      <c r="G60" s="106">
        <v>0</v>
      </c>
      <c r="H60" s="106">
        <v>0</v>
      </c>
      <c r="I60" s="106">
        <v>0</v>
      </c>
      <c r="J60" s="106">
        <v>0</v>
      </c>
      <c r="K60" s="106">
        <v>0</v>
      </c>
      <c r="L60" s="106">
        <v>0</v>
      </c>
      <c r="M60" s="106">
        <v>0</v>
      </c>
      <c r="N60" s="106">
        <v>0</v>
      </c>
      <c r="O60" s="106">
        <v>0</v>
      </c>
      <c r="P60" s="106">
        <v>0</v>
      </c>
      <c r="Q60" s="106">
        <v>0</v>
      </c>
      <c r="R60" s="106">
        <v>2</v>
      </c>
      <c r="S60" s="106">
        <v>2</v>
      </c>
      <c r="T60" s="106">
        <v>12</v>
      </c>
      <c r="U60" s="106">
        <v>12</v>
      </c>
      <c r="V60" s="106">
        <v>12</v>
      </c>
      <c r="W60" s="205">
        <v>12</v>
      </c>
      <c r="X60" s="106">
        <v>12</v>
      </c>
      <c r="Y60" s="106">
        <v>8</v>
      </c>
      <c r="Z60" s="106">
        <v>0</v>
      </c>
      <c r="AA60" s="106">
        <v>0</v>
      </c>
      <c r="AB60" s="106">
        <v>0</v>
      </c>
      <c r="AC60" s="106">
        <v>0</v>
      </c>
      <c r="AD60" s="106">
        <v>0</v>
      </c>
      <c r="AE60" s="106">
        <v>0</v>
      </c>
      <c r="AF60" s="106">
        <v>0</v>
      </c>
      <c r="AG60" s="106">
        <v>0</v>
      </c>
      <c r="AH60" s="106">
        <v>0</v>
      </c>
      <c r="AI60" s="189">
        <f>SUM(C60:AG60)</f>
        <v>72</v>
      </c>
      <c r="AK60" s="55"/>
      <c r="AL60" s="56"/>
      <c r="AM60" s="57" t="s">
        <v>42</v>
      </c>
      <c r="AN60" s="58">
        <f>ROUND(AI64/($AH$6),0)</f>
        <v>998</v>
      </c>
    </row>
    <row r="61" spans="1:40" ht="13.5" thickBot="1">
      <c r="A61" s="23" t="s">
        <v>27</v>
      </c>
      <c r="B61" s="106">
        <v>0</v>
      </c>
      <c r="C61" s="106">
        <v>0</v>
      </c>
      <c r="D61" s="106">
        <v>0</v>
      </c>
      <c r="E61" s="106">
        <v>0</v>
      </c>
      <c r="F61" s="106">
        <v>0</v>
      </c>
      <c r="G61" s="106">
        <v>0</v>
      </c>
      <c r="H61" s="106">
        <v>0</v>
      </c>
      <c r="I61" s="106">
        <v>0</v>
      </c>
      <c r="J61" s="106">
        <v>0</v>
      </c>
      <c r="K61" s="106">
        <v>0</v>
      </c>
      <c r="L61" s="106">
        <v>0</v>
      </c>
      <c r="M61" s="106">
        <v>0</v>
      </c>
      <c r="N61" s="106">
        <v>0</v>
      </c>
      <c r="O61" s="106">
        <v>0</v>
      </c>
      <c r="P61" s="106">
        <v>0</v>
      </c>
      <c r="Q61" s="106">
        <v>0</v>
      </c>
      <c r="R61" s="106">
        <v>0</v>
      </c>
      <c r="S61" s="106">
        <v>0</v>
      </c>
      <c r="T61" s="106">
        <v>6</v>
      </c>
      <c r="U61" s="106">
        <v>6</v>
      </c>
      <c r="V61" s="106">
        <v>6</v>
      </c>
      <c r="W61" s="205">
        <v>6</v>
      </c>
      <c r="X61" s="106">
        <v>7</v>
      </c>
      <c r="Y61" s="106">
        <v>4</v>
      </c>
      <c r="Z61" s="106">
        <v>4</v>
      </c>
      <c r="AA61" s="106">
        <v>4</v>
      </c>
      <c r="AB61" s="106">
        <v>0</v>
      </c>
      <c r="AC61" s="106">
        <v>2</v>
      </c>
      <c r="AD61" s="106">
        <v>0</v>
      </c>
      <c r="AE61" s="106">
        <v>0</v>
      </c>
      <c r="AF61" s="106">
        <v>0</v>
      </c>
      <c r="AG61" s="106">
        <v>0</v>
      </c>
      <c r="AH61" s="106">
        <v>0</v>
      </c>
      <c r="AI61" s="189">
        <f>SUM(C61:AG61)</f>
        <v>45</v>
      </c>
      <c r="AK61" s="59"/>
      <c r="AL61" s="60"/>
      <c r="AM61" s="61" t="s">
        <v>44</v>
      </c>
      <c r="AN61" s="62">
        <f>MAX(B64:AH64)</f>
        <v>2311</v>
      </c>
    </row>
    <row r="62" spans="1:40">
      <c r="A62" s="194" t="s">
        <v>164</v>
      </c>
      <c r="B62" s="193">
        <v>0</v>
      </c>
      <c r="C62" s="193">
        <v>0</v>
      </c>
      <c r="D62" s="193">
        <v>0</v>
      </c>
      <c r="E62" s="193">
        <v>0</v>
      </c>
      <c r="F62" s="193">
        <v>0</v>
      </c>
      <c r="G62" s="193">
        <v>0</v>
      </c>
      <c r="H62" s="193">
        <v>0</v>
      </c>
      <c r="I62" s="193">
        <v>0</v>
      </c>
      <c r="J62" s="193">
        <v>0</v>
      </c>
      <c r="K62" s="193">
        <v>0</v>
      </c>
      <c r="L62" s="193">
        <v>0</v>
      </c>
      <c r="M62" s="193">
        <v>0</v>
      </c>
      <c r="N62" s="193">
        <v>0</v>
      </c>
      <c r="O62" s="193">
        <v>0</v>
      </c>
      <c r="P62" s="193">
        <v>0</v>
      </c>
      <c r="Q62" s="193">
        <v>0</v>
      </c>
      <c r="R62" s="193">
        <v>5</v>
      </c>
      <c r="S62" s="193">
        <v>5</v>
      </c>
      <c r="T62" s="193">
        <v>29</v>
      </c>
      <c r="U62" s="193">
        <v>40</v>
      </c>
      <c r="V62" s="193">
        <v>61</v>
      </c>
      <c r="W62" s="193">
        <f t="shared" ref="W62:AI62" si="12">SUM(W59:W61)</f>
        <v>18</v>
      </c>
      <c r="X62" s="193">
        <f t="shared" si="12"/>
        <v>19</v>
      </c>
      <c r="Y62" s="193">
        <f t="shared" si="12"/>
        <v>12</v>
      </c>
      <c r="Z62" s="193">
        <f t="shared" si="12"/>
        <v>4</v>
      </c>
      <c r="AA62" s="193">
        <f t="shared" si="12"/>
        <v>4</v>
      </c>
      <c r="AB62" s="193">
        <f t="shared" si="12"/>
        <v>0</v>
      </c>
      <c r="AC62" s="193">
        <f t="shared" si="12"/>
        <v>2</v>
      </c>
      <c r="AD62" s="193">
        <f t="shared" si="12"/>
        <v>0</v>
      </c>
      <c r="AE62" s="193">
        <f t="shared" si="12"/>
        <v>0</v>
      </c>
      <c r="AF62" s="193">
        <f t="shared" si="12"/>
        <v>0</v>
      </c>
      <c r="AG62" s="193">
        <f t="shared" si="12"/>
        <v>0</v>
      </c>
      <c r="AH62" s="193">
        <f t="shared" si="12"/>
        <v>0</v>
      </c>
      <c r="AI62" s="193">
        <f t="shared" si="12"/>
        <v>273</v>
      </c>
    </row>
    <row r="63" spans="1:40" ht="6" customHeight="1">
      <c r="B63" s="1"/>
      <c r="W63" s="100"/>
    </row>
    <row r="64" spans="1:40" ht="13.5" thickBot="1">
      <c r="A64" s="163" t="s">
        <v>26</v>
      </c>
      <c r="B64" s="165">
        <f>B56+B62</f>
        <v>123</v>
      </c>
      <c r="C64" s="165">
        <f t="shared" ref="C64:AI64" si="13">C56+C62</f>
        <v>166</v>
      </c>
      <c r="D64" s="165">
        <f t="shared" si="13"/>
        <v>188</v>
      </c>
      <c r="E64" s="165">
        <f t="shared" si="13"/>
        <v>228</v>
      </c>
      <c r="F64" s="165">
        <f t="shared" si="13"/>
        <v>314</v>
      </c>
      <c r="G64" s="165">
        <f t="shared" si="13"/>
        <v>448</v>
      </c>
      <c r="H64" s="165">
        <f t="shared" si="13"/>
        <v>591</v>
      </c>
      <c r="I64" s="165">
        <f t="shared" si="13"/>
        <v>665</v>
      </c>
      <c r="J64" s="165">
        <f t="shared" si="13"/>
        <v>716</v>
      </c>
      <c r="K64" s="165">
        <f t="shared" si="13"/>
        <v>783</v>
      </c>
      <c r="L64" s="165">
        <f t="shared" si="13"/>
        <v>857</v>
      </c>
      <c r="M64" s="165">
        <f t="shared" si="13"/>
        <v>925</v>
      </c>
      <c r="N64" s="165">
        <f t="shared" si="13"/>
        <v>1005</v>
      </c>
      <c r="O64" s="165">
        <f t="shared" si="13"/>
        <v>1070</v>
      </c>
      <c r="P64" s="165">
        <f t="shared" si="13"/>
        <v>1133</v>
      </c>
      <c r="Q64" s="165">
        <f t="shared" si="13"/>
        <v>1230</v>
      </c>
      <c r="R64" s="165">
        <f t="shared" si="13"/>
        <v>1357</v>
      </c>
      <c r="S64" s="165">
        <f t="shared" si="13"/>
        <v>1457</v>
      </c>
      <c r="T64" s="165">
        <f t="shared" si="13"/>
        <v>1668</v>
      </c>
      <c r="U64" s="165">
        <f t="shared" si="13"/>
        <v>1852</v>
      </c>
      <c r="V64" s="165">
        <f t="shared" si="13"/>
        <v>2031</v>
      </c>
      <c r="W64" s="165">
        <f t="shared" si="13"/>
        <v>2311</v>
      </c>
      <c r="X64" s="165">
        <f t="shared" si="13"/>
        <v>2186</v>
      </c>
      <c r="Y64" s="165">
        <f t="shared" si="13"/>
        <v>1967</v>
      </c>
      <c r="Z64" s="165">
        <f t="shared" si="13"/>
        <v>1733</v>
      </c>
      <c r="AA64" s="165">
        <f t="shared" si="13"/>
        <v>1479</v>
      </c>
      <c r="AB64" s="165">
        <f t="shared" si="13"/>
        <v>1247</v>
      </c>
      <c r="AC64" s="165">
        <f t="shared" si="13"/>
        <v>929</v>
      </c>
      <c r="AD64" s="165">
        <f t="shared" si="13"/>
        <v>726</v>
      </c>
      <c r="AE64" s="165">
        <f t="shared" si="13"/>
        <v>601</v>
      </c>
      <c r="AF64" s="165">
        <f t="shared" si="13"/>
        <v>485</v>
      </c>
      <c r="AG64" s="165">
        <f t="shared" si="13"/>
        <v>395</v>
      </c>
      <c r="AH64" s="165">
        <f t="shared" si="13"/>
        <v>239</v>
      </c>
      <c r="AI64" s="165">
        <f t="shared" si="13"/>
        <v>32940</v>
      </c>
    </row>
    <row r="65" spans="1:35" ht="13.5" thickBot="1">
      <c r="A65" s="11"/>
      <c r="B65" s="17"/>
      <c r="C65" s="12"/>
      <c r="D65" s="12"/>
      <c r="E65" s="12"/>
      <c r="F65" s="12"/>
      <c r="G65" s="12"/>
      <c r="H65" s="12"/>
      <c r="I65" s="12"/>
      <c r="J65" s="12"/>
      <c r="K65" s="12"/>
      <c r="L65" s="12"/>
      <c r="M65" s="12"/>
      <c r="N65" s="12"/>
      <c r="O65" s="12"/>
      <c r="P65" s="12"/>
      <c r="Q65" s="12"/>
      <c r="R65" s="12"/>
      <c r="S65" s="12"/>
      <c r="T65" s="12"/>
      <c r="U65" s="12"/>
      <c r="V65" s="12"/>
      <c r="W65" s="96"/>
      <c r="X65" s="12"/>
      <c r="Y65" s="12"/>
      <c r="Z65" s="12"/>
      <c r="AA65" s="12"/>
      <c r="AB65" s="12"/>
      <c r="AC65" s="12"/>
      <c r="AD65" s="12"/>
      <c r="AE65" s="12"/>
      <c r="AF65" s="12"/>
      <c r="AG65" s="12"/>
      <c r="AH65" s="12"/>
      <c r="AI65" s="18"/>
    </row>
    <row r="66" spans="1:35" ht="15" thickTop="1">
      <c r="A66" s="148" t="s">
        <v>175</v>
      </c>
      <c r="B66" s="149">
        <v>7.4999999999999997E-2</v>
      </c>
      <c r="C66" s="150"/>
      <c r="D66" s="150"/>
      <c r="E66" s="150"/>
      <c r="F66" s="150"/>
      <c r="G66" s="150"/>
      <c r="H66" s="150"/>
      <c r="I66" s="150"/>
      <c r="J66" s="150"/>
      <c r="K66" s="150"/>
      <c r="L66" s="150"/>
      <c r="M66" s="150"/>
      <c r="N66" s="150"/>
      <c r="O66" s="150"/>
      <c r="P66" s="150"/>
      <c r="Q66" s="150"/>
      <c r="R66" s="150"/>
      <c r="S66" s="150"/>
      <c r="T66" s="150"/>
      <c r="U66" s="150"/>
      <c r="V66" s="150"/>
      <c r="W66" s="206"/>
      <c r="X66" s="150"/>
      <c r="Y66" s="150"/>
      <c r="Z66" s="150"/>
      <c r="AA66" s="150"/>
      <c r="AB66" s="150"/>
      <c r="AC66" s="150"/>
      <c r="AD66" s="150"/>
      <c r="AE66" s="150"/>
      <c r="AF66" s="150"/>
      <c r="AG66" s="151"/>
      <c r="AH66" s="151"/>
      <c r="AI66" s="152"/>
    </row>
    <row r="67" spans="1:35">
      <c r="A67" s="195" t="s">
        <v>61</v>
      </c>
      <c r="B67" s="32">
        <f>B20+B23+B26</f>
        <v>100</v>
      </c>
      <c r="C67" s="32">
        <f t="shared" ref="C67:AH67" si="14">C20+C23+C26</f>
        <v>131</v>
      </c>
      <c r="D67" s="32">
        <f t="shared" si="14"/>
        <v>121</v>
      </c>
      <c r="E67" s="32">
        <f t="shared" ref="E67" si="15">E20+E23+E26</f>
        <v>153</v>
      </c>
      <c r="F67" s="32">
        <f t="shared" si="14"/>
        <v>209</v>
      </c>
      <c r="G67" s="32">
        <f t="shared" si="14"/>
        <v>292</v>
      </c>
      <c r="H67" s="32">
        <f t="shared" si="14"/>
        <v>379</v>
      </c>
      <c r="I67" s="32">
        <f t="shared" si="14"/>
        <v>428</v>
      </c>
      <c r="J67" s="32">
        <f t="shared" si="14"/>
        <v>460</v>
      </c>
      <c r="K67" s="32">
        <f t="shared" si="14"/>
        <v>502</v>
      </c>
      <c r="L67" s="32">
        <f t="shared" si="14"/>
        <v>542</v>
      </c>
      <c r="M67" s="32">
        <f t="shared" ref="M67" si="16">M20+M23+M26</f>
        <v>586</v>
      </c>
      <c r="N67" s="32">
        <f t="shared" si="14"/>
        <v>634</v>
      </c>
      <c r="O67" s="32">
        <f t="shared" si="14"/>
        <v>678</v>
      </c>
      <c r="P67" s="32">
        <f t="shared" si="14"/>
        <v>721</v>
      </c>
      <c r="Q67" s="32">
        <f t="shared" si="14"/>
        <v>803</v>
      </c>
      <c r="R67" s="32">
        <f t="shared" si="14"/>
        <v>893</v>
      </c>
      <c r="S67" s="32">
        <f t="shared" si="14"/>
        <v>947</v>
      </c>
      <c r="T67" s="32">
        <f t="shared" si="14"/>
        <v>1079</v>
      </c>
      <c r="U67" s="32">
        <f t="shared" si="14"/>
        <v>1199</v>
      </c>
      <c r="V67" s="32">
        <f t="shared" si="14"/>
        <v>1313</v>
      </c>
      <c r="W67" s="33">
        <f t="shared" si="14"/>
        <v>1492</v>
      </c>
      <c r="X67" s="32">
        <f t="shared" si="14"/>
        <v>1428</v>
      </c>
      <c r="Y67" s="32">
        <f t="shared" si="14"/>
        <v>1302</v>
      </c>
      <c r="Z67" s="32">
        <f t="shared" si="14"/>
        <v>1149</v>
      </c>
      <c r="AA67" s="32">
        <f t="shared" si="14"/>
        <v>969</v>
      </c>
      <c r="AB67" s="32">
        <f t="shared" si="14"/>
        <v>810</v>
      </c>
      <c r="AC67" s="32">
        <f t="shared" si="14"/>
        <v>603</v>
      </c>
      <c r="AD67" s="32">
        <f t="shared" si="14"/>
        <v>469</v>
      </c>
      <c r="AE67" s="32">
        <f t="shared" si="14"/>
        <v>390</v>
      </c>
      <c r="AF67" s="32">
        <f t="shared" si="14"/>
        <v>316</v>
      </c>
      <c r="AG67" s="32">
        <f t="shared" si="14"/>
        <v>256</v>
      </c>
      <c r="AH67" s="32">
        <f t="shared" si="14"/>
        <v>156</v>
      </c>
      <c r="AI67" s="189">
        <f t="shared" ref="AI67:AI68" si="17">SUM(C67:AG67)</f>
        <v>21254</v>
      </c>
    </row>
    <row r="68" spans="1:35" ht="13.5" thickBot="1">
      <c r="A68" s="196" t="s">
        <v>62</v>
      </c>
      <c r="B68" s="154">
        <f>ROUND(B67*(1-$B$66), 0)</f>
        <v>93</v>
      </c>
      <c r="C68" s="154">
        <f t="shared" ref="C68:AH68" si="18">ROUND(C67*(1-$B$66), 0)</f>
        <v>121</v>
      </c>
      <c r="D68" s="154">
        <f t="shared" si="18"/>
        <v>112</v>
      </c>
      <c r="E68" s="154">
        <f t="shared" ref="E68" si="19">ROUND(E67*(1-$B$66), 0)</f>
        <v>142</v>
      </c>
      <c r="F68" s="154">
        <f t="shared" si="18"/>
        <v>193</v>
      </c>
      <c r="G68" s="154">
        <f t="shared" si="18"/>
        <v>270</v>
      </c>
      <c r="H68" s="154">
        <f t="shared" si="18"/>
        <v>351</v>
      </c>
      <c r="I68" s="154">
        <f t="shared" si="18"/>
        <v>396</v>
      </c>
      <c r="J68" s="154">
        <f t="shared" si="18"/>
        <v>426</v>
      </c>
      <c r="K68" s="154">
        <f t="shared" si="18"/>
        <v>464</v>
      </c>
      <c r="L68" s="154">
        <f t="shared" si="18"/>
        <v>501</v>
      </c>
      <c r="M68" s="154">
        <f t="shared" ref="M68" si="20">ROUND(M67*(1-$B$66), 0)</f>
        <v>542</v>
      </c>
      <c r="N68" s="154">
        <f t="shared" si="18"/>
        <v>586</v>
      </c>
      <c r="O68" s="154">
        <f t="shared" si="18"/>
        <v>627</v>
      </c>
      <c r="P68" s="154">
        <f t="shared" si="18"/>
        <v>667</v>
      </c>
      <c r="Q68" s="154">
        <f t="shared" si="18"/>
        <v>743</v>
      </c>
      <c r="R68" s="154">
        <f t="shared" si="18"/>
        <v>826</v>
      </c>
      <c r="S68" s="154">
        <f t="shared" si="18"/>
        <v>876</v>
      </c>
      <c r="T68" s="154">
        <f t="shared" si="18"/>
        <v>998</v>
      </c>
      <c r="U68" s="154">
        <f t="shared" si="18"/>
        <v>1109</v>
      </c>
      <c r="V68" s="154">
        <f t="shared" si="18"/>
        <v>1215</v>
      </c>
      <c r="W68" s="207">
        <f t="shared" si="18"/>
        <v>1380</v>
      </c>
      <c r="X68" s="154">
        <f t="shared" si="18"/>
        <v>1321</v>
      </c>
      <c r="Y68" s="154">
        <f t="shared" si="18"/>
        <v>1204</v>
      </c>
      <c r="Z68" s="154">
        <f t="shared" si="18"/>
        <v>1063</v>
      </c>
      <c r="AA68" s="154">
        <f t="shared" si="18"/>
        <v>896</v>
      </c>
      <c r="AB68" s="154">
        <f t="shared" si="18"/>
        <v>749</v>
      </c>
      <c r="AC68" s="154">
        <f t="shared" si="18"/>
        <v>558</v>
      </c>
      <c r="AD68" s="154">
        <f t="shared" si="18"/>
        <v>434</v>
      </c>
      <c r="AE68" s="154">
        <f t="shared" si="18"/>
        <v>361</v>
      </c>
      <c r="AF68" s="154">
        <f t="shared" si="18"/>
        <v>292</v>
      </c>
      <c r="AG68" s="154">
        <f t="shared" si="18"/>
        <v>237</v>
      </c>
      <c r="AH68" s="154">
        <f t="shared" si="18"/>
        <v>144</v>
      </c>
      <c r="AI68" s="165">
        <f t="shared" si="17"/>
        <v>19660</v>
      </c>
    </row>
    <row r="69" spans="1:35" ht="13.5" thickBot="1">
      <c r="A69" s="11"/>
      <c r="B69" s="17"/>
      <c r="C69" s="12"/>
      <c r="D69" s="12"/>
      <c r="E69" s="12"/>
      <c r="F69" s="12"/>
      <c r="G69" s="12"/>
      <c r="H69" s="12"/>
      <c r="I69" s="12"/>
      <c r="J69" s="12"/>
      <c r="K69" s="12"/>
      <c r="L69" s="12"/>
      <c r="M69" s="12"/>
      <c r="N69" s="12"/>
      <c r="O69" s="12"/>
      <c r="P69" s="12"/>
      <c r="Q69" s="12"/>
      <c r="R69" s="12"/>
      <c r="S69" s="12"/>
      <c r="T69" s="12"/>
      <c r="U69" s="12"/>
      <c r="V69" s="12"/>
      <c r="W69" s="96"/>
      <c r="X69" s="12"/>
      <c r="Y69" s="12"/>
      <c r="Z69" s="12"/>
      <c r="AA69" s="12"/>
      <c r="AB69" s="12"/>
      <c r="AC69" s="12"/>
      <c r="AD69" s="12"/>
      <c r="AE69" s="12"/>
      <c r="AF69" s="12"/>
      <c r="AG69" s="12"/>
      <c r="AH69" s="12"/>
      <c r="AI69" s="18"/>
    </row>
    <row r="70" spans="1:35" ht="13.5" thickTop="1">
      <c r="A70" s="156" t="s">
        <v>118</v>
      </c>
      <c r="B70" s="158"/>
      <c r="C70" s="158"/>
      <c r="D70" s="158"/>
      <c r="E70" s="158"/>
      <c r="F70" s="158"/>
      <c r="G70" s="158"/>
      <c r="H70" s="159"/>
      <c r="I70" s="158"/>
      <c r="J70" s="158"/>
      <c r="K70" s="158"/>
      <c r="L70" s="158"/>
      <c r="M70" s="158"/>
      <c r="N70" s="158"/>
      <c r="O70" s="158"/>
      <c r="P70" s="158"/>
      <c r="Q70" s="158"/>
      <c r="R70" s="160"/>
      <c r="S70" s="160"/>
      <c r="T70" s="160"/>
      <c r="U70" s="160"/>
      <c r="V70" s="160"/>
      <c r="W70" s="208"/>
      <c r="X70" s="160"/>
      <c r="Y70" s="160"/>
      <c r="Z70" s="160"/>
      <c r="AA70" s="160"/>
      <c r="AB70" s="160"/>
      <c r="AC70" s="160"/>
      <c r="AD70" s="160"/>
      <c r="AE70" s="160"/>
      <c r="AF70" s="157"/>
      <c r="AG70" s="161"/>
      <c r="AH70" s="161"/>
      <c r="AI70" s="162" t="s">
        <v>4</v>
      </c>
    </row>
    <row r="71" spans="1:35">
      <c r="A71" s="197" t="s">
        <v>64</v>
      </c>
      <c r="B71" s="84">
        <v>35</v>
      </c>
      <c r="C71" s="84">
        <v>35</v>
      </c>
      <c r="D71" s="84">
        <v>440</v>
      </c>
      <c r="E71" s="84">
        <v>440</v>
      </c>
      <c r="F71" s="84">
        <v>420</v>
      </c>
      <c r="G71" s="84">
        <v>407</v>
      </c>
      <c r="H71" s="84">
        <v>472</v>
      </c>
      <c r="I71" s="84">
        <v>438</v>
      </c>
      <c r="J71" s="84">
        <v>411</v>
      </c>
      <c r="K71" s="84">
        <v>112</v>
      </c>
      <c r="L71" s="84">
        <v>120</v>
      </c>
      <c r="M71" s="84">
        <v>133</v>
      </c>
      <c r="N71" s="84">
        <v>148</v>
      </c>
      <c r="O71" s="84">
        <v>141</v>
      </c>
      <c r="P71" s="84">
        <v>137</v>
      </c>
      <c r="Q71" s="84">
        <v>165</v>
      </c>
      <c r="R71" s="84">
        <v>171</v>
      </c>
      <c r="S71" s="84">
        <v>135</v>
      </c>
      <c r="T71" s="84">
        <v>127</v>
      </c>
      <c r="U71" s="84">
        <v>122</v>
      </c>
      <c r="V71" s="84">
        <v>98</v>
      </c>
      <c r="W71" s="209">
        <v>94</v>
      </c>
      <c r="X71" s="84">
        <v>91</v>
      </c>
      <c r="Y71" s="84">
        <v>65</v>
      </c>
      <c r="Z71" s="84">
        <v>55</v>
      </c>
      <c r="AA71" s="84">
        <v>43</v>
      </c>
      <c r="AB71" s="84">
        <v>36</v>
      </c>
      <c r="AC71" s="84">
        <v>28</v>
      </c>
      <c r="AD71" s="84">
        <v>28</v>
      </c>
      <c r="AE71" s="84">
        <v>10</v>
      </c>
      <c r="AF71" s="147">
        <v>8</v>
      </c>
      <c r="AG71" s="24">
        <v>6</v>
      </c>
      <c r="AH71" s="24">
        <v>4</v>
      </c>
      <c r="AI71" s="189">
        <f t="shared" ref="AI71:AI74" si="21">SUM(C71:AG71)</f>
        <v>5136</v>
      </c>
    </row>
    <row r="72" spans="1:35" ht="14.25">
      <c r="A72" s="198" t="s">
        <v>220</v>
      </c>
      <c r="B72" s="144">
        <v>0</v>
      </c>
      <c r="C72" s="27">
        <v>20</v>
      </c>
      <c r="D72" s="27">
        <v>40</v>
      </c>
      <c r="E72" s="27">
        <v>0</v>
      </c>
      <c r="F72" s="27">
        <v>0</v>
      </c>
      <c r="G72" s="27">
        <v>0</v>
      </c>
      <c r="H72" s="27">
        <v>0</v>
      </c>
      <c r="I72" s="27">
        <v>0</v>
      </c>
      <c r="J72" s="27">
        <v>0</v>
      </c>
      <c r="K72" s="27">
        <v>0</v>
      </c>
      <c r="L72" s="27">
        <v>0</v>
      </c>
      <c r="M72" s="27">
        <v>0</v>
      </c>
      <c r="N72" s="27">
        <v>0</v>
      </c>
      <c r="O72" s="27">
        <v>0</v>
      </c>
      <c r="P72" s="27">
        <v>0</v>
      </c>
      <c r="Q72" s="27">
        <v>0</v>
      </c>
      <c r="R72" s="27">
        <v>0</v>
      </c>
      <c r="S72" s="27">
        <v>20</v>
      </c>
      <c r="T72" s="27">
        <v>10</v>
      </c>
      <c r="U72" s="27">
        <v>10</v>
      </c>
      <c r="V72" s="27">
        <v>10</v>
      </c>
      <c r="W72" s="25">
        <v>10</v>
      </c>
      <c r="X72" s="27">
        <v>5</v>
      </c>
      <c r="Y72" s="27">
        <v>5</v>
      </c>
      <c r="Z72" s="27">
        <v>0</v>
      </c>
      <c r="AA72" s="27">
        <v>0</v>
      </c>
      <c r="AB72" s="27">
        <v>0</v>
      </c>
      <c r="AC72" s="27">
        <v>0</v>
      </c>
      <c r="AD72" s="27">
        <v>0</v>
      </c>
      <c r="AE72" s="27">
        <v>0</v>
      </c>
      <c r="AF72" s="147">
        <v>0</v>
      </c>
      <c r="AG72" s="24">
        <v>0</v>
      </c>
      <c r="AH72" s="24">
        <v>0</v>
      </c>
      <c r="AI72" s="189">
        <f t="shared" si="21"/>
        <v>130</v>
      </c>
    </row>
    <row r="73" spans="1:35">
      <c r="A73" s="197" t="s">
        <v>66</v>
      </c>
      <c r="B73" s="145">
        <v>0</v>
      </c>
      <c r="C73" s="27">
        <v>0</v>
      </c>
      <c r="D73" s="27">
        <v>0</v>
      </c>
      <c r="E73" s="27">
        <v>0</v>
      </c>
      <c r="F73" s="27">
        <v>245</v>
      </c>
      <c r="G73" s="27">
        <v>245</v>
      </c>
      <c r="H73" s="27">
        <v>245</v>
      </c>
      <c r="I73" s="27">
        <v>245</v>
      </c>
      <c r="J73" s="27">
        <v>245</v>
      </c>
      <c r="K73" s="27">
        <v>245</v>
      </c>
      <c r="L73" s="27">
        <v>246</v>
      </c>
      <c r="M73" s="27">
        <v>246</v>
      </c>
      <c r="N73" s="27">
        <v>246</v>
      </c>
      <c r="O73" s="27">
        <v>246</v>
      </c>
      <c r="P73" s="27">
        <v>246</v>
      </c>
      <c r="Q73" s="27">
        <v>246</v>
      </c>
      <c r="R73" s="27">
        <v>246</v>
      </c>
      <c r="S73" s="27">
        <v>245</v>
      </c>
      <c r="T73" s="27">
        <v>245</v>
      </c>
      <c r="U73" s="27">
        <v>245</v>
      </c>
      <c r="V73" s="27">
        <v>245</v>
      </c>
      <c r="W73" s="25">
        <v>245</v>
      </c>
      <c r="X73" s="27">
        <v>245</v>
      </c>
      <c r="Y73" s="27">
        <v>0</v>
      </c>
      <c r="Z73" s="27">
        <v>0</v>
      </c>
      <c r="AA73" s="27">
        <v>0</v>
      </c>
      <c r="AB73" s="27">
        <v>0</v>
      </c>
      <c r="AC73" s="27">
        <v>0</v>
      </c>
      <c r="AD73" s="27">
        <v>0</v>
      </c>
      <c r="AE73" s="27">
        <v>0</v>
      </c>
      <c r="AF73" s="147">
        <v>0</v>
      </c>
      <c r="AG73" s="24">
        <v>0</v>
      </c>
      <c r="AH73" s="24">
        <v>0</v>
      </c>
      <c r="AI73" s="189">
        <f t="shared" si="21"/>
        <v>4662</v>
      </c>
    </row>
    <row r="74" spans="1:35">
      <c r="A74" s="146" t="s">
        <v>114</v>
      </c>
      <c r="B74" s="27">
        <f t="shared" ref="B74:AH74" si="22">B71+B72+B73</f>
        <v>35</v>
      </c>
      <c r="C74" s="27">
        <f t="shared" si="22"/>
        <v>55</v>
      </c>
      <c r="D74" s="168">
        <f t="shared" si="22"/>
        <v>480</v>
      </c>
      <c r="E74" s="168">
        <f t="shared" ref="E74" si="23">E71+E72+E73</f>
        <v>440</v>
      </c>
      <c r="F74" s="168">
        <f t="shared" si="22"/>
        <v>665</v>
      </c>
      <c r="G74" s="168">
        <f t="shared" si="22"/>
        <v>652</v>
      </c>
      <c r="H74" s="25">
        <f t="shared" si="22"/>
        <v>717</v>
      </c>
      <c r="I74" s="168">
        <f t="shared" si="22"/>
        <v>683</v>
      </c>
      <c r="J74" s="168">
        <f t="shared" si="22"/>
        <v>656</v>
      </c>
      <c r="K74" s="168">
        <f t="shared" si="22"/>
        <v>357</v>
      </c>
      <c r="L74" s="168">
        <f t="shared" si="22"/>
        <v>366</v>
      </c>
      <c r="M74" s="168">
        <f t="shared" ref="M74" si="24">M71+M72+M73</f>
        <v>379</v>
      </c>
      <c r="N74" s="168">
        <f t="shared" si="22"/>
        <v>394</v>
      </c>
      <c r="O74" s="168">
        <f t="shared" si="22"/>
        <v>387</v>
      </c>
      <c r="P74" s="168">
        <f t="shared" si="22"/>
        <v>383</v>
      </c>
      <c r="Q74" s="168">
        <f t="shared" si="22"/>
        <v>411</v>
      </c>
      <c r="R74" s="168">
        <f t="shared" si="22"/>
        <v>417</v>
      </c>
      <c r="S74" s="25">
        <f t="shared" si="22"/>
        <v>400</v>
      </c>
      <c r="T74" s="27">
        <f t="shared" si="22"/>
        <v>382</v>
      </c>
      <c r="U74" s="27">
        <f t="shared" si="22"/>
        <v>377</v>
      </c>
      <c r="V74" s="27">
        <f t="shared" si="22"/>
        <v>353</v>
      </c>
      <c r="W74" s="25">
        <f t="shared" si="22"/>
        <v>349</v>
      </c>
      <c r="X74" s="27">
        <f t="shared" si="22"/>
        <v>341</v>
      </c>
      <c r="Y74" s="27">
        <f t="shared" si="22"/>
        <v>70</v>
      </c>
      <c r="Z74" s="27">
        <f t="shared" si="22"/>
        <v>55</v>
      </c>
      <c r="AA74" s="27">
        <f t="shared" si="22"/>
        <v>43</v>
      </c>
      <c r="AB74" s="27">
        <f t="shared" si="22"/>
        <v>36</v>
      </c>
      <c r="AC74" s="27">
        <f t="shared" si="22"/>
        <v>28</v>
      </c>
      <c r="AD74" s="27">
        <f t="shared" si="22"/>
        <v>28</v>
      </c>
      <c r="AE74" s="27">
        <f t="shared" si="22"/>
        <v>10</v>
      </c>
      <c r="AF74" s="27">
        <f t="shared" si="22"/>
        <v>8</v>
      </c>
      <c r="AG74" s="27">
        <f t="shared" si="22"/>
        <v>6</v>
      </c>
      <c r="AH74" s="27">
        <f t="shared" si="22"/>
        <v>4</v>
      </c>
      <c r="AI74" s="189">
        <f t="shared" si="21"/>
        <v>9928</v>
      </c>
    </row>
    <row r="75" spans="1:35" ht="6" customHeight="1">
      <c r="A75" s="11"/>
      <c r="B75" s="17"/>
      <c r="C75" s="12"/>
      <c r="D75" s="12"/>
      <c r="E75" s="12"/>
      <c r="F75" s="12"/>
      <c r="G75" s="12"/>
      <c r="H75" s="12"/>
      <c r="I75" s="12"/>
      <c r="J75" s="12"/>
      <c r="K75" s="12"/>
      <c r="L75" s="12"/>
      <c r="M75" s="12"/>
      <c r="N75" s="12"/>
      <c r="O75" s="12"/>
      <c r="P75" s="12"/>
      <c r="Q75" s="12"/>
      <c r="R75" s="12"/>
      <c r="S75" s="12"/>
      <c r="T75" s="12"/>
      <c r="U75" s="12"/>
      <c r="V75" s="12"/>
      <c r="W75" s="96"/>
      <c r="X75" s="12"/>
      <c r="Y75" s="12"/>
      <c r="Z75" s="12"/>
      <c r="AA75" s="12"/>
      <c r="AB75" s="12"/>
      <c r="AC75" s="12"/>
      <c r="AD75" s="12"/>
      <c r="AE75" s="12"/>
      <c r="AF75" s="12"/>
      <c r="AG75" s="12"/>
      <c r="AH75" s="12"/>
      <c r="AI75" s="18"/>
    </row>
    <row r="76" spans="1:35" ht="13.5" thickBot="1">
      <c r="A76" s="163" t="s">
        <v>115</v>
      </c>
      <c r="B76" s="164">
        <f t="shared" ref="B76:AH76" si="25">ROUND(B74/16,0)</f>
        <v>2</v>
      </c>
      <c r="C76" s="164">
        <f t="shared" si="25"/>
        <v>3</v>
      </c>
      <c r="D76" s="164">
        <f t="shared" si="25"/>
        <v>30</v>
      </c>
      <c r="E76" s="164">
        <f t="shared" ref="E76" si="26">ROUND(E74/16,0)</f>
        <v>28</v>
      </c>
      <c r="F76" s="164">
        <f t="shared" si="25"/>
        <v>42</v>
      </c>
      <c r="G76" s="164">
        <f t="shared" si="25"/>
        <v>41</v>
      </c>
      <c r="H76" s="164">
        <f t="shared" si="25"/>
        <v>45</v>
      </c>
      <c r="I76" s="164">
        <f t="shared" si="25"/>
        <v>43</v>
      </c>
      <c r="J76" s="164">
        <f t="shared" si="25"/>
        <v>41</v>
      </c>
      <c r="K76" s="164">
        <f t="shared" si="25"/>
        <v>22</v>
      </c>
      <c r="L76" s="164">
        <f t="shared" si="25"/>
        <v>23</v>
      </c>
      <c r="M76" s="164">
        <f t="shared" ref="M76" si="27">ROUND(M74/16,0)</f>
        <v>24</v>
      </c>
      <c r="N76" s="164">
        <f t="shared" si="25"/>
        <v>25</v>
      </c>
      <c r="O76" s="164">
        <f t="shared" si="25"/>
        <v>24</v>
      </c>
      <c r="P76" s="164">
        <f t="shared" si="25"/>
        <v>24</v>
      </c>
      <c r="Q76" s="164">
        <f t="shared" si="25"/>
        <v>26</v>
      </c>
      <c r="R76" s="164">
        <f t="shared" si="25"/>
        <v>26</v>
      </c>
      <c r="S76" s="164">
        <f t="shared" si="25"/>
        <v>25</v>
      </c>
      <c r="T76" s="164">
        <f t="shared" si="25"/>
        <v>24</v>
      </c>
      <c r="U76" s="164">
        <f t="shared" si="25"/>
        <v>24</v>
      </c>
      <c r="V76" s="164">
        <f t="shared" si="25"/>
        <v>22</v>
      </c>
      <c r="W76" s="164">
        <f t="shared" si="25"/>
        <v>22</v>
      </c>
      <c r="X76" s="164">
        <f t="shared" si="25"/>
        <v>21</v>
      </c>
      <c r="Y76" s="164">
        <f t="shared" si="25"/>
        <v>4</v>
      </c>
      <c r="Z76" s="164">
        <f t="shared" si="25"/>
        <v>3</v>
      </c>
      <c r="AA76" s="164">
        <f t="shared" si="25"/>
        <v>3</v>
      </c>
      <c r="AB76" s="164">
        <f t="shared" si="25"/>
        <v>2</v>
      </c>
      <c r="AC76" s="164">
        <f t="shared" si="25"/>
        <v>2</v>
      </c>
      <c r="AD76" s="164">
        <f t="shared" si="25"/>
        <v>2</v>
      </c>
      <c r="AE76" s="164">
        <f t="shared" si="25"/>
        <v>1</v>
      </c>
      <c r="AF76" s="164">
        <f t="shared" si="25"/>
        <v>1</v>
      </c>
      <c r="AG76" s="164">
        <f t="shared" si="25"/>
        <v>0</v>
      </c>
      <c r="AH76" s="164">
        <f t="shared" si="25"/>
        <v>0</v>
      </c>
      <c r="AI76" s="155"/>
    </row>
    <row r="77" spans="1:35">
      <c r="A77" s="11"/>
      <c r="B77" s="17"/>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8"/>
    </row>
    <row r="78" spans="1:35" ht="14.25">
      <c r="A78" s="23" t="s">
        <v>177</v>
      </c>
      <c r="B78" s="17"/>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8"/>
    </row>
    <row r="79" spans="1:35" ht="14.25">
      <c r="A79" s="23" t="s">
        <v>176</v>
      </c>
      <c r="B79" s="17"/>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8"/>
    </row>
    <row r="80" spans="1:35" ht="14.25">
      <c r="A80" s="23" t="s">
        <v>178</v>
      </c>
      <c r="B80" s="17"/>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8"/>
    </row>
    <row r="81" spans="1:35" ht="14.25">
      <c r="A81" s="23" t="s">
        <v>221</v>
      </c>
      <c r="B81" s="17"/>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8"/>
    </row>
    <row r="82" spans="1:35">
      <c r="AI82" s="18"/>
    </row>
  </sheetData>
  <mergeCells count="3">
    <mergeCell ref="A1:AI1"/>
    <mergeCell ref="AK50:AN50"/>
    <mergeCell ref="AK59:AN59"/>
  </mergeCells>
  <printOptions gridLines="1"/>
  <pageMargins left="0.7" right="0.7" top="0.75" bottom="0.75" header="0.3" footer="0.3"/>
  <pageSetup paperSize="17" scale="76" fitToHeight="2" orientation="landscape"/>
  <headerFooter>
    <oddFooter>&amp;RPage &amp;P of &amp;N</oddFooter>
  </headerFooter>
  <rowBreaks count="1" manualBreakCount="1">
    <brk id="68" max="34" man="1"/>
  </rowBreaks>
</worksheet>
</file>

<file path=xl/worksheets/sheet3.xml><?xml version="1.0" encoding="utf-8"?>
<worksheet xmlns="http://schemas.openxmlformats.org/spreadsheetml/2006/main" xmlns:r="http://schemas.openxmlformats.org/officeDocument/2006/relationships">
  <dimension ref="A1:F137"/>
  <sheetViews>
    <sheetView view="pageBreakPreview" topLeftCell="A101" zoomScale="60" zoomScaleNormal="100" workbookViewId="0">
      <selection activeCell="E115" sqref="E115:E123"/>
    </sheetView>
  </sheetViews>
  <sheetFormatPr defaultRowHeight="12.75"/>
  <cols>
    <col min="1" max="1" width="15.7109375" customWidth="1"/>
    <col min="2" max="2" width="27.7109375" bestFit="1" customWidth="1"/>
    <col min="3" max="3" width="12.7109375" customWidth="1"/>
    <col min="5" max="5" width="20.42578125" bestFit="1" customWidth="1"/>
    <col min="6" max="6" width="12.7109375" customWidth="1"/>
  </cols>
  <sheetData>
    <row r="1" spans="1:6" ht="18">
      <c r="A1" s="277" t="s">
        <v>234</v>
      </c>
      <c r="B1" s="277"/>
      <c r="C1" s="277"/>
      <c r="D1" s="277"/>
      <c r="E1" s="277"/>
      <c r="F1" s="277"/>
    </row>
    <row r="3" spans="1:6">
      <c r="A3" t="s">
        <v>182</v>
      </c>
      <c r="F3" s="200" t="s">
        <v>185</v>
      </c>
    </row>
    <row r="4" spans="1:6">
      <c r="A4" t="s">
        <v>180</v>
      </c>
      <c r="F4" s="200" t="s">
        <v>184</v>
      </c>
    </row>
    <row r="5" spans="1:6">
      <c r="A5" t="s">
        <v>232</v>
      </c>
      <c r="F5" s="200" t="s">
        <v>233</v>
      </c>
    </row>
    <row r="7" spans="1:6" ht="38.25" customHeight="1">
      <c r="A7" s="279" t="s">
        <v>268</v>
      </c>
      <c r="B7" s="279"/>
      <c r="C7" s="279"/>
      <c r="D7" s="279"/>
      <c r="E7" s="279"/>
      <c r="F7" s="279"/>
    </row>
    <row r="9" spans="1:6" ht="18" customHeight="1">
      <c r="A9" s="280" t="s">
        <v>229</v>
      </c>
      <c r="B9" s="280"/>
      <c r="C9" s="280"/>
      <c r="E9" s="280" t="s">
        <v>228</v>
      </c>
      <c r="F9" s="280"/>
    </row>
    <row r="10" spans="1:6" ht="15.75" customHeight="1">
      <c r="A10" s="213" t="s">
        <v>222</v>
      </c>
      <c r="B10" s="213" t="s">
        <v>223</v>
      </c>
      <c r="C10" s="213" t="s">
        <v>224</v>
      </c>
      <c r="D10" s="213"/>
      <c r="E10" s="213" t="s">
        <v>222</v>
      </c>
      <c r="F10" s="213" t="s">
        <v>224</v>
      </c>
    </row>
    <row r="11" spans="1:6" ht="12.75" customHeight="1">
      <c r="A11" s="213"/>
      <c r="B11" s="213"/>
      <c r="C11" s="213"/>
      <c r="D11" s="213"/>
      <c r="E11" s="213"/>
      <c r="F11" s="213"/>
    </row>
    <row r="12" spans="1:6" ht="25.5" customHeight="1">
      <c r="A12" s="219" t="s">
        <v>270</v>
      </c>
      <c r="B12" s="213"/>
      <c r="C12" s="213"/>
      <c r="D12" s="218"/>
      <c r="E12" s="278" t="s">
        <v>271</v>
      </c>
      <c r="F12" s="278"/>
    </row>
    <row r="13" spans="1:6" ht="12.75" customHeight="1">
      <c r="A13" s="213"/>
      <c r="B13" s="213"/>
      <c r="C13" s="213"/>
      <c r="D13" s="213"/>
      <c r="E13" s="213"/>
      <c r="F13" s="213"/>
    </row>
    <row r="14" spans="1:6" ht="12.75" customHeight="1">
      <c r="A14" s="219" t="s">
        <v>272</v>
      </c>
      <c r="B14" s="213"/>
      <c r="C14" s="213"/>
      <c r="D14" s="213"/>
      <c r="E14" s="213"/>
      <c r="F14" s="213"/>
    </row>
    <row r="15" spans="1:6" ht="12.75" customHeight="1">
      <c r="A15" s="213"/>
      <c r="B15" t="s">
        <v>273</v>
      </c>
      <c r="C15" s="213"/>
      <c r="D15" s="213"/>
      <c r="E15" t="s">
        <v>269</v>
      </c>
      <c r="F15" s="210">
        <f>C16</f>
        <v>16</v>
      </c>
    </row>
    <row r="16" spans="1:6" ht="12.75" customHeight="1">
      <c r="A16" s="213"/>
      <c r="B16" s="220" t="s">
        <v>269</v>
      </c>
      <c r="C16" s="210">
        <v>16</v>
      </c>
      <c r="D16" s="213"/>
      <c r="E16" s="213"/>
      <c r="F16" s="213"/>
    </row>
    <row r="17" spans="1:6" ht="12.75" customHeight="1">
      <c r="A17" s="213"/>
      <c r="B17" s="213"/>
      <c r="C17" s="213"/>
      <c r="D17" s="213"/>
      <c r="E17" s="213"/>
      <c r="F17" s="213"/>
    </row>
    <row r="18" spans="1:6" ht="12.75" customHeight="1">
      <c r="A18" s="216" t="s">
        <v>225</v>
      </c>
    </row>
    <row r="19" spans="1:6" ht="12.75" customHeight="1">
      <c r="B19" t="s">
        <v>226</v>
      </c>
      <c r="C19" s="210">
        <v>71</v>
      </c>
      <c r="E19" t="s">
        <v>230</v>
      </c>
      <c r="F19" s="210">
        <v>101</v>
      </c>
    </row>
    <row r="20" spans="1:6" ht="15">
      <c r="B20" t="s">
        <v>227</v>
      </c>
      <c r="C20" s="210">
        <v>31</v>
      </c>
      <c r="E20" t="s">
        <v>231</v>
      </c>
      <c r="F20" s="211">
        <v>5</v>
      </c>
    </row>
    <row r="21" spans="1:6" ht="15">
      <c r="B21" t="s">
        <v>23</v>
      </c>
      <c r="C21" s="211">
        <v>4</v>
      </c>
      <c r="F21" s="210">
        <f>SUM(F19:F20)</f>
        <v>106</v>
      </c>
    </row>
    <row r="22" spans="1:6" ht="12.75" customHeight="1">
      <c r="C22" s="212">
        <f>SUM(C19:C21)</f>
        <v>106</v>
      </c>
    </row>
    <row r="23" spans="1:6" ht="12.75" customHeight="1"/>
    <row r="24" spans="1:6" ht="12.75" customHeight="1">
      <c r="A24" s="216" t="s">
        <v>235</v>
      </c>
    </row>
    <row r="25" spans="1:6" ht="12.75" customHeight="1">
      <c r="B25" t="s">
        <v>226</v>
      </c>
      <c r="C25" s="210">
        <v>59</v>
      </c>
      <c r="E25" t="s">
        <v>14</v>
      </c>
      <c r="F25" s="210">
        <f>C28</f>
        <v>86</v>
      </c>
    </row>
    <row r="26" spans="1:6" ht="12.75" customHeight="1">
      <c r="B26" t="s">
        <v>227</v>
      </c>
      <c r="C26" s="210">
        <v>23</v>
      </c>
      <c r="E26" s="215" t="s">
        <v>237</v>
      </c>
      <c r="F26" s="217"/>
    </row>
    <row r="27" spans="1:6" ht="15">
      <c r="B27" t="s">
        <v>23</v>
      </c>
      <c r="C27" s="211">
        <v>4</v>
      </c>
      <c r="F27" s="210"/>
    </row>
    <row r="28" spans="1:6" ht="12.75" customHeight="1">
      <c r="C28" s="212">
        <f>SUM(C25:C27)</f>
        <v>86</v>
      </c>
    </row>
    <row r="29" spans="1:6" ht="12.75" customHeight="1"/>
    <row r="30" spans="1:6" ht="12.75" customHeight="1">
      <c r="A30" s="216" t="s">
        <v>236</v>
      </c>
    </row>
    <row r="31" spans="1:6" ht="12.75" customHeight="1">
      <c r="B31" t="s">
        <v>226</v>
      </c>
      <c r="C31" s="210">
        <v>95</v>
      </c>
      <c r="E31" t="str">
        <f>E25</f>
        <v>Laborer</v>
      </c>
      <c r="F31" s="210">
        <f>C34</f>
        <v>123</v>
      </c>
    </row>
    <row r="32" spans="1:6" ht="12.75" customHeight="1">
      <c r="B32" t="s">
        <v>227</v>
      </c>
      <c r="C32" s="210">
        <v>27</v>
      </c>
      <c r="E32" s="215" t="s">
        <v>237</v>
      </c>
      <c r="F32" s="217"/>
    </row>
    <row r="33" spans="1:6" ht="15">
      <c r="B33" t="s">
        <v>22</v>
      </c>
      <c r="C33" s="211">
        <v>1</v>
      </c>
      <c r="F33" s="210"/>
    </row>
    <row r="34" spans="1:6" ht="12.75" customHeight="1">
      <c r="C34" s="212">
        <f>SUM(C31:C33)</f>
        <v>123</v>
      </c>
    </row>
    <row r="35" spans="1:6" ht="12.75" customHeight="1"/>
    <row r="36" spans="1:6" ht="12.75" customHeight="1">
      <c r="A36" s="216" t="s">
        <v>238</v>
      </c>
    </row>
    <row r="37" spans="1:6" ht="12.75" customHeight="1">
      <c r="B37" t="s">
        <v>226</v>
      </c>
      <c r="C37" s="210">
        <v>18</v>
      </c>
      <c r="E37" t="s">
        <v>240</v>
      </c>
      <c r="F37" s="210">
        <f>C40</f>
        <v>26</v>
      </c>
    </row>
    <row r="38" spans="1:6" ht="12.75" customHeight="1">
      <c r="B38" t="s">
        <v>227</v>
      </c>
      <c r="C38" s="210">
        <v>7</v>
      </c>
      <c r="E38" s="215"/>
      <c r="F38" s="217"/>
    </row>
    <row r="39" spans="1:6" ht="15">
      <c r="B39" t="s">
        <v>23</v>
      </c>
      <c r="C39" s="211">
        <v>1</v>
      </c>
      <c r="F39" s="210"/>
    </row>
    <row r="40" spans="1:6" ht="12.75" customHeight="1">
      <c r="C40" s="212">
        <f>SUM(C37:C39)</f>
        <v>26</v>
      </c>
    </row>
    <row r="41" spans="1:6" ht="12.75" customHeight="1"/>
    <row r="42" spans="1:6">
      <c r="A42" s="216" t="s">
        <v>239</v>
      </c>
    </row>
    <row r="43" spans="1:6" ht="12.75" customHeight="1">
      <c r="B43" t="s">
        <v>226</v>
      </c>
      <c r="C43" s="210">
        <v>20</v>
      </c>
      <c r="E43" t="str">
        <f>E37</f>
        <v>Truck Driver</v>
      </c>
      <c r="F43" s="210">
        <f>C46</f>
        <v>29</v>
      </c>
    </row>
    <row r="44" spans="1:6" ht="12.75" customHeight="1">
      <c r="B44" t="s">
        <v>227</v>
      </c>
      <c r="C44" s="210">
        <v>8</v>
      </c>
      <c r="E44" s="215"/>
      <c r="F44" s="217"/>
    </row>
    <row r="45" spans="1:6" ht="15">
      <c r="B45" t="s">
        <v>22</v>
      </c>
      <c r="C45" s="211">
        <v>1</v>
      </c>
      <c r="F45" s="210"/>
    </row>
    <row r="46" spans="1:6" ht="12.75" customHeight="1">
      <c r="C46" s="212">
        <f>SUM(C43:C45)</f>
        <v>29</v>
      </c>
    </row>
    <row r="47" spans="1:6" ht="12.75" customHeight="1"/>
    <row r="48" spans="1:6" ht="12.75" customHeight="1">
      <c r="A48" s="216" t="s">
        <v>241</v>
      </c>
    </row>
    <row r="49" spans="1:6">
      <c r="B49" t="s">
        <v>226</v>
      </c>
      <c r="C49" s="210">
        <v>52</v>
      </c>
      <c r="E49" t="s">
        <v>243</v>
      </c>
      <c r="F49" s="210">
        <f>C51</f>
        <v>75</v>
      </c>
    </row>
    <row r="50" spans="1:6" ht="15">
      <c r="B50" t="s">
        <v>227</v>
      </c>
      <c r="C50" s="211">
        <v>23</v>
      </c>
      <c r="E50" s="215"/>
      <c r="F50" s="217"/>
    </row>
    <row r="51" spans="1:6" ht="12.75" customHeight="1">
      <c r="C51" s="212">
        <f>SUM(C49:C50)</f>
        <v>75</v>
      </c>
    </row>
    <row r="52" spans="1:6" ht="12.75" customHeight="1"/>
    <row r="53" spans="1:6" ht="12.75" customHeight="1">
      <c r="A53" s="216" t="s">
        <v>242</v>
      </c>
    </row>
    <row r="54" spans="1:6" ht="12.75" customHeight="1">
      <c r="B54" t="s">
        <v>226</v>
      </c>
      <c r="C54" s="210">
        <v>90</v>
      </c>
      <c r="E54" t="str">
        <f>E49</f>
        <v>Carpenter</v>
      </c>
      <c r="F54" s="210">
        <f>C56</f>
        <v>123</v>
      </c>
    </row>
    <row r="55" spans="1:6" ht="15">
      <c r="B55" t="s">
        <v>227</v>
      </c>
      <c r="C55" s="211">
        <v>33</v>
      </c>
      <c r="E55" s="215"/>
      <c r="F55" s="217"/>
    </row>
    <row r="56" spans="1:6" ht="12.75" customHeight="1">
      <c r="C56" s="212">
        <f>SUM(C54:C55)</f>
        <v>123</v>
      </c>
    </row>
    <row r="57" spans="1:6" ht="12.75" customHeight="1"/>
    <row r="58" spans="1:6" ht="12.75" customHeight="1">
      <c r="A58" s="216" t="s">
        <v>244</v>
      </c>
    </row>
    <row r="59" spans="1:6" ht="12.75" customHeight="1">
      <c r="B59" t="s">
        <v>226</v>
      </c>
      <c r="C59" s="210">
        <v>192</v>
      </c>
      <c r="E59" t="s">
        <v>6</v>
      </c>
      <c r="F59" s="210">
        <f>C61</f>
        <v>264</v>
      </c>
    </row>
    <row r="60" spans="1:6" ht="15">
      <c r="B60" t="s">
        <v>227</v>
      </c>
      <c r="C60" s="211">
        <v>72</v>
      </c>
      <c r="F60" s="217"/>
    </row>
    <row r="61" spans="1:6" ht="12.75" customHeight="1">
      <c r="C61" s="212">
        <f>SUM(C59:C60)</f>
        <v>264</v>
      </c>
    </row>
    <row r="63" spans="1:6">
      <c r="A63" s="216" t="s">
        <v>245</v>
      </c>
    </row>
    <row r="64" spans="1:6">
      <c r="B64" t="s">
        <v>230</v>
      </c>
      <c r="C64" s="210">
        <v>0</v>
      </c>
      <c r="E64" t="s">
        <v>246</v>
      </c>
      <c r="F64" s="212">
        <f>C66</f>
        <v>0</v>
      </c>
    </row>
    <row r="65" spans="1:6" ht="15">
      <c r="B65" t="s">
        <v>14</v>
      </c>
      <c r="C65" s="211">
        <v>0</v>
      </c>
    </row>
    <row r="66" spans="1:6">
      <c r="C66" s="212">
        <f>SUM(C64:C65)</f>
        <v>0</v>
      </c>
    </row>
    <row r="68" spans="1:6">
      <c r="A68" s="216" t="s">
        <v>247</v>
      </c>
    </row>
    <row r="69" spans="1:6">
      <c r="B69" t="s">
        <v>230</v>
      </c>
      <c r="C69" s="210">
        <v>2</v>
      </c>
      <c r="E69" t="s">
        <v>246</v>
      </c>
      <c r="F69" s="212">
        <f>C71</f>
        <v>8</v>
      </c>
    </row>
    <row r="70" spans="1:6" ht="15">
      <c r="B70" t="s">
        <v>14</v>
      </c>
      <c r="C70" s="211">
        <v>6</v>
      </c>
    </row>
    <row r="71" spans="1:6">
      <c r="C71" s="212">
        <f>SUM(C69:C70)</f>
        <v>8</v>
      </c>
    </row>
    <row r="73" spans="1:6">
      <c r="A73" s="216" t="s">
        <v>248</v>
      </c>
    </row>
    <row r="74" spans="1:6">
      <c r="B74" t="s">
        <v>226</v>
      </c>
      <c r="C74" s="210">
        <v>368</v>
      </c>
      <c r="E74" t="s">
        <v>6</v>
      </c>
      <c r="F74" s="210">
        <f>C77</f>
        <v>511</v>
      </c>
    </row>
    <row r="75" spans="1:6">
      <c r="B75" t="s">
        <v>227</v>
      </c>
      <c r="C75" s="210">
        <v>140</v>
      </c>
      <c r="F75" s="217"/>
    </row>
    <row r="76" spans="1:6" ht="15">
      <c r="B76" t="s">
        <v>23</v>
      </c>
      <c r="C76" s="211">
        <v>3</v>
      </c>
      <c r="F76" s="210"/>
    </row>
    <row r="77" spans="1:6">
      <c r="C77" s="212">
        <f>SUM(C74:C76)</f>
        <v>511</v>
      </c>
    </row>
    <row r="79" spans="1:6">
      <c r="A79" s="216" t="s">
        <v>249</v>
      </c>
    </row>
    <row r="80" spans="1:6">
      <c r="B80" t="s">
        <v>226</v>
      </c>
      <c r="C80" s="210">
        <v>255</v>
      </c>
      <c r="E80" t="s">
        <v>9</v>
      </c>
      <c r="F80" s="210">
        <f>C82</f>
        <v>359</v>
      </c>
    </row>
    <row r="81" spans="1:6" ht="15">
      <c r="B81" t="s">
        <v>227</v>
      </c>
      <c r="C81" s="211">
        <v>104</v>
      </c>
      <c r="F81" s="217"/>
    </row>
    <row r="82" spans="1:6">
      <c r="C82" s="212">
        <f>SUM(C80:C81)</f>
        <v>359</v>
      </c>
    </row>
    <row r="84" spans="1:6">
      <c r="A84" s="216" t="s">
        <v>250</v>
      </c>
    </row>
    <row r="85" spans="1:6">
      <c r="B85" t="s">
        <v>226</v>
      </c>
      <c r="C85" s="210">
        <v>7</v>
      </c>
      <c r="E85" t="s">
        <v>8</v>
      </c>
      <c r="F85" s="210">
        <f>C87</f>
        <v>9</v>
      </c>
    </row>
    <row r="86" spans="1:6" ht="15">
      <c r="B86" t="s">
        <v>227</v>
      </c>
      <c r="C86" s="211">
        <v>2</v>
      </c>
      <c r="E86" s="215"/>
      <c r="F86" s="217"/>
    </row>
    <row r="87" spans="1:6">
      <c r="C87" s="212">
        <f>SUM(C85:C86)</f>
        <v>9</v>
      </c>
    </row>
    <row r="89" spans="1:6">
      <c r="A89" s="216" t="s">
        <v>251</v>
      </c>
    </row>
    <row r="90" spans="1:6">
      <c r="B90" t="s">
        <v>226</v>
      </c>
      <c r="C90" s="210">
        <v>13</v>
      </c>
      <c r="E90" t="str">
        <f>E85</f>
        <v>Cement Finisher</v>
      </c>
      <c r="F90" s="210">
        <f>C92</f>
        <v>18</v>
      </c>
    </row>
    <row r="91" spans="1:6" ht="15">
      <c r="B91" t="s">
        <v>227</v>
      </c>
      <c r="C91" s="211">
        <v>5</v>
      </c>
      <c r="E91" s="215"/>
      <c r="F91" s="217"/>
    </row>
    <row r="92" spans="1:6">
      <c r="C92" s="212">
        <f>SUM(C90:C91)</f>
        <v>18</v>
      </c>
    </row>
    <row r="94" spans="1:6">
      <c r="A94" s="216" t="s">
        <v>253</v>
      </c>
    </row>
    <row r="95" spans="1:6">
      <c r="B95" t="s">
        <v>226</v>
      </c>
      <c r="C95" s="210">
        <v>75</v>
      </c>
      <c r="E95" t="s">
        <v>252</v>
      </c>
      <c r="F95" s="210">
        <f>C97</f>
        <v>126</v>
      </c>
    </row>
    <row r="96" spans="1:6" ht="15">
      <c r="B96" t="s">
        <v>227</v>
      </c>
      <c r="C96" s="211">
        <v>51</v>
      </c>
      <c r="E96" s="215"/>
      <c r="F96" s="217"/>
    </row>
    <row r="97" spans="1:6">
      <c r="C97" s="212">
        <f>SUM(C95:C96)</f>
        <v>126</v>
      </c>
    </row>
    <row r="99" spans="1:6">
      <c r="A99" s="216" t="s">
        <v>254</v>
      </c>
    </row>
    <row r="100" spans="1:6">
      <c r="B100" t="s">
        <v>226</v>
      </c>
      <c r="C100" s="210">
        <v>82</v>
      </c>
      <c r="E100" t="str">
        <f>E95</f>
        <v>Ironworker</v>
      </c>
      <c r="F100" s="210">
        <f>C102</f>
        <v>133</v>
      </c>
    </row>
    <row r="101" spans="1:6" ht="15">
      <c r="B101" t="s">
        <v>227</v>
      </c>
      <c r="C101" s="211">
        <v>51</v>
      </c>
      <c r="E101" s="215"/>
      <c r="F101" s="217"/>
    </row>
    <row r="102" spans="1:6">
      <c r="C102" s="212">
        <f>SUM(C100:C101)</f>
        <v>133</v>
      </c>
    </row>
    <row r="104" spans="1:6">
      <c r="A104" s="216" t="s">
        <v>255</v>
      </c>
    </row>
    <row r="105" spans="1:6">
      <c r="B105" t="s">
        <v>226</v>
      </c>
      <c r="C105" s="210">
        <v>95</v>
      </c>
      <c r="E105" t="s">
        <v>15</v>
      </c>
      <c r="F105" s="210">
        <f>C107</f>
        <v>141</v>
      </c>
    </row>
    <row r="106" spans="1:6" ht="15">
      <c r="B106" t="s">
        <v>227</v>
      </c>
      <c r="C106" s="211">
        <v>46</v>
      </c>
      <c r="E106" s="215"/>
      <c r="F106" s="217"/>
    </row>
    <row r="107" spans="1:6">
      <c r="C107" s="212">
        <f>SUM(C105:C106)</f>
        <v>141</v>
      </c>
    </row>
    <row r="109" spans="1:6">
      <c r="A109" s="216" t="s">
        <v>256</v>
      </c>
    </row>
    <row r="110" spans="1:6">
      <c r="B110" t="s">
        <v>226</v>
      </c>
      <c r="C110" s="210">
        <v>101</v>
      </c>
      <c r="E110" t="str">
        <f>E105</f>
        <v>Millwright</v>
      </c>
      <c r="F110" s="210">
        <f>C112</f>
        <v>149</v>
      </c>
    </row>
    <row r="111" spans="1:6" ht="15">
      <c r="B111" t="s">
        <v>227</v>
      </c>
      <c r="C111" s="211">
        <v>48</v>
      </c>
      <c r="E111" s="215"/>
      <c r="F111" s="217"/>
    </row>
    <row r="112" spans="1:6">
      <c r="C112" s="212">
        <f>SUM(C110:C111)</f>
        <v>149</v>
      </c>
    </row>
    <row r="114" spans="1:6">
      <c r="A114" s="216" t="s">
        <v>257</v>
      </c>
    </row>
    <row r="115" spans="1:6">
      <c r="A115" s="216"/>
      <c r="B115" t="s">
        <v>258</v>
      </c>
      <c r="E115" t="s">
        <v>260</v>
      </c>
      <c r="F115" s="210">
        <v>19</v>
      </c>
    </row>
    <row r="116" spans="1:6">
      <c r="A116" s="216"/>
      <c r="B116" s="214" t="s">
        <v>154</v>
      </c>
      <c r="C116" s="210">
        <v>280</v>
      </c>
      <c r="E116" t="s">
        <v>261</v>
      </c>
      <c r="F116" s="210">
        <v>80</v>
      </c>
    </row>
    <row r="117" spans="1:6">
      <c r="B117" s="214" t="s">
        <v>155</v>
      </c>
      <c r="C117" s="210">
        <v>111</v>
      </c>
      <c r="E117" t="s">
        <v>262</v>
      </c>
      <c r="F117" s="210">
        <v>44</v>
      </c>
    </row>
    <row r="118" spans="1:6">
      <c r="B118" s="214" t="s">
        <v>156</v>
      </c>
      <c r="C118" s="210">
        <v>6</v>
      </c>
      <c r="E118" t="s">
        <v>263</v>
      </c>
      <c r="F118" s="210">
        <v>126</v>
      </c>
    </row>
    <row r="119" spans="1:6">
      <c r="B119" s="214" t="s">
        <v>19</v>
      </c>
      <c r="C119" s="210">
        <v>20</v>
      </c>
      <c r="E119" t="s">
        <v>264</v>
      </c>
      <c r="F119" s="210">
        <v>180</v>
      </c>
    </row>
    <row r="120" spans="1:6">
      <c r="B120" s="214" t="s">
        <v>22</v>
      </c>
      <c r="C120" s="210">
        <v>37</v>
      </c>
      <c r="E120" t="s">
        <v>265</v>
      </c>
      <c r="F120" s="210">
        <v>104</v>
      </c>
    </row>
    <row r="121" spans="1:6">
      <c r="B121" s="214" t="s">
        <v>23</v>
      </c>
      <c r="C121" s="210">
        <v>30</v>
      </c>
      <c r="E121" t="s">
        <v>266</v>
      </c>
      <c r="F121" s="210">
        <v>10</v>
      </c>
    </row>
    <row r="122" spans="1:6">
      <c r="B122" s="214" t="s">
        <v>28</v>
      </c>
      <c r="C122" s="210">
        <v>6</v>
      </c>
      <c r="E122" t="s">
        <v>267</v>
      </c>
      <c r="F122" s="210">
        <v>29</v>
      </c>
    </row>
    <row r="123" spans="1:6" ht="15">
      <c r="B123" t="s">
        <v>259</v>
      </c>
      <c r="C123" s="210"/>
      <c r="E123" t="s">
        <v>269</v>
      </c>
      <c r="F123" s="211">
        <v>4</v>
      </c>
    </row>
    <row r="124" spans="1:6">
      <c r="B124" s="214" t="s">
        <v>154</v>
      </c>
      <c r="C124" s="210">
        <v>70</v>
      </c>
      <c r="F124" s="212">
        <f>SUM(F115:F123)</f>
        <v>596</v>
      </c>
    </row>
    <row r="125" spans="1:6">
      <c r="B125" s="214" t="s">
        <v>155</v>
      </c>
      <c r="C125" s="210">
        <v>28</v>
      </c>
    </row>
    <row r="126" spans="1:6">
      <c r="B126" s="214" t="s">
        <v>156</v>
      </c>
      <c r="C126" s="210">
        <v>2</v>
      </c>
    </row>
    <row r="127" spans="1:6" ht="15">
      <c r="C127" s="211">
        <v>6</v>
      </c>
    </row>
    <row r="128" spans="1:6">
      <c r="C128" s="212">
        <f>SUM(C116:C127)</f>
        <v>596</v>
      </c>
    </row>
    <row r="130" spans="1:6" ht="25.5" customHeight="1">
      <c r="A130" s="219" t="s">
        <v>274</v>
      </c>
      <c r="E130" s="279" t="s">
        <v>275</v>
      </c>
      <c r="F130" s="278"/>
    </row>
    <row r="131" spans="1:6">
      <c r="C131" s="210"/>
      <c r="F131" s="210"/>
    </row>
    <row r="132" spans="1:6">
      <c r="A132" s="219" t="s">
        <v>152</v>
      </c>
      <c r="E132" s="279" t="s">
        <v>276</v>
      </c>
      <c r="F132" s="278"/>
    </row>
    <row r="133" spans="1:6">
      <c r="C133" s="212"/>
    </row>
    <row r="134" spans="1:6">
      <c r="A134" s="216" t="s">
        <v>277</v>
      </c>
    </row>
    <row r="135" spans="1:6">
      <c r="B135" t="s">
        <v>226</v>
      </c>
      <c r="C135" s="210">
        <v>0</v>
      </c>
      <c r="E135" t="s">
        <v>11</v>
      </c>
      <c r="F135" s="210">
        <f>C137</f>
        <v>12</v>
      </c>
    </row>
    <row r="136" spans="1:6" ht="15">
      <c r="B136" t="s">
        <v>227</v>
      </c>
      <c r="C136" s="211">
        <v>12</v>
      </c>
      <c r="F136" s="217"/>
    </row>
    <row r="137" spans="1:6">
      <c r="C137" s="212">
        <f>SUM(C135:C136)</f>
        <v>12</v>
      </c>
    </row>
  </sheetData>
  <mergeCells count="7">
    <mergeCell ref="A1:F1"/>
    <mergeCell ref="E12:F12"/>
    <mergeCell ref="E130:F130"/>
    <mergeCell ref="E132:F132"/>
    <mergeCell ref="A9:C9"/>
    <mergeCell ref="E9:F9"/>
    <mergeCell ref="A7:F7"/>
  </mergeCells>
  <printOptions horizontalCentered="1"/>
  <pageMargins left="0.7" right="0.7" top="0.75" bottom="0.75" header="0.3" footer="0.3"/>
  <pageSetup orientation="landscape"/>
  <rowBreaks count="1" manualBreakCount="1">
    <brk id="67" max="5" man="1"/>
  </rowBreaks>
</worksheet>
</file>

<file path=xl/worksheets/sheet4.xml><?xml version="1.0" encoding="utf-8"?>
<worksheet xmlns="http://schemas.openxmlformats.org/spreadsheetml/2006/main" xmlns:r="http://schemas.openxmlformats.org/officeDocument/2006/relationships">
  <dimension ref="A1:AN87"/>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AH46" sqref="AH46"/>
    </sheetView>
  </sheetViews>
  <sheetFormatPr defaultRowHeight="12.75"/>
  <cols>
    <col min="1" max="1" width="35" style="1" customWidth="1"/>
    <col min="2" max="2" width="6.7109375" style="201" customWidth="1"/>
    <col min="3" max="34" width="6.7109375" style="1" customWidth="1"/>
    <col min="35" max="35" width="9.140625" style="1"/>
    <col min="36" max="36" width="3.7109375" style="1" customWidth="1"/>
    <col min="37" max="16384" width="9.140625" style="1"/>
  </cols>
  <sheetData>
    <row r="1" spans="1:36" ht="23.25">
      <c r="A1" s="273" t="s">
        <v>179</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row>
    <row r="2" spans="1:36">
      <c r="A2" t="s">
        <v>182</v>
      </c>
      <c r="AI2" s="200" t="s">
        <v>185</v>
      </c>
    </row>
    <row r="3" spans="1:36">
      <c r="A3" t="s">
        <v>180</v>
      </c>
      <c r="C3" s="201"/>
      <c r="D3" s="201"/>
      <c r="E3" s="201"/>
      <c r="F3" s="201"/>
      <c r="G3" s="201"/>
      <c r="H3" s="201"/>
      <c r="I3" s="201"/>
      <c r="J3" s="201"/>
      <c r="K3" s="204">
        <f>K64</f>
        <v>812</v>
      </c>
      <c r="L3" s="204">
        <f t="shared" ref="L3:O3" si="0">L64</f>
        <v>888</v>
      </c>
      <c r="M3" s="204">
        <f t="shared" si="0"/>
        <v>960</v>
      </c>
      <c r="N3" s="204">
        <f t="shared" si="0"/>
        <v>1042</v>
      </c>
      <c r="O3" s="204">
        <f t="shared" si="0"/>
        <v>1108</v>
      </c>
      <c r="P3" s="201"/>
      <c r="Q3" s="201"/>
      <c r="R3" s="201"/>
      <c r="S3" s="201"/>
      <c r="T3" s="201"/>
      <c r="U3" s="201"/>
      <c r="V3" s="201"/>
      <c r="W3" s="201"/>
      <c r="X3" s="201"/>
      <c r="Y3" s="201"/>
      <c r="Z3" s="201"/>
      <c r="AA3" s="201"/>
      <c r="AB3" s="201"/>
      <c r="AC3" s="201"/>
      <c r="AD3" s="201"/>
      <c r="AE3" s="201"/>
      <c r="AF3" s="201"/>
      <c r="AG3" s="201"/>
      <c r="AH3" s="201"/>
      <c r="AI3" s="200" t="s">
        <v>184</v>
      </c>
    </row>
    <row r="4" spans="1:36">
      <c r="A4" t="s">
        <v>181</v>
      </c>
      <c r="C4" s="201"/>
      <c r="D4" s="201"/>
      <c r="E4" s="201"/>
      <c r="F4" s="201"/>
      <c r="G4" s="201"/>
      <c r="H4" s="201"/>
      <c r="I4" s="201"/>
      <c r="K4" s="201">
        <v>812</v>
      </c>
      <c r="L4" s="201">
        <v>888</v>
      </c>
      <c r="M4" s="201">
        <v>960</v>
      </c>
      <c r="N4" s="201">
        <v>1042</v>
      </c>
      <c r="O4" s="201">
        <v>1108</v>
      </c>
      <c r="P4" s="201"/>
      <c r="Q4" s="201"/>
      <c r="R4" s="201"/>
      <c r="S4" s="201"/>
      <c r="T4" s="201"/>
      <c r="U4" s="201"/>
      <c r="V4" s="201"/>
      <c r="W4" s="201"/>
      <c r="X4" s="201"/>
      <c r="Y4" s="201"/>
      <c r="Z4" s="201"/>
      <c r="AA4" s="201"/>
      <c r="AB4" s="201"/>
      <c r="AC4" s="201"/>
      <c r="AD4" s="201"/>
      <c r="AE4" s="201"/>
      <c r="AF4" s="201"/>
      <c r="AG4" s="201"/>
      <c r="AH4" s="201"/>
      <c r="AI4" s="200" t="s">
        <v>183</v>
      </c>
    </row>
    <row r="5" spans="1:36" ht="6" customHeight="1">
      <c r="A5" s="101"/>
      <c r="B5" s="102"/>
      <c r="C5" s="103"/>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row>
    <row r="6" spans="1:36">
      <c r="A6" s="17" t="s">
        <v>3</v>
      </c>
      <c r="B6" s="17">
        <v>1</v>
      </c>
      <c r="C6" s="17">
        <v>2</v>
      </c>
      <c r="D6" s="17">
        <v>3</v>
      </c>
      <c r="E6" s="17">
        <v>4</v>
      </c>
      <c r="F6" s="17">
        <v>5</v>
      </c>
      <c r="G6" s="17">
        <v>6</v>
      </c>
      <c r="H6" s="17">
        <v>7</v>
      </c>
      <c r="I6" s="17">
        <v>8</v>
      </c>
      <c r="J6" s="17">
        <v>9</v>
      </c>
      <c r="K6" s="17">
        <v>10</v>
      </c>
      <c r="L6" s="17">
        <v>11</v>
      </c>
      <c r="M6" s="17">
        <v>12</v>
      </c>
      <c r="N6" s="17">
        <v>13</v>
      </c>
      <c r="O6" s="17">
        <v>14</v>
      </c>
      <c r="P6" s="17">
        <v>15</v>
      </c>
      <c r="Q6" s="17">
        <v>16</v>
      </c>
      <c r="R6" s="17">
        <v>17</v>
      </c>
      <c r="S6" s="17">
        <v>18</v>
      </c>
      <c r="T6" s="17">
        <v>19</v>
      </c>
      <c r="U6" s="17">
        <v>20</v>
      </c>
      <c r="V6" s="17">
        <v>21</v>
      </c>
      <c r="W6" s="17">
        <v>22</v>
      </c>
      <c r="X6" s="17">
        <v>23</v>
      </c>
      <c r="Y6" s="17">
        <v>24</v>
      </c>
      <c r="Z6" s="17">
        <v>25</v>
      </c>
      <c r="AA6" s="17">
        <v>26</v>
      </c>
      <c r="AB6" s="17">
        <v>27</v>
      </c>
      <c r="AC6" s="17">
        <v>28</v>
      </c>
      <c r="AD6" s="17">
        <v>29</v>
      </c>
      <c r="AE6" s="17">
        <v>30</v>
      </c>
      <c r="AF6" s="17">
        <v>31</v>
      </c>
      <c r="AG6" s="17">
        <v>32</v>
      </c>
      <c r="AH6" s="17">
        <v>33</v>
      </c>
      <c r="AI6" s="104" t="s">
        <v>4</v>
      </c>
      <c r="AJ6" s="100"/>
    </row>
    <row r="7" spans="1:36">
      <c r="A7" s="17"/>
      <c r="B7" s="202" t="s">
        <v>186</v>
      </c>
      <c r="C7" s="202" t="s">
        <v>187</v>
      </c>
      <c r="D7" s="202" t="s">
        <v>188</v>
      </c>
      <c r="E7" s="202" t="s">
        <v>189</v>
      </c>
      <c r="F7" s="202" t="s">
        <v>190</v>
      </c>
      <c r="G7" s="202" t="s">
        <v>191</v>
      </c>
      <c r="H7" s="202" t="s">
        <v>192</v>
      </c>
      <c r="I7" s="202" t="s">
        <v>193</v>
      </c>
      <c r="J7" s="202" t="s">
        <v>194</v>
      </c>
      <c r="K7" s="202" t="s">
        <v>195</v>
      </c>
      <c r="L7" s="202" t="s">
        <v>196</v>
      </c>
      <c r="M7" s="202" t="s">
        <v>197</v>
      </c>
      <c r="N7" s="202" t="s">
        <v>198</v>
      </c>
      <c r="O7" s="202" t="s">
        <v>199</v>
      </c>
      <c r="P7" s="202" t="s">
        <v>200</v>
      </c>
      <c r="Q7" s="202" t="s">
        <v>201</v>
      </c>
      <c r="R7" s="202" t="s">
        <v>202</v>
      </c>
      <c r="S7" s="202" t="s">
        <v>203</v>
      </c>
      <c r="T7" s="202" t="s">
        <v>204</v>
      </c>
      <c r="U7" s="202" t="s">
        <v>205</v>
      </c>
      <c r="V7" s="202" t="s">
        <v>206</v>
      </c>
      <c r="W7" s="202" t="s">
        <v>207</v>
      </c>
      <c r="X7" s="202" t="s">
        <v>208</v>
      </c>
      <c r="Y7" s="202" t="s">
        <v>209</v>
      </c>
      <c r="Z7" s="202" t="s">
        <v>210</v>
      </c>
      <c r="AA7" s="202" t="s">
        <v>211</v>
      </c>
      <c r="AB7" s="202" t="s">
        <v>212</v>
      </c>
      <c r="AC7" s="202" t="s">
        <v>213</v>
      </c>
      <c r="AD7" s="202" t="s">
        <v>214</v>
      </c>
      <c r="AE7" s="202" t="s">
        <v>215</v>
      </c>
      <c r="AF7" s="202" t="s">
        <v>216</v>
      </c>
      <c r="AG7" s="202" t="s">
        <v>217</v>
      </c>
      <c r="AH7" s="202" t="s">
        <v>218</v>
      </c>
      <c r="AI7" s="104"/>
      <c r="AJ7" s="100"/>
    </row>
    <row r="8" spans="1:36">
      <c r="A8" s="105" t="s">
        <v>33</v>
      </c>
      <c r="B8" s="104"/>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row>
    <row r="9" spans="1:36">
      <c r="A9" s="101" t="s">
        <v>153</v>
      </c>
      <c r="B9" s="104"/>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row>
    <row r="10" spans="1:36">
      <c r="A10" s="8" t="s">
        <v>6</v>
      </c>
      <c r="B10" s="106">
        <v>0</v>
      </c>
      <c r="C10" s="106">
        <v>0</v>
      </c>
      <c r="D10" s="106">
        <v>4</v>
      </c>
      <c r="E10" s="106">
        <v>4</v>
      </c>
      <c r="F10" s="106">
        <v>5</v>
      </c>
      <c r="G10" s="106">
        <v>7</v>
      </c>
      <c r="H10" s="106">
        <v>9</v>
      </c>
      <c r="I10" s="106">
        <v>11</v>
      </c>
      <c r="J10" s="106">
        <v>11</v>
      </c>
      <c r="K10" s="106">
        <v>11</v>
      </c>
      <c r="L10" s="106">
        <v>12</v>
      </c>
      <c r="M10" s="106">
        <v>15</v>
      </c>
      <c r="N10" s="106">
        <v>31</v>
      </c>
      <c r="O10" s="106">
        <v>34</v>
      </c>
      <c r="P10" s="106">
        <v>47</v>
      </c>
      <c r="Q10" s="106">
        <v>55</v>
      </c>
      <c r="R10" s="106">
        <v>66</v>
      </c>
      <c r="S10" s="106">
        <v>87</v>
      </c>
      <c r="T10" s="106">
        <v>114</v>
      </c>
      <c r="U10" s="106">
        <v>144</v>
      </c>
      <c r="V10" s="106">
        <v>169</v>
      </c>
      <c r="W10" s="106">
        <v>192</v>
      </c>
      <c r="X10" s="106">
        <v>198</v>
      </c>
      <c r="Y10" s="106">
        <v>186</v>
      </c>
      <c r="Z10" s="106">
        <v>158</v>
      </c>
      <c r="AA10" s="106">
        <v>131</v>
      </c>
      <c r="AB10" s="106">
        <v>102</v>
      </c>
      <c r="AC10" s="106">
        <v>76</v>
      </c>
      <c r="AD10" s="106">
        <v>55</v>
      </c>
      <c r="AE10" s="106">
        <v>39</v>
      </c>
      <c r="AF10" s="106">
        <v>31</v>
      </c>
      <c r="AG10" s="106">
        <v>27</v>
      </c>
      <c r="AH10" s="106">
        <v>17</v>
      </c>
      <c r="AI10" s="189">
        <f>SUM(B10:AG10)</f>
        <v>2031</v>
      </c>
      <c r="AJ10" s="100"/>
    </row>
    <row r="11" spans="1:36">
      <c r="A11" s="8" t="s">
        <v>7</v>
      </c>
      <c r="B11" s="106">
        <v>1</v>
      </c>
      <c r="C11" s="106">
        <v>3</v>
      </c>
      <c r="D11" s="106">
        <v>8</v>
      </c>
      <c r="E11" s="106">
        <v>10</v>
      </c>
      <c r="F11" s="106">
        <v>17</v>
      </c>
      <c r="G11" s="106">
        <v>31</v>
      </c>
      <c r="H11" s="106">
        <v>52</v>
      </c>
      <c r="I11" s="106">
        <v>59</v>
      </c>
      <c r="J11" s="106">
        <v>70</v>
      </c>
      <c r="K11" s="106">
        <v>82</v>
      </c>
      <c r="L11" s="106">
        <v>85</v>
      </c>
      <c r="M11" s="106">
        <v>97</v>
      </c>
      <c r="N11" s="106">
        <v>91</v>
      </c>
      <c r="O11" s="106">
        <v>93</v>
      </c>
      <c r="P11" s="106">
        <v>90</v>
      </c>
      <c r="Q11" s="106">
        <v>85</v>
      </c>
      <c r="R11" s="106">
        <v>81</v>
      </c>
      <c r="S11" s="106">
        <v>76</v>
      </c>
      <c r="T11" s="106">
        <v>72</v>
      </c>
      <c r="U11" s="106">
        <v>65</v>
      </c>
      <c r="V11" s="106">
        <v>55</v>
      </c>
      <c r="W11" s="106">
        <v>52</v>
      </c>
      <c r="X11" s="106">
        <v>46</v>
      </c>
      <c r="Y11" s="106">
        <v>37</v>
      </c>
      <c r="Z11" s="106">
        <v>34</v>
      </c>
      <c r="AA11" s="106">
        <v>29</v>
      </c>
      <c r="AB11" s="106">
        <v>24</v>
      </c>
      <c r="AC11" s="106">
        <v>18</v>
      </c>
      <c r="AD11" s="106">
        <v>14</v>
      </c>
      <c r="AE11" s="106">
        <v>11</v>
      </c>
      <c r="AF11" s="106">
        <v>9</v>
      </c>
      <c r="AG11" s="106">
        <v>8</v>
      </c>
      <c r="AH11" s="106">
        <v>5</v>
      </c>
      <c r="AI11" s="189">
        <f t="shared" ref="AI11:AI19" si="1">SUM(B11:AG11)</f>
        <v>1505</v>
      </c>
      <c r="AJ11" s="100"/>
    </row>
    <row r="12" spans="1:36">
      <c r="A12" s="8" t="s">
        <v>8</v>
      </c>
      <c r="B12" s="106">
        <v>0</v>
      </c>
      <c r="C12" s="106">
        <v>3</v>
      </c>
      <c r="D12" s="106">
        <v>1</v>
      </c>
      <c r="E12" s="106">
        <v>2</v>
      </c>
      <c r="F12" s="106">
        <v>2</v>
      </c>
      <c r="G12" s="106">
        <v>5</v>
      </c>
      <c r="H12" s="106">
        <v>7</v>
      </c>
      <c r="I12" s="106">
        <v>8</v>
      </c>
      <c r="J12" s="106">
        <v>10</v>
      </c>
      <c r="K12" s="106">
        <v>12</v>
      </c>
      <c r="L12" s="106">
        <v>13</v>
      </c>
      <c r="M12" s="106">
        <v>14</v>
      </c>
      <c r="N12" s="106">
        <v>14</v>
      </c>
      <c r="O12" s="106">
        <v>14</v>
      </c>
      <c r="P12" s="106">
        <v>14</v>
      </c>
      <c r="Q12" s="106">
        <v>13</v>
      </c>
      <c r="R12" s="106">
        <v>13</v>
      </c>
      <c r="S12" s="106">
        <v>11</v>
      </c>
      <c r="T12" s="106">
        <v>10</v>
      </c>
      <c r="U12" s="106">
        <v>9</v>
      </c>
      <c r="V12" s="106">
        <v>7</v>
      </c>
      <c r="W12" s="106">
        <v>7</v>
      </c>
      <c r="X12" s="106">
        <v>6</v>
      </c>
      <c r="Y12" s="106">
        <v>5</v>
      </c>
      <c r="Z12" s="106">
        <v>4</v>
      </c>
      <c r="AA12" s="106">
        <v>4</v>
      </c>
      <c r="AB12" s="106">
        <v>3</v>
      </c>
      <c r="AC12" s="106">
        <v>2</v>
      </c>
      <c r="AD12" s="106">
        <v>1</v>
      </c>
      <c r="AE12" s="106">
        <v>1</v>
      </c>
      <c r="AF12" s="106">
        <v>1</v>
      </c>
      <c r="AG12" s="106">
        <v>1</v>
      </c>
      <c r="AH12" s="106">
        <v>1</v>
      </c>
      <c r="AI12" s="189">
        <f t="shared" si="1"/>
        <v>217</v>
      </c>
      <c r="AJ12" s="100"/>
    </row>
    <row r="13" spans="1:36">
      <c r="A13" s="8" t="s">
        <v>9</v>
      </c>
      <c r="B13" s="106">
        <v>1</v>
      </c>
      <c r="C13" s="106">
        <v>4</v>
      </c>
      <c r="D13" s="106">
        <v>5</v>
      </c>
      <c r="E13" s="106">
        <v>8</v>
      </c>
      <c r="F13" s="106">
        <v>10</v>
      </c>
      <c r="G13" s="106">
        <v>21</v>
      </c>
      <c r="H13" s="106">
        <v>35</v>
      </c>
      <c r="I13" s="106">
        <v>39</v>
      </c>
      <c r="J13" s="106">
        <v>38</v>
      </c>
      <c r="K13" s="106">
        <v>35</v>
      </c>
      <c r="L13" s="106">
        <v>37</v>
      </c>
      <c r="M13" s="106">
        <v>39</v>
      </c>
      <c r="N13" s="106">
        <v>47</v>
      </c>
      <c r="O13" s="106">
        <v>62</v>
      </c>
      <c r="P13" s="106">
        <v>73</v>
      </c>
      <c r="Q13" s="106">
        <v>79</v>
      </c>
      <c r="R13" s="106">
        <v>88</v>
      </c>
      <c r="S13" s="106">
        <v>110</v>
      </c>
      <c r="T13" s="106">
        <v>141</v>
      </c>
      <c r="U13" s="106">
        <v>180</v>
      </c>
      <c r="V13" s="106">
        <v>217</v>
      </c>
      <c r="W13" s="106">
        <v>255</v>
      </c>
      <c r="X13" s="106">
        <v>259</v>
      </c>
      <c r="Y13" s="106">
        <v>249</v>
      </c>
      <c r="Z13" s="106">
        <v>228</v>
      </c>
      <c r="AA13" s="106">
        <v>198</v>
      </c>
      <c r="AB13" s="106">
        <v>165</v>
      </c>
      <c r="AC13" s="106">
        <v>123</v>
      </c>
      <c r="AD13" s="106">
        <v>97</v>
      </c>
      <c r="AE13" s="106">
        <v>79</v>
      </c>
      <c r="AF13" s="106">
        <v>62</v>
      </c>
      <c r="AG13" s="106">
        <v>53</v>
      </c>
      <c r="AH13" s="106">
        <v>32</v>
      </c>
      <c r="AI13" s="189">
        <f t="shared" si="1"/>
        <v>3037</v>
      </c>
      <c r="AJ13" s="100"/>
    </row>
    <row r="14" spans="1:36">
      <c r="A14" s="8" t="s">
        <v>13</v>
      </c>
      <c r="B14" s="106">
        <v>0</v>
      </c>
      <c r="C14" s="106">
        <v>0</v>
      </c>
      <c r="D14" s="106">
        <v>0</v>
      </c>
      <c r="E14" s="106">
        <v>5</v>
      </c>
      <c r="F14" s="106">
        <v>10</v>
      </c>
      <c r="G14" s="106">
        <v>3</v>
      </c>
      <c r="H14" s="106">
        <v>13</v>
      </c>
      <c r="I14" s="106">
        <v>19</v>
      </c>
      <c r="J14" s="106">
        <v>27</v>
      </c>
      <c r="K14" s="106">
        <v>36</v>
      </c>
      <c r="L14" s="106">
        <v>43</v>
      </c>
      <c r="M14" s="106">
        <v>51</v>
      </c>
      <c r="N14" s="106">
        <v>55</v>
      </c>
      <c r="O14" s="106">
        <v>61</v>
      </c>
      <c r="P14" s="106">
        <v>66</v>
      </c>
      <c r="Q14" s="106">
        <v>70</v>
      </c>
      <c r="R14" s="106">
        <v>75</v>
      </c>
      <c r="S14" s="106">
        <v>80</v>
      </c>
      <c r="T14" s="106">
        <v>84</v>
      </c>
      <c r="U14" s="106">
        <v>85</v>
      </c>
      <c r="V14" s="106">
        <v>79</v>
      </c>
      <c r="W14" s="106">
        <v>75</v>
      </c>
      <c r="X14" s="106">
        <v>67</v>
      </c>
      <c r="Y14" s="106">
        <v>54</v>
      </c>
      <c r="Z14" s="106">
        <v>55</v>
      </c>
      <c r="AA14" s="106">
        <v>44</v>
      </c>
      <c r="AB14" s="106">
        <v>34</v>
      </c>
      <c r="AC14" s="106">
        <v>25</v>
      </c>
      <c r="AD14" s="106">
        <v>18</v>
      </c>
      <c r="AE14" s="106">
        <v>14</v>
      </c>
      <c r="AF14" s="106">
        <v>11</v>
      </c>
      <c r="AG14" s="106">
        <v>11</v>
      </c>
      <c r="AH14" s="106">
        <v>7</v>
      </c>
      <c r="AI14" s="189">
        <f t="shared" si="1"/>
        <v>1270</v>
      </c>
      <c r="AJ14" s="100"/>
    </row>
    <row r="15" spans="1:36">
      <c r="A15" s="8" t="s">
        <v>14</v>
      </c>
      <c r="B15" s="16">
        <v>4</v>
      </c>
      <c r="C15" s="106">
        <v>6</v>
      </c>
      <c r="D15" s="106">
        <v>13</v>
      </c>
      <c r="E15" s="106">
        <v>16</v>
      </c>
      <c r="F15" s="106">
        <v>24</v>
      </c>
      <c r="G15" s="106">
        <v>38</v>
      </c>
      <c r="H15" s="106">
        <v>60</v>
      </c>
      <c r="I15" s="106">
        <v>70</v>
      </c>
      <c r="J15" s="106">
        <v>77</v>
      </c>
      <c r="K15" s="106">
        <v>83</v>
      </c>
      <c r="L15" s="106">
        <v>97</v>
      </c>
      <c r="M15" s="106">
        <v>99</v>
      </c>
      <c r="N15" s="106">
        <v>93</v>
      </c>
      <c r="O15" s="106">
        <v>94</v>
      </c>
      <c r="P15" s="106">
        <v>86</v>
      </c>
      <c r="Q15" s="106">
        <v>83</v>
      </c>
      <c r="R15" s="106">
        <v>83</v>
      </c>
      <c r="S15" s="106">
        <v>84</v>
      </c>
      <c r="T15" s="106">
        <v>84</v>
      </c>
      <c r="U15" s="106">
        <v>80</v>
      </c>
      <c r="V15" s="106">
        <v>67</v>
      </c>
      <c r="W15" s="106">
        <v>59</v>
      </c>
      <c r="X15" s="106">
        <v>51</v>
      </c>
      <c r="Y15" s="106">
        <v>43</v>
      </c>
      <c r="Z15" s="106">
        <v>44</v>
      </c>
      <c r="AA15" s="106">
        <v>37</v>
      </c>
      <c r="AB15" s="106">
        <v>31</v>
      </c>
      <c r="AC15" s="106">
        <v>22</v>
      </c>
      <c r="AD15" s="106">
        <v>19</v>
      </c>
      <c r="AE15" s="106">
        <v>16</v>
      </c>
      <c r="AF15" s="106">
        <v>14</v>
      </c>
      <c r="AG15" s="106">
        <v>13</v>
      </c>
      <c r="AH15" s="106">
        <v>8</v>
      </c>
      <c r="AI15" s="189">
        <f t="shared" si="1"/>
        <v>1690</v>
      </c>
      <c r="AJ15" s="100"/>
    </row>
    <row r="16" spans="1:36">
      <c r="A16" s="8" t="s">
        <v>15</v>
      </c>
      <c r="B16" s="106">
        <v>0</v>
      </c>
      <c r="C16" s="106">
        <v>0</v>
      </c>
      <c r="D16" s="106">
        <v>0</v>
      </c>
      <c r="E16" s="106">
        <v>2</v>
      </c>
      <c r="F16" s="106">
        <v>3</v>
      </c>
      <c r="G16" s="106">
        <v>5</v>
      </c>
      <c r="H16" s="106">
        <v>1</v>
      </c>
      <c r="I16" s="106">
        <v>1</v>
      </c>
      <c r="J16" s="106">
        <v>1</v>
      </c>
      <c r="K16" s="106">
        <v>0</v>
      </c>
      <c r="L16" s="106">
        <v>2</v>
      </c>
      <c r="M16" s="106">
        <v>2</v>
      </c>
      <c r="N16" s="106">
        <v>22</v>
      </c>
      <c r="O16" s="106">
        <v>28</v>
      </c>
      <c r="P16" s="106">
        <v>44</v>
      </c>
      <c r="Q16" s="106">
        <v>52</v>
      </c>
      <c r="R16" s="106">
        <v>57</v>
      </c>
      <c r="S16" s="106">
        <v>66</v>
      </c>
      <c r="T16" s="106">
        <v>76</v>
      </c>
      <c r="U16" s="106">
        <v>84</v>
      </c>
      <c r="V16" s="106">
        <v>90</v>
      </c>
      <c r="W16" s="106">
        <v>95</v>
      </c>
      <c r="X16" s="106">
        <v>105</v>
      </c>
      <c r="Y16" s="106">
        <v>101</v>
      </c>
      <c r="Z16" s="106">
        <v>92</v>
      </c>
      <c r="AA16" s="106">
        <v>78</v>
      </c>
      <c r="AB16" s="106">
        <v>64</v>
      </c>
      <c r="AC16" s="106">
        <v>50</v>
      </c>
      <c r="AD16" s="106">
        <v>36</v>
      </c>
      <c r="AE16" s="106">
        <v>31</v>
      </c>
      <c r="AF16" s="106">
        <v>27</v>
      </c>
      <c r="AG16" s="106">
        <v>27</v>
      </c>
      <c r="AH16" s="106">
        <v>17</v>
      </c>
      <c r="AI16" s="189">
        <f t="shared" si="1"/>
        <v>1242</v>
      </c>
      <c r="AJ16" s="100"/>
    </row>
    <row r="17" spans="1:36">
      <c r="A17" s="8" t="s">
        <v>10</v>
      </c>
      <c r="B17" s="106">
        <v>1</v>
      </c>
      <c r="C17" s="106">
        <v>4</v>
      </c>
      <c r="D17" s="106">
        <v>8</v>
      </c>
      <c r="E17" s="106">
        <v>10</v>
      </c>
      <c r="F17" s="106">
        <v>13</v>
      </c>
      <c r="G17" s="106">
        <v>24</v>
      </c>
      <c r="H17" s="106">
        <v>35</v>
      </c>
      <c r="I17" s="106">
        <v>41</v>
      </c>
      <c r="J17" s="106">
        <v>43</v>
      </c>
      <c r="K17" s="106">
        <v>46</v>
      </c>
      <c r="L17" s="106">
        <v>49</v>
      </c>
      <c r="M17" s="106">
        <v>54</v>
      </c>
      <c r="N17" s="106">
        <v>54</v>
      </c>
      <c r="O17" s="106">
        <v>55</v>
      </c>
      <c r="P17" s="106">
        <v>53</v>
      </c>
      <c r="Q17" s="106">
        <v>55</v>
      </c>
      <c r="R17" s="106">
        <v>58</v>
      </c>
      <c r="S17" s="106">
        <v>64</v>
      </c>
      <c r="T17" s="106">
        <v>70</v>
      </c>
      <c r="U17" s="106">
        <v>74</v>
      </c>
      <c r="V17" s="106">
        <v>73</v>
      </c>
      <c r="W17" s="106">
        <v>71</v>
      </c>
      <c r="X17" s="106">
        <v>67</v>
      </c>
      <c r="Y17" s="106">
        <v>60</v>
      </c>
      <c r="Z17" s="106">
        <v>54</v>
      </c>
      <c r="AA17" s="106">
        <v>45</v>
      </c>
      <c r="AB17" s="106">
        <v>36</v>
      </c>
      <c r="AC17" s="106">
        <v>27</v>
      </c>
      <c r="AD17" s="106">
        <v>20</v>
      </c>
      <c r="AE17" s="106">
        <v>17</v>
      </c>
      <c r="AF17" s="106">
        <v>14</v>
      </c>
      <c r="AG17" s="106">
        <v>13</v>
      </c>
      <c r="AH17" s="106">
        <v>8</v>
      </c>
      <c r="AI17" s="189">
        <f>SUM(B17:AG17)</f>
        <v>1308</v>
      </c>
      <c r="AJ17" s="100"/>
    </row>
    <row r="18" spans="1:36">
      <c r="A18" s="8" t="s">
        <v>17</v>
      </c>
      <c r="B18" s="106">
        <v>0</v>
      </c>
      <c r="C18" s="106">
        <v>0</v>
      </c>
      <c r="D18" s="106">
        <v>11</v>
      </c>
      <c r="E18" s="106">
        <v>13</v>
      </c>
      <c r="F18" s="106">
        <v>18</v>
      </c>
      <c r="G18" s="106">
        <v>34</v>
      </c>
      <c r="H18" s="106">
        <v>43</v>
      </c>
      <c r="I18" s="106">
        <v>48</v>
      </c>
      <c r="J18" s="106">
        <v>53</v>
      </c>
      <c r="K18" s="106">
        <v>59</v>
      </c>
      <c r="L18" s="106">
        <v>65</v>
      </c>
      <c r="M18" s="106">
        <v>72</v>
      </c>
      <c r="N18" s="106">
        <v>83</v>
      </c>
      <c r="O18" s="106">
        <v>92</v>
      </c>
      <c r="P18" s="106">
        <v>108</v>
      </c>
      <c r="Q18" s="106">
        <v>123</v>
      </c>
      <c r="R18" s="106">
        <v>146</v>
      </c>
      <c r="S18" s="106">
        <v>186</v>
      </c>
      <c r="T18" s="106">
        <v>234</v>
      </c>
      <c r="U18" s="106">
        <v>282</v>
      </c>
      <c r="V18" s="106">
        <v>326</v>
      </c>
      <c r="W18" s="106">
        <v>368</v>
      </c>
      <c r="X18" s="106">
        <v>375</v>
      </c>
      <c r="Y18" s="106">
        <v>352</v>
      </c>
      <c r="Z18" s="106">
        <v>305</v>
      </c>
      <c r="AA18" s="106">
        <v>256</v>
      </c>
      <c r="AB18" s="106">
        <v>208</v>
      </c>
      <c r="AC18" s="106">
        <v>152</v>
      </c>
      <c r="AD18" s="106">
        <v>114</v>
      </c>
      <c r="AE18" s="106">
        <v>91</v>
      </c>
      <c r="AF18" s="106">
        <v>69</v>
      </c>
      <c r="AG18" s="106">
        <v>61</v>
      </c>
      <c r="AH18" s="106">
        <v>37</v>
      </c>
      <c r="AI18" s="189">
        <f t="shared" si="1"/>
        <v>4347</v>
      </c>
      <c r="AJ18" s="100"/>
    </row>
    <row r="19" spans="1:36">
      <c r="A19" s="8" t="s">
        <v>152</v>
      </c>
      <c r="B19" s="106">
        <v>1</v>
      </c>
      <c r="C19" s="106">
        <v>3</v>
      </c>
      <c r="D19" s="106">
        <v>3</v>
      </c>
      <c r="E19" s="106">
        <v>3</v>
      </c>
      <c r="F19" s="106">
        <v>4</v>
      </c>
      <c r="G19" s="106">
        <v>7</v>
      </c>
      <c r="H19" s="106">
        <v>10</v>
      </c>
      <c r="I19" s="106">
        <v>13</v>
      </c>
      <c r="J19" s="106">
        <v>14</v>
      </c>
      <c r="K19" s="106">
        <v>14</v>
      </c>
      <c r="L19" s="106">
        <v>15</v>
      </c>
      <c r="M19" s="106">
        <v>17</v>
      </c>
      <c r="N19" s="106">
        <v>18</v>
      </c>
      <c r="O19" s="106">
        <v>19</v>
      </c>
      <c r="P19" s="106">
        <v>18</v>
      </c>
      <c r="Q19" s="106">
        <v>18</v>
      </c>
      <c r="R19" s="106">
        <v>19</v>
      </c>
      <c r="S19" s="106">
        <v>20</v>
      </c>
      <c r="T19" s="106">
        <v>21</v>
      </c>
      <c r="U19" s="106">
        <v>21</v>
      </c>
      <c r="V19" s="106">
        <v>20</v>
      </c>
      <c r="W19" s="106">
        <v>18</v>
      </c>
      <c r="X19" s="106">
        <v>17</v>
      </c>
      <c r="Y19" s="106">
        <v>15</v>
      </c>
      <c r="Z19" s="106">
        <v>12</v>
      </c>
      <c r="AA19" s="106">
        <v>10</v>
      </c>
      <c r="AB19" s="106">
        <v>8</v>
      </c>
      <c r="AC19" s="106">
        <v>6</v>
      </c>
      <c r="AD19" s="106">
        <v>5</v>
      </c>
      <c r="AE19" s="106">
        <v>4</v>
      </c>
      <c r="AF19" s="106">
        <v>4</v>
      </c>
      <c r="AG19" s="106">
        <v>4</v>
      </c>
      <c r="AH19" s="106">
        <v>2</v>
      </c>
      <c r="AI19" s="189">
        <f t="shared" si="1"/>
        <v>381</v>
      </c>
      <c r="AJ19" s="100"/>
    </row>
    <row r="20" spans="1:36">
      <c r="A20" s="11" t="s">
        <v>84</v>
      </c>
      <c r="B20" s="96">
        <f>SUM(B10:B19)</f>
        <v>8</v>
      </c>
      <c r="C20" s="96">
        <f t="shared" ref="C20:AG20" si="2">SUM(C10:C19)</f>
        <v>23</v>
      </c>
      <c r="D20" s="96">
        <f t="shared" si="2"/>
        <v>53</v>
      </c>
      <c r="E20" s="96">
        <f t="shared" si="2"/>
        <v>73</v>
      </c>
      <c r="F20" s="96">
        <f t="shared" si="2"/>
        <v>106</v>
      </c>
      <c r="G20" s="96">
        <f t="shared" si="2"/>
        <v>175</v>
      </c>
      <c r="H20" s="96">
        <f t="shared" si="2"/>
        <v>265</v>
      </c>
      <c r="I20" s="96">
        <f t="shared" si="2"/>
        <v>309</v>
      </c>
      <c r="J20" s="96">
        <f t="shared" si="2"/>
        <v>344</v>
      </c>
      <c r="K20" s="96">
        <f t="shared" si="2"/>
        <v>378</v>
      </c>
      <c r="L20" s="96">
        <f t="shared" si="2"/>
        <v>418</v>
      </c>
      <c r="M20" s="96">
        <f t="shared" ref="M20" si="3">SUM(M10:M19)</f>
        <v>460</v>
      </c>
      <c r="N20" s="96">
        <f t="shared" si="2"/>
        <v>508</v>
      </c>
      <c r="O20" s="96">
        <f t="shared" si="2"/>
        <v>552</v>
      </c>
      <c r="P20" s="96">
        <f t="shared" si="2"/>
        <v>599</v>
      </c>
      <c r="Q20" s="96">
        <f t="shared" si="2"/>
        <v>633</v>
      </c>
      <c r="R20" s="96">
        <f t="shared" si="2"/>
        <v>686</v>
      </c>
      <c r="S20" s="96">
        <f t="shared" si="2"/>
        <v>784</v>
      </c>
      <c r="T20" s="96">
        <f t="shared" si="2"/>
        <v>906</v>
      </c>
      <c r="U20" s="96">
        <f t="shared" si="2"/>
        <v>1024</v>
      </c>
      <c r="V20" s="96">
        <f t="shared" si="2"/>
        <v>1103</v>
      </c>
      <c r="W20" s="96">
        <f t="shared" si="2"/>
        <v>1192</v>
      </c>
      <c r="X20" s="96">
        <f t="shared" si="2"/>
        <v>1191</v>
      </c>
      <c r="Y20" s="96">
        <f t="shared" si="2"/>
        <v>1102</v>
      </c>
      <c r="Z20" s="96">
        <f t="shared" si="2"/>
        <v>986</v>
      </c>
      <c r="AA20" s="96">
        <f t="shared" si="2"/>
        <v>832</v>
      </c>
      <c r="AB20" s="96">
        <f t="shared" si="2"/>
        <v>675</v>
      </c>
      <c r="AC20" s="96">
        <f t="shared" si="2"/>
        <v>501</v>
      </c>
      <c r="AD20" s="96">
        <f t="shared" si="2"/>
        <v>379</v>
      </c>
      <c r="AE20" s="96">
        <f t="shared" si="2"/>
        <v>303</v>
      </c>
      <c r="AF20" s="96">
        <f t="shared" si="2"/>
        <v>242</v>
      </c>
      <c r="AG20" s="96">
        <f t="shared" si="2"/>
        <v>218</v>
      </c>
      <c r="AH20" s="96">
        <f t="shared" ref="AH20" si="4">SUM(AH10:AH19)</f>
        <v>134</v>
      </c>
      <c r="AI20" s="189">
        <f>SUM(AI10:AI19)</f>
        <v>17028</v>
      </c>
      <c r="AJ20" s="100"/>
    </row>
    <row r="21" spans="1:36" s="100" customFormat="1" ht="6" customHeight="1">
      <c r="A21" s="11"/>
      <c r="B21" s="126"/>
      <c r="C21" s="190"/>
      <c r="D21" s="190"/>
      <c r="E21" s="190"/>
      <c r="F21" s="190"/>
      <c r="G21" s="190"/>
      <c r="H21" s="190"/>
      <c r="I21" s="190"/>
      <c r="J21" s="190"/>
      <c r="K21" s="190"/>
      <c r="L21" s="190"/>
      <c r="M21" s="190"/>
      <c r="N21" s="190"/>
      <c r="O21" s="190"/>
      <c r="P21" s="190"/>
      <c r="Q21" s="190"/>
      <c r="R21" s="96"/>
      <c r="S21" s="96"/>
      <c r="T21" s="96"/>
      <c r="U21" s="96"/>
      <c r="V21" s="96"/>
      <c r="W21" s="96"/>
      <c r="X21" s="96"/>
      <c r="Y21" s="96"/>
      <c r="Z21" s="96"/>
      <c r="AA21" s="96"/>
      <c r="AB21" s="96"/>
      <c r="AC21" s="96"/>
      <c r="AD21" s="96"/>
      <c r="AE21" s="96"/>
      <c r="AF21" s="96"/>
      <c r="AG21" s="96"/>
      <c r="AH21" s="96"/>
      <c r="AI21" s="191"/>
    </row>
    <row r="22" spans="1:36" s="100" customFormat="1" ht="14.25">
      <c r="A22" s="101" t="s">
        <v>173</v>
      </c>
      <c r="B22" s="126"/>
      <c r="C22" s="190"/>
      <c r="D22" s="190"/>
      <c r="E22" s="190"/>
      <c r="F22" s="190"/>
      <c r="G22" s="190"/>
      <c r="H22" s="190"/>
      <c r="I22" s="190"/>
      <c r="J22" s="190"/>
      <c r="K22" s="190"/>
      <c r="L22" s="190"/>
      <c r="M22" s="190"/>
      <c r="N22" s="190"/>
      <c r="O22" s="190"/>
      <c r="P22" s="190"/>
      <c r="Q22" s="190"/>
      <c r="R22" s="96"/>
      <c r="S22" s="96"/>
      <c r="T22" s="96"/>
      <c r="U22" s="96"/>
      <c r="V22" s="96"/>
      <c r="W22" s="96"/>
      <c r="X22" s="96"/>
      <c r="Y22" s="96"/>
      <c r="Z22" s="96"/>
      <c r="AA22" s="96"/>
      <c r="AB22" s="96"/>
      <c r="AC22" s="96"/>
      <c r="AD22" s="96"/>
      <c r="AE22" s="96"/>
      <c r="AF22" s="96"/>
      <c r="AG22" s="96"/>
      <c r="AH22" s="96"/>
      <c r="AI22" s="191"/>
    </row>
    <row r="23" spans="1:36" s="100" customFormat="1">
      <c r="A23" s="8" t="s">
        <v>154</v>
      </c>
      <c r="B23" s="126">
        <v>16</v>
      </c>
      <c r="C23" s="190">
        <v>32</v>
      </c>
      <c r="D23" s="190">
        <v>40</v>
      </c>
      <c r="E23" s="190">
        <v>54</v>
      </c>
      <c r="F23" s="190">
        <v>80</v>
      </c>
      <c r="G23" s="190">
        <v>96</v>
      </c>
      <c r="H23" s="190">
        <v>96</v>
      </c>
      <c r="I23" s="190">
        <v>104</v>
      </c>
      <c r="J23" s="190">
        <v>104</v>
      </c>
      <c r="K23" s="190">
        <v>112</v>
      </c>
      <c r="L23" s="190">
        <v>114</v>
      </c>
      <c r="M23" s="190">
        <v>120</v>
      </c>
      <c r="N23" s="190">
        <v>120</v>
      </c>
      <c r="O23" s="190">
        <v>120</v>
      </c>
      <c r="P23" s="190">
        <v>120</v>
      </c>
      <c r="Q23" s="190">
        <v>120</v>
      </c>
      <c r="R23" s="190">
        <v>160</v>
      </c>
      <c r="S23" s="190">
        <v>168</v>
      </c>
      <c r="T23" s="190">
        <v>184</v>
      </c>
      <c r="U23" s="190">
        <v>200</v>
      </c>
      <c r="V23" s="190">
        <v>240</v>
      </c>
      <c r="W23" s="190">
        <v>280</v>
      </c>
      <c r="X23" s="190">
        <v>280</v>
      </c>
      <c r="Y23" s="190">
        <v>240</v>
      </c>
      <c r="Z23" s="190">
        <v>200</v>
      </c>
      <c r="AA23" s="190">
        <v>168</v>
      </c>
      <c r="AB23" s="190">
        <v>160</v>
      </c>
      <c r="AC23" s="190">
        <v>120</v>
      </c>
      <c r="AD23" s="190">
        <v>104</v>
      </c>
      <c r="AE23" s="190">
        <v>96</v>
      </c>
      <c r="AF23" s="190">
        <v>80</v>
      </c>
      <c r="AG23" s="190">
        <v>40</v>
      </c>
      <c r="AH23" s="106">
        <v>24</v>
      </c>
      <c r="AI23" s="189">
        <f t="shared" ref="AI23:AI29" si="5">SUM(B23:AG23)</f>
        <v>4168</v>
      </c>
    </row>
    <row r="24" spans="1:36" s="100" customFormat="1">
      <c r="A24" s="8" t="s">
        <v>155</v>
      </c>
      <c r="B24" s="126">
        <v>14</v>
      </c>
      <c r="C24" s="190">
        <v>14</v>
      </c>
      <c r="D24" s="190">
        <v>28</v>
      </c>
      <c r="E24" s="190">
        <v>29</v>
      </c>
      <c r="F24" s="190">
        <v>33</v>
      </c>
      <c r="G24" s="190">
        <v>49</v>
      </c>
      <c r="H24" s="190">
        <v>66</v>
      </c>
      <c r="I24" s="190">
        <v>68</v>
      </c>
      <c r="J24" s="190">
        <v>73</v>
      </c>
      <c r="K24" s="190">
        <v>78</v>
      </c>
      <c r="L24" s="190">
        <v>87</v>
      </c>
      <c r="M24" s="190">
        <v>96</v>
      </c>
      <c r="N24" s="190">
        <v>103</v>
      </c>
      <c r="O24" s="190">
        <v>107</v>
      </c>
      <c r="P24" s="190">
        <v>108</v>
      </c>
      <c r="Q24" s="190">
        <v>108</v>
      </c>
      <c r="R24" s="190">
        <v>109</v>
      </c>
      <c r="S24" s="190">
        <v>112</v>
      </c>
      <c r="T24" s="190">
        <v>112</v>
      </c>
      <c r="U24" s="190">
        <v>112</v>
      </c>
      <c r="V24" s="190">
        <v>112</v>
      </c>
      <c r="W24" s="190">
        <v>111</v>
      </c>
      <c r="X24" s="190">
        <v>111</v>
      </c>
      <c r="Y24" s="190">
        <v>111</v>
      </c>
      <c r="Z24" s="190">
        <v>98</v>
      </c>
      <c r="AA24" s="190">
        <v>97</v>
      </c>
      <c r="AB24" s="190">
        <v>94</v>
      </c>
      <c r="AC24" s="190">
        <v>67</v>
      </c>
      <c r="AD24" s="190">
        <v>58</v>
      </c>
      <c r="AE24" s="190">
        <v>46</v>
      </c>
      <c r="AF24" s="190">
        <v>36</v>
      </c>
      <c r="AG24" s="190">
        <v>28</v>
      </c>
      <c r="AH24" s="106">
        <v>17</v>
      </c>
      <c r="AI24" s="189">
        <f t="shared" si="5"/>
        <v>2475</v>
      </c>
    </row>
    <row r="25" spans="1:36" s="100" customFormat="1">
      <c r="A25" s="8" t="s">
        <v>156</v>
      </c>
      <c r="B25" s="126">
        <v>0</v>
      </c>
      <c r="C25" s="190">
        <v>0</v>
      </c>
      <c r="D25" s="190">
        <v>0</v>
      </c>
      <c r="E25" s="190">
        <v>0</v>
      </c>
      <c r="F25" s="190">
        <v>0</v>
      </c>
      <c r="G25" s="190">
        <v>0</v>
      </c>
      <c r="H25" s="190">
        <v>0</v>
      </c>
      <c r="I25" s="190">
        <v>2</v>
      </c>
      <c r="J25" s="190">
        <v>2</v>
      </c>
      <c r="K25" s="190">
        <v>3</v>
      </c>
      <c r="L25" s="190">
        <v>3</v>
      </c>
      <c r="M25" s="190">
        <v>4</v>
      </c>
      <c r="N25" s="190">
        <v>5</v>
      </c>
      <c r="O25" s="190">
        <v>4</v>
      </c>
      <c r="P25" s="190">
        <v>4</v>
      </c>
      <c r="Q25" s="190">
        <v>4</v>
      </c>
      <c r="R25" s="190">
        <v>4</v>
      </c>
      <c r="S25" s="190">
        <v>4</v>
      </c>
      <c r="T25" s="190">
        <v>4</v>
      </c>
      <c r="U25" s="190">
        <v>5</v>
      </c>
      <c r="V25" s="190">
        <v>6</v>
      </c>
      <c r="W25" s="190">
        <v>6</v>
      </c>
      <c r="X25" s="190">
        <v>6</v>
      </c>
      <c r="Y25" s="190">
        <v>6</v>
      </c>
      <c r="Z25" s="190">
        <v>6</v>
      </c>
      <c r="AA25" s="190">
        <v>6</v>
      </c>
      <c r="AB25" s="190">
        <v>5</v>
      </c>
      <c r="AC25" s="190">
        <v>5</v>
      </c>
      <c r="AD25" s="190">
        <v>5</v>
      </c>
      <c r="AE25" s="190">
        <v>5</v>
      </c>
      <c r="AF25" s="190">
        <v>3</v>
      </c>
      <c r="AG25" s="190">
        <v>3</v>
      </c>
      <c r="AH25" s="106">
        <v>2</v>
      </c>
      <c r="AI25" s="189">
        <f t="shared" si="5"/>
        <v>110</v>
      </c>
    </row>
    <row r="26" spans="1:36" s="100" customFormat="1">
      <c r="A26" s="8" t="s">
        <v>19</v>
      </c>
      <c r="B26" s="102">
        <v>80</v>
      </c>
      <c r="C26" s="102">
        <v>80</v>
      </c>
      <c r="D26" s="102">
        <v>30</v>
      </c>
      <c r="E26" s="102">
        <v>30</v>
      </c>
      <c r="F26" s="102">
        <v>30</v>
      </c>
      <c r="G26" s="102">
        <v>30</v>
      </c>
      <c r="H26" s="102">
        <v>30</v>
      </c>
      <c r="I26" s="102">
        <v>30</v>
      </c>
      <c r="J26" s="102">
        <v>30</v>
      </c>
      <c r="K26" s="102">
        <v>30</v>
      </c>
      <c r="L26" s="102">
        <v>30</v>
      </c>
      <c r="M26" s="102">
        <v>30</v>
      </c>
      <c r="N26" s="102">
        <v>30</v>
      </c>
      <c r="O26" s="102">
        <v>30</v>
      </c>
      <c r="P26" s="102">
        <v>30</v>
      </c>
      <c r="Q26" s="102">
        <v>80</v>
      </c>
      <c r="R26" s="190">
        <v>80</v>
      </c>
      <c r="S26" s="190">
        <v>30</v>
      </c>
      <c r="T26" s="190">
        <v>30</v>
      </c>
      <c r="U26" s="190">
        <v>20</v>
      </c>
      <c r="V26" s="190">
        <v>20</v>
      </c>
      <c r="W26" s="190">
        <v>20</v>
      </c>
      <c r="X26" s="190">
        <v>10</v>
      </c>
      <c r="Y26" s="190">
        <v>10</v>
      </c>
      <c r="Z26" s="190">
        <v>5</v>
      </c>
      <c r="AA26" s="190">
        <v>5</v>
      </c>
      <c r="AB26" s="190">
        <v>5</v>
      </c>
      <c r="AC26" s="190">
        <v>5</v>
      </c>
      <c r="AD26" s="190">
        <v>5</v>
      </c>
      <c r="AE26" s="190">
        <v>5</v>
      </c>
      <c r="AF26" s="190">
        <v>5</v>
      </c>
      <c r="AG26" s="190">
        <v>5</v>
      </c>
      <c r="AH26" s="106">
        <v>3</v>
      </c>
      <c r="AI26" s="189">
        <f t="shared" si="5"/>
        <v>890</v>
      </c>
    </row>
    <row r="27" spans="1:36" s="100" customFormat="1">
      <c r="A27" s="8" t="s">
        <v>22</v>
      </c>
      <c r="B27" s="102">
        <v>0</v>
      </c>
      <c r="C27" s="102">
        <v>0</v>
      </c>
      <c r="D27" s="102">
        <v>0</v>
      </c>
      <c r="E27" s="102">
        <v>0</v>
      </c>
      <c r="F27" s="102">
        <v>0</v>
      </c>
      <c r="G27" s="102">
        <v>0</v>
      </c>
      <c r="H27" s="102">
        <v>0</v>
      </c>
      <c r="I27" s="102">
        <v>0</v>
      </c>
      <c r="J27" s="102">
        <v>0</v>
      </c>
      <c r="K27" s="102">
        <v>0</v>
      </c>
      <c r="L27" s="102">
        <v>0</v>
      </c>
      <c r="M27" s="102">
        <v>0</v>
      </c>
      <c r="N27" s="102">
        <v>0</v>
      </c>
      <c r="O27" s="102">
        <v>0</v>
      </c>
      <c r="P27" s="102">
        <v>0</v>
      </c>
      <c r="Q27" s="102">
        <v>0</v>
      </c>
      <c r="R27" s="190">
        <v>0</v>
      </c>
      <c r="S27" s="190">
        <v>0</v>
      </c>
      <c r="T27" s="190">
        <v>0</v>
      </c>
      <c r="U27" s="190">
        <v>0</v>
      </c>
      <c r="V27" s="190">
        <v>0</v>
      </c>
      <c r="W27" s="190">
        <v>37</v>
      </c>
      <c r="X27" s="190">
        <v>37</v>
      </c>
      <c r="Y27" s="190">
        <v>0</v>
      </c>
      <c r="Z27" s="190">
        <v>0</v>
      </c>
      <c r="AA27" s="190">
        <v>0</v>
      </c>
      <c r="AB27" s="190">
        <v>0</v>
      </c>
      <c r="AC27" s="190">
        <v>0</v>
      </c>
      <c r="AD27" s="190">
        <v>0</v>
      </c>
      <c r="AE27" s="190">
        <v>0</v>
      </c>
      <c r="AF27" s="190">
        <v>0</v>
      </c>
      <c r="AG27" s="190">
        <v>0</v>
      </c>
      <c r="AH27" s="106">
        <v>0</v>
      </c>
      <c r="AI27" s="189">
        <f t="shared" si="5"/>
        <v>74</v>
      </c>
    </row>
    <row r="28" spans="1:36" s="100" customFormat="1">
      <c r="A28" s="8" t="s">
        <v>23</v>
      </c>
      <c r="B28" s="102">
        <v>0</v>
      </c>
      <c r="C28" s="102">
        <v>0</v>
      </c>
      <c r="D28" s="102">
        <v>0</v>
      </c>
      <c r="E28" s="102">
        <v>0</v>
      </c>
      <c r="F28" s="102">
        <v>0</v>
      </c>
      <c r="G28" s="102">
        <v>0</v>
      </c>
      <c r="H28" s="102">
        <v>0</v>
      </c>
      <c r="I28" s="102">
        <v>0</v>
      </c>
      <c r="J28" s="102">
        <v>0</v>
      </c>
      <c r="K28" s="102">
        <v>0</v>
      </c>
      <c r="L28" s="102">
        <v>0</v>
      </c>
      <c r="M28" s="102">
        <v>0</v>
      </c>
      <c r="N28" s="102">
        <v>0</v>
      </c>
      <c r="O28" s="102">
        <v>0</v>
      </c>
      <c r="P28" s="102">
        <v>0</v>
      </c>
      <c r="Q28" s="102">
        <v>0</v>
      </c>
      <c r="R28" s="190">
        <v>0</v>
      </c>
      <c r="S28" s="190">
        <v>0</v>
      </c>
      <c r="T28" s="190">
        <v>0</v>
      </c>
      <c r="U28" s="190">
        <v>0</v>
      </c>
      <c r="V28" s="190">
        <v>0</v>
      </c>
      <c r="W28" s="190">
        <v>30</v>
      </c>
      <c r="X28" s="190">
        <v>0</v>
      </c>
      <c r="Y28" s="190">
        <v>0</v>
      </c>
      <c r="Z28" s="190">
        <v>0</v>
      </c>
      <c r="AA28" s="190">
        <v>0</v>
      </c>
      <c r="AB28" s="190">
        <v>0</v>
      </c>
      <c r="AC28" s="190">
        <v>0</v>
      </c>
      <c r="AD28" s="190">
        <v>0</v>
      </c>
      <c r="AE28" s="190">
        <v>0</v>
      </c>
      <c r="AF28" s="190">
        <v>0</v>
      </c>
      <c r="AG28" s="190">
        <v>0</v>
      </c>
      <c r="AH28" s="106">
        <v>0</v>
      </c>
      <c r="AI28" s="189">
        <f t="shared" si="5"/>
        <v>30</v>
      </c>
    </row>
    <row r="29" spans="1:36" s="100" customFormat="1">
      <c r="A29" s="8" t="s">
        <v>28</v>
      </c>
      <c r="B29" s="102">
        <v>0</v>
      </c>
      <c r="C29" s="102">
        <v>0</v>
      </c>
      <c r="D29" s="102">
        <v>0</v>
      </c>
      <c r="E29" s="102">
        <v>0</v>
      </c>
      <c r="F29" s="102">
        <v>0</v>
      </c>
      <c r="G29" s="102">
        <v>0</v>
      </c>
      <c r="H29" s="102">
        <v>0</v>
      </c>
      <c r="I29" s="102">
        <v>0</v>
      </c>
      <c r="J29" s="102">
        <v>0</v>
      </c>
      <c r="K29" s="102">
        <v>0</v>
      </c>
      <c r="L29" s="102">
        <v>0</v>
      </c>
      <c r="M29" s="102">
        <v>0</v>
      </c>
      <c r="N29" s="102">
        <v>0</v>
      </c>
      <c r="O29" s="102">
        <v>0</v>
      </c>
      <c r="P29" s="102">
        <v>0</v>
      </c>
      <c r="Q29" s="102">
        <v>0</v>
      </c>
      <c r="R29" s="190">
        <v>0</v>
      </c>
      <c r="S29" s="190">
        <v>0</v>
      </c>
      <c r="T29" s="190">
        <v>0</v>
      </c>
      <c r="U29" s="190">
        <v>0</v>
      </c>
      <c r="V29" s="190">
        <v>0</v>
      </c>
      <c r="W29" s="190">
        <v>6</v>
      </c>
      <c r="X29" s="190">
        <v>3</v>
      </c>
      <c r="Y29" s="190">
        <v>0</v>
      </c>
      <c r="Z29" s="190">
        <v>0</v>
      </c>
      <c r="AA29" s="190">
        <v>0</v>
      </c>
      <c r="AB29" s="190">
        <v>0</v>
      </c>
      <c r="AC29" s="190">
        <v>0</v>
      </c>
      <c r="AD29" s="190">
        <v>0</v>
      </c>
      <c r="AE29" s="190">
        <v>0</v>
      </c>
      <c r="AF29" s="190">
        <v>0</v>
      </c>
      <c r="AG29" s="190">
        <v>0</v>
      </c>
      <c r="AH29" s="106">
        <v>0</v>
      </c>
      <c r="AI29" s="189">
        <f t="shared" si="5"/>
        <v>9</v>
      </c>
    </row>
    <row r="30" spans="1:36" s="100" customFormat="1">
      <c r="A30" s="101" t="s">
        <v>157</v>
      </c>
      <c r="B30" s="17">
        <f>SUM(B23:B29)</f>
        <v>110</v>
      </c>
      <c r="C30" s="17">
        <f t="shared" ref="C30:AI30" si="6">SUM(C23:C29)</f>
        <v>126</v>
      </c>
      <c r="D30" s="17">
        <f t="shared" si="6"/>
        <v>98</v>
      </c>
      <c r="E30" s="17">
        <f t="shared" ref="E30" si="7">SUM(E23:E29)</f>
        <v>113</v>
      </c>
      <c r="F30" s="17">
        <f t="shared" si="6"/>
        <v>143</v>
      </c>
      <c r="G30" s="17">
        <f t="shared" si="6"/>
        <v>175</v>
      </c>
      <c r="H30" s="17">
        <f t="shared" si="6"/>
        <v>192</v>
      </c>
      <c r="I30" s="17">
        <f t="shared" si="6"/>
        <v>204</v>
      </c>
      <c r="J30" s="17">
        <f t="shared" si="6"/>
        <v>209</v>
      </c>
      <c r="K30" s="17">
        <f t="shared" si="6"/>
        <v>223</v>
      </c>
      <c r="L30" s="17">
        <f t="shared" si="6"/>
        <v>234</v>
      </c>
      <c r="M30" s="17">
        <f t="shared" ref="M30" si="8">SUM(M23:M29)</f>
        <v>250</v>
      </c>
      <c r="N30" s="17">
        <f t="shared" si="6"/>
        <v>258</v>
      </c>
      <c r="O30" s="17">
        <f t="shared" si="6"/>
        <v>261</v>
      </c>
      <c r="P30" s="17">
        <f t="shared" si="6"/>
        <v>262</v>
      </c>
      <c r="Q30" s="17">
        <f t="shared" si="6"/>
        <v>312</v>
      </c>
      <c r="R30" s="17">
        <f t="shared" si="6"/>
        <v>353</v>
      </c>
      <c r="S30" s="17">
        <f t="shared" si="6"/>
        <v>314</v>
      </c>
      <c r="T30" s="17">
        <f t="shared" si="6"/>
        <v>330</v>
      </c>
      <c r="U30" s="17">
        <f t="shared" si="6"/>
        <v>337</v>
      </c>
      <c r="V30" s="17">
        <f t="shared" si="6"/>
        <v>378</v>
      </c>
      <c r="W30" s="17">
        <f t="shared" si="6"/>
        <v>490</v>
      </c>
      <c r="X30" s="17">
        <f t="shared" si="6"/>
        <v>447</v>
      </c>
      <c r="Y30" s="17">
        <f t="shared" si="6"/>
        <v>367</v>
      </c>
      <c r="Z30" s="17">
        <f t="shared" si="6"/>
        <v>309</v>
      </c>
      <c r="AA30" s="17">
        <f t="shared" si="6"/>
        <v>276</v>
      </c>
      <c r="AB30" s="17">
        <f t="shared" si="6"/>
        <v>264</v>
      </c>
      <c r="AC30" s="17">
        <f t="shared" si="6"/>
        <v>197</v>
      </c>
      <c r="AD30" s="17">
        <f t="shared" si="6"/>
        <v>172</v>
      </c>
      <c r="AE30" s="17">
        <f t="shared" si="6"/>
        <v>152</v>
      </c>
      <c r="AF30" s="17">
        <f t="shared" si="6"/>
        <v>124</v>
      </c>
      <c r="AG30" s="17">
        <f t="shared" si="6"/>
        <v>76</v>
      </c>
      <c r="AH30" s="17">
        <f t="shared" ref="AH30" si="9">SUM(AH23:AH29)</f>
        <v>46</v>
      </c>
      <c r="AI30" s="189">
        <f t="shared" si="6"/>
        <v>7756</v>
      </c>
    </row>
    <row r="31" spans="1:36" s="100" customFormat="1" ht="6" customHeight="1">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row>
    <row r="32" spans="1:36" s="100" customFormat="1">
      <c r="A32" s="105" t="s">
        <v>158</v>
      </c>
      <c r="B32" s="188">
        <f>B20+B30</f>
        <v>118</v>
      </c>
      <c r="C32" s="188">
        <f t="shared" ref="C32:AI32" si="10">C20+C30</f>
        <v>149</v>
      </c>
      <c r="D32" s="188">
        <f t="shared" si="10"/>
        <v>151</v>
      </c>
      <c r="E32" s="188">
        <f t="shared" ref="E32" si="11">E20+E30</f>
        <v>186</v>
      </c>
      <c r="F32" s="188">
        <f t="shared" si="10"/>
        <v>249</v>
      </c>
      <c r="G32" s="188">
        <f t="shared" si="10"/>
        <v>350</v>
      </c>
      <c r="H32" s="188">
        <f t="shared" si="10"/>
        <v>457</v>
      </c>
      <c r="I32" s="188">
        <f t="shared" si="10"/>
        <v>513</v>
      </c>
      <c r="J32" s="188">
        <f t="shared" si="10"/>
        <v>553</v>
      </c>
      <c r="K32" s="188">
        <f t="shared" si="10"/>
        <v>601</v>
      </c>
      <c r="L32" s="188">
        <f t="shared" si="10"/>
        <v>652</v>
      </c>
      <c r="M32" s="188">
        <f t="shared" ref="M32" si="12">M20+M30</f>
        <v>710</v>
      </c>
      <c r="N32" s="188">
        <f t="shared" si="10"/>
        <v>766</v>
      </c>
      <c r="O32" s="188">
        <f t="shared" si="10"/>
        <v>813</v>
      </c>
      <c r="P32" s="188">
        <f t="shared" si="10"/>
        <v>861</v>
      </c>
      <c r="Q32" s="188">
        <f t="shared" si="10"/>
        <v>945</v>
      </c>
      <c r="R32" s="188">
        <f t="shared" si="10"/>
        <v>1039</v>
      </c>
      <c r="S32" s="188">
        <f t="shared" si="10"/>
        <v>1098</v>
      </c>
      <c r="T32" s="188">
        <f t="shared" si="10"/>
        <v>1236</v>
      </c>
      <c r="U32" s="188">
        <f t="shared" si="10"/>
        <v>1361</v>
      </c>
      <c r="V32" s="188">
        <f t="shared" si="10"/>
        <v>1481</v>
      </c>
      <c r="W32" s="188">
        <f t="shared" si="10"/>
        <v>1682</v>
      </c>
      <c r="X32" s="188">
        <f t="shared" si="10"/>
        <v>1638</v>
      </c>
      <c r="Y32" s="188">
        <f t="shared" si="10"/>
        <v>1469</v>
      </c>
      <c r="Z32" s="188">
        <f t="shared" si="10"/>
        <v>1295</v>
      </c>
      <c r="AA32" s="188">
        <f t="shared" si="10"/>
        <v>1108</v>
      </c>
      <c r="AB32" s="188">
        <f t="shared" si="10"/>
        <v>939</v>
      </c>
      <c r="AC32" s="188">
        <f t="shared" si="10"/>
        <v>698</v>
      </c>
      <c r="AD32" s="188">
        <f t="shared" si="10"/>
        <v>551</v>
      </c>
      <c r="AE32" s="188">
        <f t="shared" si="10"/>
        <v>455</v>
      </c>
      <c r="AF32" s="188">
        <f t="shared" si="10"/>
        <v>366</v>
      </c>
      <c r="AG32" s="188">
        <f t="shared" si="10"/>
        <v>294</v>
      </c>
      <c r="AH32" s="188">
        <f t="shared" ref="AH32" si="13">AH20+AH30</f>
        <v>180</v>
      </c>
      <c r="AI32" s="188">
        <f t="shared" si="10"/>
        <v>24784</v>
      </c>
    </row>
    <row r="33" spans="1:40" s="100" customFormat="1" ht="6" customHeight="1">
      <c r="A33" s="182"/>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7"/>
      <c r="AJ33" s="1"/>
      <c r="AK33" s="1"/>
      <c r="AL33" s="1"/>
      <c r="AM33" s="1"/>
      <c r="AN33" s="1"/>
    </row>
    <row r="34" spans="1:40" s="100" customFormat="1">
      <c r="A34" s="101" t="s">
        <v>159</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7"/>
      <c r="AJ34" s="1"/>
      <c r="AK34" s="1"/>
      <c r="AL34" s="1"/>
      <c r="AM34" s="1"/>
      <c r="AN34" s="1"/>
    </row>
    <row r="35" spans="1:40" s="100" customFormat="1">
      <c r="A35" s="8" t="s">
        <v>6</v>
      </c>
      <c r="B35" s="106">
        <v>0</v>
      </c>
      <c r="C35" s="106">
        <v>0</v>
      </c>
      <c r="D35" s="106">
        <v>0</v>
      </c>
      <c r="E35" s="106">
        <v>0</v>
      </c>
      <c r="F35" s="106">
        <v>2</v>
      </c>
      <c r="G35" s="106">
        <v>2</v>
      </c>
      <c r="H35" s="106">
        <v>2</v>
      </c>
      <c r="I35" s="106">
        <v>3</v>
      </c>
      <c r="J35" s="106">
        <v>3</v>
      </c>
      <c r="K35" s="106">
        <v>3</v>
      </c>
      <c r="L35" s="106">
        <v>3</v>
      </c>
      <c r="M35" s="106">
        <v>4</v>
      </c>
      <c r="N35" s="106">
        <v>9</v>
      </c>
      <c r="O35" s="106">
        <v>11</v>
      </c>
      <c r="P35" s="106">
        <v>15</v>
      </c>
      <c r="Q35" s="106">
        <v>18</v>
      </c>
      <c r="R35" s="106">
        <v>23</v>
      </c>
      <c r="S35" s="106">
        <v>31</v>
      </c>
      <c r="T35" s="106">
        <v>41</v>
      </c>
      <c r="U35" s="106">
        <v>53</v>
      </c>
      <c r="V35" s="106">
        <v>63</v>
      </c>
      <c r="W35" s="106">
        <v>72</v>
      </c>
      <c r="X35" s="106">
        <v>75</v>
      </c>
      <c r="Y35" s="106">
        <v>70</v>
      </c>
      <c r="Z35" s="106">
        <v>68</v>
      </c>
      <c r="AA35" s="106">
        <v>56</v>
      </c>
      <c r="AB35" s="106">
        <v>44</v>
      </c>
      <c r="AC35" s="106">
        <v>32</v>
      </c>
      <c r="AD35" s="106">
        <v>23</v>
      </c>
      <c r="AE35" s="106">
        <v>17</v>
      </c>
      <c r="AF35" s="106">
        <v>13</v>
      </c>
      <c r="AG35" s="106">
        <v>12</v>
      </c>
      <c r="AH35" s="106">
        <v>7</v>
      </c>
      <c r="AI35" s="189">
        <f>SUM(B35:AG35)</f>
        <v>768</v>
      </c>
      <c r="AJ35" s="1"/>
      <c r="AK35" s="1"/>
      <c r="AL35" s="1"/>
      <c r="AM35" s="1"/>
      <c r="AN35" s="1"/>
    </row>
    <row r="36" spans="1:40" s="100" customFormat="1">
      <c r="A36" s="8" t="s">
        <v>7</v>
      </c>
      <c r="B36" s="106">
        <v>1</v>
      </c>
      <c r="C36" s="106">
        <v>1</v>
      </c>
      <c r="D36" s="106">
        <v>4</v>
      </c>
      <c r="E36" s="106">
        <v>5</v>
      </c>
      <c r="F36" s="106">
        <v>7</v>
      </c>
      <c r="G36" s="106">
        <v>9</v>
      </c>
      <c r="H36" s="106">
        <v>14</v>
      </c>
      <c r="I36" s="106">
        <v>17</v>
      </c>
      <c r="J36" s="106">
        <v>21</v>
      </c>
      <c r="K36" s="106">
        <v>25</v>
      </c>
      <c r="L36" s="106">
        <v>27</v>
      </c>
      <c r="M36" s="106">
        <v>33</v>
      </c>
      <c r="N36" s="106">
        <v>34</v>
      </c>
      <c r="O36" s="106">
        <v>34</v>
      </c>
      <c r="P36" s="106">
        <v>33</v>
      </c>
      <c r="Q36" s="106">
        <v>32</v>
      </c>
      <c r="R36" s="106">
        <v>32</v>
      </c>
      <c r="S36" s="106">
        <v>31</v>
      </c>
      <c r="T36" s="106">
        <v>30</v>
      </c>
      <c r="U36" s="106">
        <v>28</v>
      </c>
      <c r="V36" s="106">
        <v>24</v>
      </c>
      <c r="W36" s="106">
        <v>23</v>
      </c>
      <c r="X36" s="106">
        <v>21</v>
      </c>
      <c r="Y36" s="106">
        <v>18</v>
      </c>
      <c r="Z36" s="106">
        <v>15</v>
      </c>
      <c r="AA36" s="106">
        <v>12</v>
      </c>
      <c r="AB36" s="106">
        <v>10</v>
      </c>
      <c r="AC36" s="106">
        <v>7</v>
      </c>
      <c r="AD36" s="106">
        <v>6</v>
      </c>
      <c r="AE36" s="106">
        <v>5</v>
      </c>
      <c r="AF36" s="106">
        <v>4</v>
      </c>
      <c r="AG36" s="106">
        <v>4</v>
      </c>
      <c r="AH36" s="106">
        <v>2</v>
      </c>
      <c r="AI36" s="189">
        <f t="shared" ref="AI36:AI42" si="14">SUM(B36:AG36)</f>
        <v>567</v>
      </c>
      <c r="AJ36" s="1"/>
    </row>
    <row r="37" spans="1:40" s="100" customFormat="1">
      <c r="A37" s="8" t="s">
        <v>8</v>
      </c>
      <c r="B37" s="106">
        <v>0</v>
      </c>
      <c r="C37" s="106">
        <v>1</v>
      </c>
      <c r="D37" s="106">
        <v>1</v>
      </c>
      <c r="E37" s="106">
        <v>1</v>
      </c>
      <c r="F37" s="106">
        <v>1</v>
      </c>
      <c r="G37" s="106">
        <v>1</v>
      </c>
      <c r="H37" s="106">
        <v>2</v>
      </c>
      <c r="I37" s="106">
        <v>2</v>
      </c>
      <c r="J37" s="106">
        <v>3</v>
      </c>
      <c r="K37" s="106">
        <v>3</v>
      </c>
      <c r="L37" s="106">
        <v>3</v>
      </c>
      <c r="M37" s="106">
        <v>4</v>
      </c>
      <c r="N37" s="106">
        <v>4</v>
      </c>
      <c r="O37" s="106">
        <v>4</v>
      </c>
      <c r="P37" s="106">
        <v>4</v>
      </c>
      <c r="Q37" s="106">
        <v>5</v>
      </c>
      <c r="R37" s="106">
        <v>4</v>
      </c>
      <c r="S37" s="106">
        <v>4</v>
      </c>
      <c r="T37" s="106">
        <v>4</v>
      </c>
      <c r="U37" s="106">
        <v>4</v>
      </c>
      <c r="V37" s="106">
        <v>3</v>
      </c>
      <c r="W37" s="106">
        <v>2</v>
      </c>
      <c r="X37" s="106">
        <v>2</v>
      </c>
      <c r="Y37" s="106">
        <v>2</v>
      </c>
      <c r="Z37" s="106">
        <v>2</v>
      </c>
      <c r="AA37" s="106">
        <v>1</v>
      </c>
      <c r="AB37" s="106">
        <v>1</v>
      </c>
      <c r="AC37" s="106">
        <v>1</v>
      </c>
      <c r="AD37" s="106">
        <v>1</v>
      </c>
      <c r="AE37" s="106">
        <v>1</v>
      </c>
      <c r="AF37" s="106">
        <v>1</v>
      </c>
      <c r="AG37" s="106">
        <v>1</v>
      </c>
      <c r="AH37" s="106">
        <v>1</v>
      </c>
      <c r="AI37" s="189">
        <f t="shared" si="14"/>
        <v>73</v>
      </c>
      <c r="AJ37" s="1"/>
    </row>
    <row r="38" spans="1:40" s="100" customFormat="1">
      <c r="A38" s="8" t="s">
        <v>9</v>
      </c>
      <c r="B38" s="106">
        <v>0</v>
      </c>
      <c r="C38" s="106">
        <v>1</v>
      </c>
      <c r="D38" s="106">
        <v>2</v>
      </c>
      <c r="E38" s="106">
        <v>3</v>
      </c>
      <c r="F38" s="106">
        <v>5</v>
      </c>
      <c r="G38" s="106">
        <v>9</v>
      </c>
      <c r="H38" s="106">
        <v>15</v>
      </c>
      <c r="I38" s="106">
        <v>17</v>
      </c>
      <c r="J38" s="106">
        <v>18</v>
      </c>
      <c r="K38" s="106">
        <v>17</v>
      </c>
      <c r="L38" s="106">
        <v>19</v>
      </c>
      <c r="M38" s="106">
        <v>19</v>
      </c>
      <c r="N38" s="106">
        <v>24</v>
      </c>
      <c r="O38" s="106">
        <v>28</v>
      </c>
      <c r="P38" s="106">
        <v>32</v>
      </c>
      <c r="Q38" s="106">
        <v>35</v>
      </c>
      <c r="R38" s="106">
        <v>38</v>
      </c>
      <c r="S38" s="106">
        <v>46</v>
      </c>
      <c r="T38" s="106">
        <v>59</v>
      </c>
      <c r="U38" s="106">
        <v>75</v>
      </c>
      <c r="V38" s="106">
        <v>89</v>
      </c>
      <c r="W38" s="106">
        <v>104</v>
      </c>
      <c r="X38" s="106">
        <v>106</v>
      </c>
      <c r="Y38" s="106">
        <v>101</v>
      </c>
      <c r="Z38" s="106">
        <v>98</v>
      </c>
      <c r="AA38" s="106">
        <v>85</v>
      </c>
      <c r="AB38" s="106">
        <v>70</v>
      </c>
      <c r="AC38" s="106">
        <v>53</v>
      </c>
      <c r="AD38" s="106">
        <v>41</v>
      </c>
      <c r="AE38" s="106">
        <v>34</v>
      </c>
      <c r="AF38" s="106">
        <v>26</v>
      </c>
      <c r="AG38" s="106">
        <v>23</v>
      </c>
      <c r="AH38" s="106">
        <v>14</v>
      </c>
      <c r="AI38" s="189">
        <f t="shared" si="14"/>
        <v>1292</v>
      </c>
      <c r="AJ38" s="1"/>
    </row>
    <row r="39" spans="1:40" s="100" customFormat="1">
      <c r="A39" s="8" t="s">
        <v>13</v>
      </c>
      <c r="B39" s="106">
        <v>0</v>
      </c>
      <c r="C39" s="106">
        <v>0</v>
      </c>
      <c r="D39" s="106">
        <v>0</v>
      </c>
      <c r="E39" s="106">
        <v>0</v>
      </c>
      <c r="F39" s="106">
        <v>5</v>
      </c>
      <c r="G39" s="106">
        <v>20</v>
      </c>
      <c r="H39" s="106">
        <v>23</v>
      </c>
      <c r="I39" s="106">
        <v>26</v>
      </c>
      <c r="J39" s="106">
        <v>28</v>
      </c>
      <c r="K39" s="106">
        <v>34</v>
      </c>
      <c r="L39" s="106">
        <v>36</v>
      </c>
      <c r="M39" s="106">
        <v>36</v>
      </c>
      <c r="N39" s="106">
        <v>39</v>
      </c>
      <c r="O39" s="106">
        <v>42</v>
      </c>
      <c r="P39" s="106">
        <v>44</v>
      </c>
      <c r="Q39" s="106">
        <v>46</v>
      </c>
      <c r="R39" s="106">
        <v>48</v>
      </c>
      <c r="S39" s="106">
        <v>50</v>
      </c>
      <c r="T39" s="106">
        <v>53</v>
      </c>
      <c r="U39" s="106">
        <v>53</v>
      </c>
      <c r="V39" s="106">
        <v>51</v>
      </c>
      <c r="W39" s="106">
        <v>51</v>
      </c>
      <c r="X39" s="106">
        <v>48</v>
      </c>
      <c r="Y39" s="106">
        <v>42</v>
      </c>
      <c r="Z39" s="106">
        <v>24</v>
      </c>
      <c r="AA39" s="106">
        <v>19</v>
      </c>
      <c r="AB39" s="106">
        <v>15</v>
      </c>
      <c r="AC39" s="106">
        <v>10</v>
      </c>
      <c r="AD39" s="106">
        <v>7</v>
      </c>
      <c r="AE39" s="106">
        <v>6</v>
      </c>
      <c r="AF39" s="106">
        <v>5</v>
      </c>
      <c r="AG39" s="106">
        <v>4</v>
      </c>
      <c r="AH39" s="106">
        <v>2</v>
      </c>
      <c r="AI39" s="189">
        <f t="shared" si="14"/>
        <v>865</v>
      </c>
    </row>
    <row r="40" spans="1:40" s="100" customFormat="1">
      <c r="A40" s="8" t="s">
        <v>11</v>
      </c>
      <c r="B40" s="106">
        <v>0</v>
      </c>
      <c r="C40" s="106">
        <v>0</v>
      </c>
      <c r="D40" s="106">
        <v>0</v>
      </c>
      <c r="E40" s="106">
        <v>0</v>
      </c>
      <c r="F40" s="106">
        <v>0</v>
      </c>
      <c r="G40" s="106">
        <v>12</v>
      </c>
      <c r="H40" s="106">
        <v>12</v>
      </c>
      <c r="I40" s="106">
        <v>12</v>
      </c>
      <c r="J40" s="106">
        <v>12</v>
      </c>
      <c r="K40" s="106">
        <v>12</v>
      </c>
      <c r="L40" s="106">
        <v>12</v>
      </c>
      <c r="M40" s="106">
        <v>12</v>
      </c>
      <c r="N40" s="106">
        <v>12</v>
      </c>
      <c r="O40" s="106">
        <v>12</v>
      </c>
      <c r="P40" s="106">
        <v>12</v>
      </c>
      <c r="Q40" s="106">
        <v>12</v>
      </c>
      <c r="R40" s="106">
        <v>12</v>
      </c>
      <c r="S40" s="106">
        <v>12</v>
      </c>
      <c r="T40" s="106">
        <v>12</v>
      </c>
      <c r="U40" s="106">
        <v>12</v>
      </c>
      <c r="V40" s="106">
        <v>12</v>
      </c>
      <c r="W40" s="106">
        <v>12</v>
      </c>
      <c r="X40" s="106">
        <v>12</v>
      </c>
      <c r="Y40" s="106">
        <v>12</v>
      </c>
      <c r="Z40" s="106">
        <v>0</v>
      </c>
      <c r="AA40" s="106">
        <v>0</v>
      </c>
      <c r="AB40" s="106">
        <v>0</v>
      </c>
      <c r="AC40" s="106">
        <v>0</v>
      </c>
      <c r="AD40" s="106">
        <v>0</v>
      </c>
      <c r="AE40" s="106">
        <v>0</v>
      </c>
      <c r="AF40" s="106">
        <v>0</v>
      </c>
      <c r="AG40" s="106">
        <v>0</v>
      </c>
      <c r="AH40" s="106">
        <v>0</v>
      </c>
      <c r="AI40" s="189">
        <f t="shared" si="14"/>
        <v>228</v>
      </c>
    </row>
    <row r="41" spans="1:40" s="100" customFormat="1">
      <c r="A41" s="8" t="s">
        <v>14</v>
      </c>
      <c r="B41" s="16">
        <v>2</v>
      </c>
      <c r="C41" s="106">
        <v>5</v>
      </c>
      <c r="D41" s="106">
        <v>6</v>
      </c>
      <c r="E41" s="106">
        <v>6</v>
      </c>
      <c r="F41" s="106">
        <v>8</v>
      </c>
      <c r="G41" s="106">
        <v>3</v>
      </c>
      <c r="H41" s="106">
        <v>12</v>
      </c>
      <c r="I41" s="106">
        <v>17</v>
      </c>
      <c r="J41" s="106">
        <v>19</v>
      </c>
      <c r="K41" s="106">
        <v>22</v>
      </c>
      <c r="L41" s="106">
        <v>26</v>
      </c>
      <c r="M41" s="106">
        <v>28</v>
      </c>
      <c r="N41" s="106">
        <v>29</v>
      </c>
      <c r="O41" s="106">
        <v>30</v>
      </c>
      <c r="P41" s="106">
        <v>28</v>
      </c>
      <c r="Q41" s="106">
        <v>28</v>
      </c>
      <c r="R41" s="106">
        <v>28</v>
      </c>
      <c r="S41" s="106">
        <v>29</v>
      </c>
      <c r="T41" s="106">
        <v>31</v>
      </c>
      <c r="U41" s="106">
        <v>29</v>
      </c>
      <c r="V41" s="106">
        <v>25</v>
      </c>
      <c r="W41" s="106">
        <v>23</v>
      </c>
      <c r="X41" s="106">
        <v>19</v>
      </c>
      <c r="Y41" s="106">
        <v>16</v>
      </c>
      <c r="Z41" s="106">
        <v>19</v>
      </c>
      <c r="AA41" s="106">
        <v>16</v>
      </c>
      <c r="AB41" s="106">
        <v>13</v>
      </c>
      <c r="AC41" s="106">
        <v>10</v>
      </c>
      <c r="AD41" s="106">
        <v>8</v>
      </c>
      <c r="AE41" s="106">
        <v>7</v>
      </c>
      <c r="AF41" s="106">
        <v>6</v>
      </c>
      <c r="AG41" s="106">
        <v>6</v>
      </c>
      <c r="AH41" s="106">
        <v>4</v>
      </c>
      <c r="AI41" s="189">
        <f t="shared" si="14"/>
        <v>554</v>
      </c>
    </row>
    <row r="42" spans="1:40" s="100" customFormat="1">
      <c r="A42" s="8" t="s">
        <v>15</v>
      </c>
      <c r="B42" s="106">
        <v>0</v>
      </c>
      <c r="C42" s="106">
        <v>0</v>
      </c>
      <c r="D42" s="106">
        <v>0</v>
      </c>
      <c r="E42" s="106">
        <v>0</v>
      </c>
      <c r="F42" s="106">
        <v>1</v>
      </c>
      <c r="G42" s="106">
        <v>9</v>
      </c>
      <c r="H42" s="106">
        <v>10</v>
      </c>
      <c r="I42" s="106">
        <v>10</v>
      </c>
      <c r="J42" s="106">
        <v>10</v>
      </c>
      <c r="K42" s="106">
        <v>10</v>
      </c>
      <c r="L42" s="106">
        <v>10</v>
      </c>
      <c r="M42" s="106">
        <v>11</v>
      </c>
      <c r="N42" s="106">
        <v>17</v>
      </c>
      <c r="O42" s="106">
        <v>19</v>
      </c>
      <c r="P42" s="106">
        <v>25</v>
      </c>
      <c r="Q42" s="106">
        <v>27</v>
      </c>
      <c r="R42" s="106">
        <v>29</v>
      </c>
      <c r="S42" s="106">
        <v>33</v>
      </c>
      <c r="T42" s="106">
        <v>37</v>
      </c>
      <c r="U42" s="106">
        <v>41</v>
      </c>
      <c r="V42" s="106">
        <v>44</v>
      </c>
      <c r="W42" s="106">
        <v>46</v>
      </c>
      <c r="X42" s="106">
        <v>50</v>
      </c>
      <c r="Y42" s="106">
        <v>48</v>
      </c>
      <c r="Z42" s="106">
        <v>39</v>
      </c>
      <c r="AA42" s="106">
        <v>33</v>
      </c>
      <c r="AB42" s="106">
        <v>28</v>
      </c>
      <c r="AC42" s="106">
        <v>22</v>
      </c>
      <c r="AD42" s="106">
        <v>16</v>
      </c>
      <c r="AE42" s="106">
        <v>13</v>
      </c>
      <c r="AF42" s="106">
        <v>12</v>
      </c>
      <c r="AG42" s="106">
        <v>12</v>
      </c>
      <c r="AH42" s="106">
        <v>7</v>
      </c>
      <c r="AI42" s="189">
        <f t="shared" si="14"/>
        <v>662</v>
      </c>
    </row>
    <row r="43" spans="1:40" s="100" customFormat="1">
      <c r="A43" s="8" t="s">
        <v>10</v>
      </c>
      <c r="B43" s="106">
        <v>0</v>
      </c>
      <c r="C43" s="106">
        <v>2</v>
      </c>
      <c r="D43" s="106">
        <v>3</v>
      </c>
      <c r="E43" s="106">
        <v>4</v>
      </c>
      <c r="F43" s="106">
        <v>6</v>
      </c>
      <c r="G43" s="106">
        <v>6</v>
      </c>
      <c r="H43" s="106">
        <v>11</v>
      </c>
      <c r="I43" s="106">
        <v>14</v>
      </c>
      <c r="J43" s="106">
        <v>15</v>
      </c>
      <c r="K43" s="106">
        <v>16</v>
      </c>
      <c r="L43" s="106">
        <v>18</v>
      </c>
      <c r="M43" s="106">
        <v>20</v>
      </c>
      <c r="N43" s="106">
        <v>20</v>
      </c>
      <c r="O43" s="106">
        <v>22</v>
      </c>
      <c r="P43" s="106">
        <v>22</v>
      </c>
      <c r="Q43" s="106">
        <v>22</v>
      </c>
      <c r="R43" s="106">
        <v>24</v>
      </c>
      <c r="S43" s="106">
        <v>27</v>
      </c>
      <c r="T43" s="106">
        <v>30</v>
      </c>
      <c r="U43" s="106">
        <v>32</v>
      </c>
      <c r="V43" s="106">
        <v>31</v>
      </c>
      <c r="W43" s="106">
        <v>31</v>
      </c>
      <c r="X43" s="106">
        <v>29</v>
      </c>
      <c r="Y43" s="106">
        <v>27</v>
      </c>
      <c r="Z43" s="106">
        <v>23</v>
      </c>
      <c r="AA43" s="106">
        <v>19</v>
      </c>
      <c r="AB43" s="106">
        <v>16</v>
      </c>
      <c r="AC43" s="106">
        <v>11</v>
      </c>
      <c r="AD43" s="106">
        <v>9</v>
      </c>
      <c r="AE43" s="106">
        <v>7</v>
      </c>
      <c r="AF43" s="106">
        <v>6</v>
      </c>
      <c r="AG43" s="106">
        <v>5</v>
      </c>
      <c r="AH43" s="106">
        <v>3</v>
      </c>
      <c r="AI43" s="189">
        <f>SUM(B43:AG43)</f>
        <v>528</v>
      </c>
    </row>
    <row r="44" spans="1:40" s="100" customFormat="1">
      <c r="A44" s="8" t="s">
        <v>17</v>
      </c>
      <c r="B44" s="106">
        <v>0</v>
      </c>
      <c r="C44" s="106">
        <v>0</v>
      </c>
      <c r="D44" s="106">
        <v>6</v>
      </c>
      <c r="E44" s="106">
        <v>7</v>
      </c>
      <c r="F44" s="106">
        <v>9</v>
      </c>
      <c r="G44" s="106">
        <v>2</v>
      </c>
      <c r="H44" s="106">
        <v>9</v>
      </c>
      <c r="I44" s="106">
        <v>11</v>
      </c>
      <c r="J44" s="106">
        <v>14</v>
      </c>
      <c r="K44" s="106">
        <v>16</v>
      </c>
      <c r="L44" s="106">
        <v>21</v>
      </c>
      <c r="M44" s="106">
        <v>22</v>
      </c>
      <c r="N44" s="106">
        <v>25</v>
      </c>
      <c r="O44" s="106">
        <v>29</v>
      </c>
      <c r="P44" s="106">
        <v>36</v>
      </c>
      <c r="Q44" s="106">
        <v>41</v>
      </c>
      <c r="R44" s="106">
        <v>50</v>
      </c>
      <c r="S44" s="106">
        <v>66</v>
      </c>
      <c r="T44" s="106">
        <v>84</v>
      </c>
      <c r="U44" s="106">
        <v>104</v>
      </c>
      <c r="V44" s="106">
        <v>123</v>
      </c>
      <c r="W44" s="106">
        <v>140</v>
      </c>
      <c r="X44" s="106">
        <v>142</v>
      </c>
      <c r="Y44" s="106">
        <v>131</v>
      </c>
      <c r="Z44" s="106">
        <v>129</v>
      </c>
      <c r="AA44" s="106">
        <v>111</v>
      </c>
      <c r="AB44" s="106">
        <v>89</v>
      </c>
      <c r="AC44" s="106">
        <v>66</v>
      </c>
      <c r="AD44" s="106">
        <v>49</v>
      </c>
      <c r="AE44" s="106">
        <v>38</v>
      </c>
      <c r="AF44" s="106">
        <v>30</v>
      </c>
      <c r="AG44" s="106">
        <v>25</v>
      </c>
      <c r="AH44" s="106">
        <v>15</v>
      </c>
      <c r="AI44" s="189">
        <f t="shared" ref="AI44:AI45" si="15">SUM(B44:AG44)</f>
        <v>1625</v>
      </c>
    </row>
    <row r="45" spans="1:40" s="100" customFormat="1">
      <c r="A45" s="8" t="s">
        <v>152</v>
      </c>
      <c r="B45" s="106">
        <v>0</v>
      </c>
      <c r="C45" s="106">
        <v>0</v>
      </c>
      <c r="D45" s="106">
        <v>1</v>
      </c>
      <c r="E45" s="106">
        <v>1</v>
      </c>
      <c r="F45" s="106">
        <v>2</v>
      </c>
      <c r="G45" s="106">
        <v>2</v>
      </c>
      <c r="H45" s="106">
        <v>3</v>
      </c>
      <c r="I45" s="106">
        <v>4</v>
      </c>
      <c r="J45" s="106">
        <v>4</v>
      </c>
      <c r="K45" s="106">
        <v>4</v>
      </c>
      <c r="L45" s="106">
        <v>6</v>
      </c>
      <c r="M45" s="106">
        <v>6</v>
      </c>
      <c r="N45" s="106">
        <v>6</v>
      </c>
      <c r="O45" s="106">
        <v>6</v>
      </c>
      <c r="P45" s="106">
        <v>6</v>
      </c>
      <c r="Q45" s="106">
        <v>6</v>
      </c>
      <c r="R45" s="106">
        <v>6</v>
      </c>
      <c r="S45" s="106">
        <v>7</v>
      </c>
      <c r="T45" s="106">
        <v>7</v>
      </c>
      <c r="U45" s="106">
        <v>8</v>
      </c>
      <c r="V45" s="106">
        <v>7</v>
      </c>
      <c r="W45" s="106">
        <v>7</v>
      </c>
      <c r="X45" s="106">
        <v>6</v>
      </c>
      <c r="Y45" s="106">
        <v>5</v>
      </c>
      <c r="Z45" s="106">
        <v>5</v>
      </c>
      <c r="AA45" s="106">
        <v>4</v>
      </c>
      <c r="AB45" s="106">
        <v>3</v>
      </c>
      <c r="AC45" s="106">
        <v>2</v>
      </c>
      <c r="AD45" s="106">
        <v>2</v>
      </c>
      <c r="AE45" s="106">
        <v>2</v>
      </c>
      <c r="AF45" s="106">
        <v>1</v>
      </c>
      <c r="AG45" s="106">
        <v>1</v>
      </c>
      <c r="AH45" s="106">
        <v>1</v>
      </c>
      <c r="AI45" s="189">
        <f t="shared" si="15"/>
        <v>130</v>
      </c>
    </row>
    <row r="46" spans="1:40" s="100" customFormat="1">
      <c r="A46" s="11" t="s">
        <v>84</v>
      </c>
      <c r="B46" s="96">
        <f>SUM(B35:B45)</f>
        <v>3</v>
      </c>
      <c r="C46" s="96">
        <f t="shared" ref="C46:AG46" si="16">SUM(C35:C45)</f>
        <v>10</v>
      </c>
      <c r="D46" s="96">
        <f t="shared" si="16"/>
        <v>23</v>
      </c>
      <c r="E46" s="96">
        <f t="shared" si="16"/>
        <v>27</v>
      </c>
      <c r="F46" s="96">
        <f t="shared" si="16"/>
        <v>46</v>
      </c>
      <c r="G46" s="96">
        <f t="shared" si="16"/>
        <v>75</v>
      </c>
      <c r="H46" s="96">
        <f t="shared" si="16"/>
        <v>113</v>
      </c>
      <c r="I46" s="96">
        <f t="shared" si="16"/>
        <v>133</v>
      </c>
      <c r="J46" s="96">
        <f t="shared" si="16"/>
        <v>147</v>
      </c>
      <c r="K46" s="96">
        <f t="shared" si="16"/>
        <v>162</v>
      </c>
      <c r="L46" s="96">
        <f t="shared" si="16"/>
        <v>181</v>
      </c>
      <c r="M46" s="96">
        <f t="shared" ref="M46" si="17">SUM(M35:M45)</f>
        <v>195</v>
      </c>
      <c r="N46" s="96">
        <f t="shared" si="16"/>
        <v>219</v>
      </c>
      <c r="O46" s="96">
        <f t="shared" si="16"/>
        <v>237</v>
      </c>
      <c r="P46" s="96">
        <f t="shared" si="16"/>
        <v>257</v>
      </c>
      <c r="Q46" s="96">
        <f t="shared" si="16"/>
        <v>272</v>
      </c>
      <c r="R46" s="96">
        <f t="shared" si="16"/>
        <v>294</v>
      </c>
      <c r="S46" s="96">
        <f t="shared" si="16"/>
        <v>336</v>
      </c>
      <c r="T46" s="96">
        <f t="shared" si="16"/>
        <v>388</v>
      </c>
      <c r="U46" s="96">
        <f t="shared" si="16"/>
        <v>439</v>
      </c>
      <c r="V46" s="96">
        <f t="shared" si="16"/>
        <v>472</v>
      </c>
      <c r="W46" s="96">
        <f t="shared" si="16"/>
        <v>511</v>
      </c>
      <c r="X46" s="96">
        <f t="shared" si="16"/>
        <v>510</v>
      </c>
      <c r="Y46" s="96">
        <f t="shared" si="16"/>
        <v>472</v>
      </c>
      <c r="Z46" s="96">
        <f t="shared" si="16"/>
        <v>422</v>
      </c>
      <c r="AA46" s="96">
        <f t="shared" si="16"/>
        <v>356</v>
      </c>
      <c r="AB46" s="96">
        <f t="shared" si="16"/>
        <v>289</v>
      </c>
      <c r="AC46" s="96">
        <f t="shared" si="16"/>
        <v>214</v>
      </c>
      <c r="AD46" s="96">
        <f t="shared" si="16"/>
        <v>162</v>
      </c>
      <c r="AE46" s="96">
        <f t="shared" si="16"/>
        <v>130</v>
      </c>
      <c r="AF46" s="96">
        <f t="shared" si="16"/>
        <v>104</v>
      </c>
      <c r="AG46" s="96">
        <f t="shared" si="16"/>
        <v>93</v>
      </c>
      <c r="AH46" s="96">
        <f t="shared" ref="AH46" si="18">SUM(AH35:AH45)</f>
        <v>56</v>
      </c>
      <c r="AI46" s="189">
        <f>SUM(AI35:AI45)</f>
        <v>7292</v>
      </c>
    </row>
    <row r="47" spans="1:40" s="100" customFormat="1" ht="6" customHeight="1">
      <c r="A47" s="11"/>
      <c r="B47" s="97"/>
      <c r="C47" s="98"/>
      <c r="D47" s="98"/>
      <c r="E47" s="98"/>
      <c r="F47" s="98"/>
      <c r="G47" s="98"/>
      <c r="H47" s="98"/>
      <c r="I47" s="98"/>
      <c r="J47" s="98"/>
      <c r="K47" s="98"/>
      <c r="L47" s="98"/>
      <c r="M47" s="98"/>
      <c r="N47" s="98"/>
      <c r="O47" s="98"/>
      <c r="P47" s="98"/>
      <c r="Q47" s="98"/>
      <c r="R47" s="96"/>
      <c r="S47" s="96"/>
      <c r="T47" s="96"/>
      <c r="U47" s="96"/>
      <c r="V47" s="96"/>
      <c r="W47" s="96"/>
      <c r="X47" s="96"/>
      <c r="Y47" s="96"/>
      <c r="Z47" s="96"/>
      <c r="AA47" s="96"/>
      <c r="AB47" s="96"/>
      <c r="AC47" s="96"/>
      <c r="AD47" s="96"/>
      <c r="AE47" s="96"/>
      <c r="AF47" s="96"/>
      <c r="AG47" s="96"/>
      <c r="AH47" s="96"/>
      <c r="AI47" s="99"/>
    </row>
    <row r="48" spans="1:40" s="100" customFormat="1" ht="14.25">
      <c r="A48" s="101" t="s">
        <v>174</v>
      </c>
      <c r="B48" s="126"/>
      <c r="C48" s="190"/>
      <c r="D48" s="190"/>
      <c r="E48" s="190"/>
      <c r="F48" s="190"/>
      <c r="G48" s="190"/>
      <c r="H48" s="190"/>
      <c r="I48" s="190"/>
      <c r="J48" s="190"/>
      <c r="K48" s="190"/>
      <c r="L48" s="190"/>
      <c r="M48" s="190"/>
      <c r="N48" s="190"/>
      <c r="O48" s="190"/>
      <c r="P48" s="190"/>
      <c r="Q48" s="190"/>
      <c r="R48" s="96"/>
      <c r="S48" s="96"/>
      <c r="T48" s="96"/>
      <c r="U48" s="96"/>
      <c r="V48" s="96"/>
      <c r="W48" s="96"/>
      <c r="X48" s="96"/>
      <c r="Y48" s="96"/>
      <c r="Z48" s="96"/>
      <c r="AA48" s="96"/>
      <c r="AB48" s="96"/>
      <c r="AC48" s="96"/>
      <c r="AD48" s="96"/>
      <c r="AE48" s="96"/>
      <c r="AF48" s="96"/>
      <c r="AG48" s="96"/>
      <c r="AH48" s="96"/>
      <c r="AI48" s="191"/>
    </row>
    <row r="49" spans="1:40" s="100" customFormat="1" ht="13.5" thickBot="1">
      <c r="A49" s="8" t="s">
        <v>154</v>
      </c>
      <c r="B49" s="126">
        <v>4</v>
      </c>
      <c r="C49" s="190">
        <v>8</v>
      </c>
      <c r="D49" s="190">
        <v>10</v>
      </c>
      <c r="E49" s="190">
        <v>13</v>
      </c>
      <c r="F49" s="190">
        <v>20</v>
      </c>
      <c r="G49" s="190">
        <v>24</v>
      </c>
      <c r="H49" s="190">
        <v>24</v>
      </c>
      <c r="I49" s="190">
        <v>26</v>
      </c>
      <c r="J49" s="190">
        <v>26</v>
      </c>
      <c r="K49" s="190">
        <v>28</v>
      </c>
      <c r="L49" s="190">
        <v>30</v>
      </c>
      <c r="M49" s="190">
        <v>30</v>
      </c>
      <c r="N49" s="190">
        <v>30</v>
      </c>
      <c r="O49" s="190">
        <v>30</v>
      </c>
      <c r="P49" s="190">
        <v>30</v>
      </c>
      <c r="Q49" s="190">
        <v>30</v>
      </c>
      <c r="R49" s="190">
        <v>40</v>
      </c>
      <c r="S49" s="190">
        <v>42</v>
      </c>
      <c r="T49" s="190">
        <v>46</v>
      </c>
      <c r="U49" s="190">
        <v>50</v>
      </c>
      <c r="V49" s="190">
        <v>60</v>
      </c>
      <c r="W49" s="190">
        <v>70</v>
      </c>
      <c r="X49" s="190">
        <v>70</v>
      </c>
      <c r="Y49" s="190">
        <v>60</v>
      </c>
      <c r="Z49" s="190">
        <v>50</v>
      </c>
      <c r="AA49" s="190">
        <v>42</v>
      </c>
      <c r="AB49" s="190">
        <v>40</v>
      </c>
      <c r="AC49" s="190">
        <v>30</v>
      </c>
      <c r="AD49" s="190">
        <v>26</v>
      </c>
      <c r="AE49" s="190">
        <v>24</v>
      </c>
      <c r="AF49" s="190">
        <v>20</v>
      </c>
      <c r="AG49" s="190">
        <v>10</v>
      </c>
      <c r="AH49" s="106">
        <v>6</v>
      </c>
      <c r="AI49" s="189">
        <f t="shared" ref="AI49:AI51" si="19">SUM(B49:AG49)</f>
        <v>1043</v>
      </c>
    </row>
    <row r="50" spans="1:40" s="100" customFormat="1">
      <c r="A50" s="8" t="s">
        <v>155</v>
      </c>
      <c r="B50" s="126">
        <v>3</v>
      </c>
      <c r="C50" s="190">
        <v>4</v>
      </c>
      <c r="D50" s="190">
        <v>7</v>
      </c>
      <c r="E50" s="190">
        <v>7</v>
      </c>
      <c r="F50" s="190">
        <v>8</v>
      </c>
      <c r="G50" s="190">
        <v>12</v>
      </c>
      <c r="H50" s="190">
        <v>16</v>
      </c>
      <c r="I50" s="190">
        <v>17</v>
      </c>
      <c r="J50" s="190">
        <v>18</v>
      </c>
      <c r="K50" s="190">
        <v>20</v>
      </c>
      <c r="L50" s="190">
        <v>24</v>
      </c>
      <c r="M50" s="190">
        <v>24</v>
      </c>
      <c r="N50" s="190">
        <v>26</v>
      </c>
      <c r="O50" s="190">
        <v>27</v>
      </c>
      <c r="P50" s="190">
        <v>27</v>
      </c>
      <c r="Q50" s="190">
        <v>27</v>
      </c>
      <c r="R50" s="190">
        <v>27</v>
      </c>
      <c r="S50" s="190">
        <v>28</v>
      </c>
      <c r="T50" s="190">
        <v>28</v>
      </c>
      <c r="U50" s="190">
        <v>28</v>
      </c>
      <c r="V50" s="190">
        <v>28</v>
      </c>
      <c r="W50" s="190">
        <v>28</v>
      </c>
      <c r="X50" s="190">
        <v>28</v>
      </c>
      <c r="Y50" s="190">
        <v>28</v>
      </c>
      <c r="Z50" s="190">
        <v>25</v>
      </c>
      <c r="AA50" s="190">
        <v>24</v>
      </c>
      <c r="AB50" s="190">
        <v>24</v>
      </c>
      <c r="AC50" s="190">
        <v>17</v>
      </c>
      <c r="AD50" s="190">
        <v>14</v>
      </c>
      <c r="AE50" s="190">
        <v>11</v>
      </c>
      <c r="AF50" s="190">
        <v>9</v>
      </c>
      <c r="AG50" s="190">
        <v>7</v>
      </c>
      <c r="AH50" s="106">
        <v>4</v>
      </c>
      <c r="AI50" s="189">
        <f t="shared" si="19"/>
        <v>621</v>
      </c>
      <c r="AK50" s="274" t="s">
        <v>92</v>
      </c>
      <c r="AL50" s="275"/>
      <c r="AM50" s="275"/>
      <c r="AN50" s="276"/>
    </row>
    <row r="51" spans="1:40" s="100" customFormat="1">
      <c r="A51" s="8" t="s">
        <v>156</v>
      </c>
      <c r="B51" s="126">
        <v>0</v>
      </c>
      <c r="C51" s="190">
        <v>0</v>
      </c>
      <c r="D51" s="190">
        <v>0</v>
      </c>
      <c r="E51" s="190">
        <v>0</v>
      </c>
      <c r="F51" s="190">
        <v>0</v>
      </c>
      <c r="G51" s="190">
        <v>0</v>
      </c>
      <c r="H51" s="190">
        <v>0</v>
      </c>
      <c r="I51" s="190">
        <v>0</v>
      </c>
      <c r="J51" s="190">
        <v>1</v>
      </c>
      <c r="K51" s="190">
        <v>1</v>
      </c>
      <c r="L51" s="190">
        <v>1</v>
      </c>
      <c r="M51" s="190">
        <v>1</v>
      </c>
      <c r="N51" s="190">
        <v>1</v>
      </c>
      <c r="O51" s="190">
        <v>1</v>
      </c>
      <c r="P51" s="190">
        <v>1</v>
      </c>
      <c r="Q51" s="190">
        <v>1</v>
      </c>
      <c r="R51" s="190">
        <v>1</v>
      </c>
      <c r="S51" s="190">
        <v>1</v>
      </c>
      <c r="T51" s="190">
        <v>1</v>
      </c>
      <c r="U51" s="190">
        <v>1</v>
      </c>
      <c r="V51" s="190">
        <v>2</v>
      </c>
      <c r="W51" s="190">
        <v>2</v>
      </c>
      <c r="X51" s="190">
        <v>2</v>
      </c>
      <c r="Y51" s="190">
        <v>2</v>
      </c>
      <c r="Z51" s="190">
        <v>2</v>
      </c>
      <c r="AA51" s="190">
        <v>1</v>
      </c>
      <c r="AB51" s="190">
        <v>1</v>
      </c>
      <c r="AC51" s="190">
        <v>1</v>
      </c>
      <c r="AD51" s="190">
        <v>1</v>
      </c>
      <c r="AE51" s="190">
        <v>1</v>
      </c>
      <c r="AF51" s="190">
        <v>1</v>
      </c>
      <c r="AG51" s="190">
        <v>1</v>
      </c>
      <c r="AH51" s="106">
        <v>1</v>
      </c>
      <c r="AI51" s="189">
        <f t="shared" si="19"/>
        <v>29</v>
      </c>
      <c r="AK51" s="55"/>
      <c r="AL51" s="56"/>
      <c r="AM51" s="57" t="s">
        <v>42</v>
      </c>
      <c r="AN51" s="58">
        <f>ROUND(AI56/(1+$AE$6),0)</f>
        <v>1089</v>
      </c>
    </row>
    <row r="52" spans="1:40" s="100" customFormat="1" ht="13.5" thickBot="1">
      <c r="A52" s="101" t="s">
        <v>160</v>
      </c>
      <c r="B52" s="17">
        <f t="shared" ref="B52:AI52" si="20">SUM(B49:B51)</f>
        <v>7</v>
      </c>
      <c r="C52" s="17">
        <f t="shared" si="20"/>
        <v>12</v>
      </c>
      <c r="D52" s="17">
        <f t="shared" si="20"/>
        <v>17</v>
      </c>
      <c r="E52" s="17">
        <f t="shared" si="20"/>
        <v>20</v>
      </c>
      <c r="F52" s="17">
        <f t="shared" si="20"/>
        <v>28</v>
      </c>
      <c r="G52" s="17">
        <f t="shared" si="20"/>
        <v>36</v>
      </c>
      <c r="H52" s="17">
        <f t="shared" si="20"/>
        <v>40</v>
      </c>
      <c r="I52" s="17">
        <f t="shared" si="20"/>
        <v>43</v>
      </c>
      <c r="J52" s="17">
        <f t="shared" si="20"/>
        <v>45</v>
      </c>
      <c r="K52" s="17">
        <f t="shared" si="20"/>
        <v>49</v>
      </c>
      <c r="L52" s="17">
        <f t="shared" si="20"/>
        <v>55</v>
      </c>
      <c r="M52" s="17">
        <f t="shared" ref="M52" si="21">SUM(M49:M51)</f>
        <v>55</v>
      </c>
      <c r="N52" s="17">
        <f t="shared" si="20"/>
        <v>57</v>
      </c>
      <c r="O52" s="17">
        <f t="shared" si="20"/>
        <v>58</v>
      </c>
      <c r="P52" s="17">
        <f t="shared" si="20"/>
        <v>58</v>
      </c>
      <c r="Q52" s="17">
        <f t="shared" si="20"/>
        <v>58</v>
      </c>
      <c r="R52" s="17">
        <f t="shared" si="20"/>
        <v>68</v>
      </c>
      <c r="S52" s="17">
        <f t="shared" si="20"/>
        <v>71</v>
      </c>
      <c r="T52" s="17">
        <f t="shared" si="20"/>
        <v>75</v>
      </c>
      <c r="U52" s="17">
        <f t="shared" si="20"/>
        <v>79</v>
      </c>
      <c r="V52" s="17">
        <f t="shared" si="20"/>
        <v>90</v>
      </c>
      <c r="W52" s="17">
        <f t="shared" si="20"/>
        <v>100</v>
      </c>
      <c r="X52" s="17">
        <f t="shared" si="20"/>
        <v>100</v>
      </c>
      <c r="Y52" s="17">
        <f t="shared" si="20"/>
        <v>90</v>
      </c>
      <c r="Z52" s="17">
        <f t="shared" si="20"/>
        <v>77</v>
      </c>
      <c r="AA52" s="17">
        <f t="shared" si="20"/>
        <v>67</v>
      </c>
      <c r="AB52" s="17">
        <f t="shared" si="20"/>
        <v>65</v>
      </c>
      <c r="AC52" s="17">
        <f t="shared" si="20"/>
        <v>48</v>
      </c>
      <c r="AD52" s="17">
        <f t="shared" si="20"/>
        <v>41</v>
      </c>
      <c r="AE52" s="17">
        <f t="shared" si="20"/>
        <v>36</v>
      </c>
      <c r="AF52" s="17">
        <f t="shared" si="20"/>
        <v>30</v>
      </c>
      <c r="AG52" s="17">
        <f t="shared" si="20"/>
        <v>18</v>
      </c>
      <c r="AH52" s="17">
        <f t="shared" ref="AH52" si="22">SUM(AH49:AH51)</f>
        <v>11</v>
      </c>
      <c r="AI52" s="189">
        <f t="shared" si="20"/>
        <v>1693</v>
      </c>
      <c r="AK52" s="59"/>
      <c r="AL52" s="60"/>
      <c r="AM52" s="61" t="s">
        <v>44</v>
      </c>
      <c r="AN52" s="62">
        <f>MAX(B56:AG56)</f>
        <v>2293</v>
      </c>
    </row>
    <row r="53" spans="1:40" s="100" customFormat="1" ht="6" customHeight="1">
      <c r="A53" s="182"/>
      <c r="B53" s="183"/>
      <c r="C53" s="98"/>
      <c r="D53" s="98"/>
      <c r="E53" s="98"/>
      <c r="F53" s="98"/>
      <c r="G53" s="98"/>
      <c r="H53" s="98"/>
      <c r="I53" s="98"/>
      <c r="J53" s="98"/>
      <c r="K53" s="98"/>
      <c r="L53" s="98"/>
      <c r="M53" s="98"/>
      <c r="N53" s="98"/>
      <c r="O53" s="98"/>
      <c r="P53" s="98"/>
      <c r="Q53" s="98"/>
      <c r="R53" s="184"/>
      <c r="S53" s="184"/>
      <c r="T53" s="184"/>
      <c r="U53" s="184"/>
      <c r="V53" s="184"/>
      <c r="W53" s="184"/>
      <c r="X53" s="184"/>
      <c r="Y53" s="184"/>
      <c r="Z53" s="184"/>
      <c r="AA53" s="184"/>
      <c r="AB53" s="184"/>
      <c r="AC53" s="184"/>
      <c r="AD53" s="184"/>
      <c r="AE53" s="184"/>
      <c r="AF53" s="184"/>
      <c r="AG53" s="184"/>
      <c r="AH53" s="184"/>
      <c r="AI53" s="185"/>
    </row>
    <row r="54" spans="1:40" s="100" customFormat="1">
      <c r="A54" s="105" t="s">
        <v>161</v>
      </c>
      <c r="B54" s="192">
        <f>B46+B52</f>
        <v>10</v>
      </c>
      <c r="C54" s="192">
        <f t="shared" ref="C54:AI54" si="23">C46+C52</f>
        <v>22</v>
      </c>
      <c r="D54" s="192">
        <f t="shared" si="23"/>
        <v>40</v>
      </c>
      <c r="E54" s="192">
        <f t="shared" ref="E54" si="24">E46+E52</f>
        <v>47</v>
      </c>
      <c r="F54" s="192">
        <f t="shared" si="23"/>
        <v>74</v>
      </c>
      <c r="G54" s="192">
        <f t="shared" si="23"/>
        <v>111</v>
      </c>
      <c r="H54" s="192">
        <f t="shared" si="23"/>
        <v>153</v>
      </c>
      <c r="I54" s="192">
        <f t="shared" si="23"/>
        <v>176</v>
      </c>
      <c r="J54" s="192">
        <f t="shared" si="23"/>
        <v>192</v>
      </c>
      <c r="K54" s="192">
        <f t="shared" si="23"/>
        <v>211</v>
      </c>
      <c r="L54" s="192">
        <f t="shared" si="23"/>
        <v>236</v>
      </c>
      <c r="M54" s="192">
        <f t="shared" ref="M54" si="25">M46+M52</f>
        <v>250</v>
      </c>
      <c r="N54" s="192">
        <f t="shared" si="23"/>
        <v>276</v>
      </c>
      <c r="O54" s="192">
        <f t="shared" si="23"/>
        <v>295</v>
      </c>
      <c r="P54" s="192">
        <f t="shared" si="23"/>
        <v>315</v>
      </c>
      <c r="Q54" s="192">
        <f t="shared" si="23"/>
        <v>330</v>
      </c>
      <c r="R54" s="192">
        <f t="shared" si="23"/>
        <v>362</v>
      </c>
      <c r="S54" s="192">
        <f t="shared" si="23"/>
        <v>407</v>
      </c>
      <c r="T54" s="192">
        <f t="shared" si="23"/>
        <v>463</v>
      </c>
      <c r="U54" s="192">
        <f t="shared" si="23"/>
        <v>518</v>
      </c>
      <c r="V54" s="192">
        <f t="shared" si="23"/>
        <v>562</v>
      </c>
      <c r="W54" s="192">
        <f t="shared" si="23"/>
        <v>611</v>
      </c>
      <c r="X54" s="192">
        <f t="shared" si="23"/>
        <v>610</v>
      </c>
      <c r="Y54" s="192">
        <f t="shared" si="23"/>
        <v>562</v>
      </c>
      <c r="Z54" s="192">
        <f t="shared" si="23"/>
        <v>499</v>
      </c>
      <c r="AA54" s="192">
        <f t="shared" si="23"/>
        <v>423</v>
      </c>
      <c r="AB54" s="192">
        <f t="shared" si="23"/>
        <v>354</v>
      </c>
      <c r="AC54" s="192">
        <f t="shared" si="23"/>
        <v>262</v>
      </c>
      <c r="AD54" s="192">
        <f t="shared" si="23"/>
        <v>203</v>
      </c>
      <c r="AE54" s="192">
        <f t="shared" si="23"/>
        <v>166</v>
      </c>
      <c r="AF54" s="192">
        <f t="shared" si="23"/>
        <v>134</v>
      </c>
      <c r="AG54" s="192">
        <f t="shared" si="23"/>
        <v>111</v>
      </c>
      <c r="AH54" s="192">
        <f t="shared" ref="AH54" si="26">AH46+AH52</f>
        <v>67</v>
      </c>
      <c r="AI54" s="192">
        <f t="shared" si="23"/>
        <v>8985</v>
      </c>
    </row>
    <row r="55" spans="1:40" s="100" customFormat="1" ht="6" customHeight="1">
      <c r="A55" s="182"/>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row>
    <row r="56" spans="1:40" s="100" customFormat="1">
      <c r="A56" s="105" t="s">
        <v>162</v>
      </c>
      <c r="B56" s="193">
        <f>B32+B54</f>
        <v>128</v>
      </c>
      <c r="C56" s="193">
        <f t="shared" ref="C56:AI56" si="27">C32+C54</f>
        <v>171</v>
      </c>
      <c r="D56" s="193">
        <f t="shared" si="27"/>
        <v>191</v>
      </c>
      <c r="E56" s="193">
        <f t="shared" ref="E56" si="28">E32+E54</f>
        <v>233</v>
      </c>
      <c r="F56" s="193">
        <f t="shared" si="27"/>
        <v>323</v>
      </c>
      <c r="G56" s="193">
        <f t="shared" si="27"/>
        <v>461</v>
      </c>
      <c r="H56" s="193">
        <f t="shared" si="27"/>
        <v>610</v>
      </c>
      <c r="I56" s="193">
        <f t="shared" si="27"/>
        <v>689</v>
      </c>
      <c r="J56" s="193">
        <f t="shared" si="27"/>
        <v>745</v>
      </c>
      <c r="K56" s="193">
        <f t="shared" si="27"/>
        <v>812</v>
      </c>
      <c r="L56" s="193">
        <f t="shared" si="27"/>
        <v>888</v>
      </c>
      <c r="M56" s="193">
        <f t="shared" ref="M56" si="29">M32+M54</f>
        <v>960</v>
      </c>
      <c r="N56" s="193">
        <f t="shared" si="27"/>
        <v>1042</v>
      </c>
      <c r="O56" s="193">
        <f t="shared" si="27"/>
        <v>1108</v>
      </c>
      <c r="P56" s="193">
        <f t="shared" si="27"/>
        <v>1176</v>
      </c>
      <c r="Q56" s="193">
        <f t="shared" si="27"/>
        <v>1275</v>
      </c>
      <c r="R56" s="193">
        <f t="shared" si="27"/>
        <v>1401</v>
      </c>
      <c r="S56" s="193">
        <f t="shared" si="27"/>
        <v>1505</v>
      </c>
      <c r="T56" s="193">
        <f t="shared" si="27"/>
        <v>1699</v>
      </c>
      <c r="U56" s="193">
        <f t="shared" si="27"/>
        <v>1879</v>
      </c>
      <c r="V56" s="193">
        <f t="shared" si="27"/>
        <v>2043</v>
      </c>
      <c r="W56" s="193">
        <f t="shared" si="27"/>
        <v>2293</v>
      </c>
      <c r="X56" s="193">
        <f t="shared" si="27"/>
        <v>2248</v>
      </c>
      <c r="Y56" s="193">
        <f t="shared" si="27"/>
        <v>2031</v>
      </c>
      <c r="Z56" s="193">
        <f t="shared" si="27"/>
        <v>1794</v>
      </c>
      <c r="AA56" s="193">
        <f t="shared" si="27"/>
        <v>1531</v>
      </c>
      <c r="AB56" s="193">
        <f t="shared" si="27"/>
        <v>1293</v>
      </c>
      <c r="AC56" s="193">
        <f t="shared" si="27"/>
        <v>960</v>
      </c>
      <c r="AD56" s="193">
        <f t="shared" si="27"/>
        <v>754</v>
      </c>
      <c r="AE56" s="193">
        <f t="shared" si="27"/>
        <v>621</v>
      </c>
      <c r="AF56" s="193">
        <f t="shared" si="27"/>
        <v>500</v>
      </c>
      <c r="AG56" s="193">
        <f t="shared" si="27"/>
        <v>405</v>
      </c>
      <c r="AH56" s="193">
        <f t="shared" ref="AH56" si="30">AH32+AH54</f>
        <v>247</v>
      </c>
      <c r="AI56" s="193">
        <f t="shared" si="27"/>
        <v>33769</v>
      </c>
    </row>
    <row r="57" spans="1:40" s="100" customFormat="1" ht="6" customHeight="1">
      <c r="B57" s="97"/>
      <c r="C57" s="98"/>
      <c r="D57" s="98"/>
      <c r="E57" s="98"/>
      <c r="F57" s="98"/>
      <c r="G57" s="98"/>
      <c r="H57" s="98"/>
      <c r="I57" s="98"/>
      <c r="J57" s="98"/>
      <c r="K57" s="98"/>
      <c r="L57" s="98"/>
      <c r="M57" s="98"/>
      <c r="N57" s="98"/>
      <c r="O57" s="98"/>
      <c r="P57" s="98"/>
      <c r="Q57" s="98"/>
      <c r="R57" s="96"/>
      <c r="S57" s="96"/>
      <c r="T57" s="96"/>
      <c r="U57" s="96"/>
      <c r="V57" s="96"/>
      <c r="W57" s="96"/>
      <c r="X57" s="96"/>
      <c r="Y57" s="96"/>
      <c r="Z57" s="96"/>
      <c r="AA57" s="96"/>
      <c r="AB57" s="96"/>
      <c r="AC57" s="96"/>
      <c r="AD57" s="96"/>
      <c r="AE57" s="96"/>
      <c r="AF57" s="96"/>
      <c r="AG57" s="96"/>
      <c r="AH57" s="96"/>
      <c r="AI57" s="99"/>
    </row>
    <row r="58" spans="1:40" ht="13.5" thickBot="1">
      <c r="A58" s="194" t="s">
        <v>163</v>
      </c>
      <c r="B58" s="17"/>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8"/>
    </row>
    <row r="59" spans="1:40">
      <c r="A59" s="23" t="s">
        <v>24</v>
      </c>
      <c r="B59" s="16">
        <v>0</v>
      </c>
      <c r="C59" s="24">
        <v>0</v>
      </c>
      <c r="D59" s="24">
        <v>0</v>
      </c>
      <c r="E59" s="24">
        <v>0</v>
      </c>
      <c r="F59" s="24">
        <v>0</v>
      </c>
      <c r="G59" s="24">
        <v>0</v>
      </c>
      <c r="H59" s="24">
        <v>0</v>
      </c>
      <c r="I59" s="24">
        <v>0</v>
      </c>
      <c r="J59" s="24">
        <v>0</v>
      </c>
      <c r="K59" s="24">
        <v>0</v>
      </c>
      <c r="L59" s="24">
        <v>0</v>
      </c>
      <c r="M59" s="24">
        <v>0</v>
      </c>
      <c r="N59" s="24">
        <v>0</v>
      </c>
      <c r="O59" s="24">
        <v>0</v>
      </c>
      <c r="P59" s="24">
        <v>0</v>
      </c>
      <c r="Q59" s="24">
        <v>0</v>
      </c>
      <c r="R59" s="24">
        <v>3</v>
      </c>
      <c r="S59" s="24">
        <v>3</v>
      </c>
      <c r="T59" s="24">
        <v>3</v>
      </c>
      <c r="U59" s="24">
        <v>15</v>
      </c>
      <c r="V59" s="24">
        <v>36</v>
      </c>
      <c r="W59" s="24">
        <v>39</v>
      </c>
      <c r="X59" s="24">
        <v>29</v>
      </c>
      <c r="Y59" s="24">
        <v>10</v>
      </c>
      <c r="Z59" s="24">
        <v>10</v>
      </c>
      <c r="AA59" s="24">
        <v>6</v>
      </c>
      <c r="AB59" s="24">
        <v>0</v>
      </c>
      <c r="AC59" s="24">
        <v>5</v>
      </c>
      <c r="AD59" s="24">
        <v>0</v>
      </c>
      <c r="AE59" s="24">
        <v>0</v>
      </c>
      <c r="AF59" s="24">
        <v>0</v>
      </c>
      <c r="AG59" s="24">
        <v>0</v>
      </c>
      <c r="AH59" s="24">
        <v>0</v>
      </c>
      <c r="AI59" s="189">
        <f>SUM(C59:AG59)</f>
        <v>159</v>
      </c>
      <c r="AK59" s="274" t="s">
        <v>91</v>
      </c>
      <c r="AL59" s="275"/>
      <c r="AM59" s="275"/>
      <c r="AN59" s="276"/>
    </row>
    <row r="60" spans="1:40">
      <c r="A60" s="23" t="s">
        <v>25</v>
      </c>
      <c r="B60" s="16">
        <v>0</v>
      </c>
      <c r="C60" s="24">
        <v>0</v>
      </c>
      <c r="D60" s="24">
        <v>0</v>
      </c>
      <c r="E60" s="24">
        <v>0</v>
      </c>
      <c r="F60" s="24">
        <v>0</v>
      </c>
      <c r="G60" s="24">
        <v>0</v>
      </c>
      <c r="H60" s="24">
        <v>0</v>
      </c>
      <c r="I60" s="24">
        <v>0</v>
      </c>
      <c r="J60" s="24">
        <v>0</v>
      </c>
      <c r="K60" s="24">
        <v>0</v>
      </c>
      <c r="L60" s="24">
        <v>0</v>
      </c>
      <c r="M60" s="24">
        <v>0</v>
      </c>
      <c r="N60" s="24">
        <v>0</v>
      </c>
      <c r="O60" s="24">
        <v>0</v>
      </c>
      <c r="P60" s="24">
        <v>0</v>
      </c>
      <c r="Q60" s="24">
        <v>0</v>
      </c>
      <c r="R60" s="24">
        <v>2</v>
      </c>
      <c r="S60" s="24">
        <v>2</v>
      </c>
      <c r="T60" s="24">
        <v>21</v>
      </c>
      <c r="U60" s="24">
        <v>21</v>
      </c>
      <c r="V60" s="24">
        <v>21</v>
      </c>
      <c r="W60" s="24">
        <v>21</v>
      </c>
      <c r="X60" s="24">
        <v>21</v>
      </c>
      <c r="Y60" s="24">
        <v>0</v>
      </c>
      <c r="Z60" s="24">
        <v>0</v>
      </c>
      <c r="AA60" s="24">
        <v>0</v>
      </c>
      <c r="AB60" s="24">
        <v>0</v>
      </c>
      <c r="AC60" s="24">
        <v>0</v>
      </c>
      <c r="AD60" s="24">
        <v>0</v>
      </c>
      <c r="AE60" s="24">
        <v>0</v>
      </c>
      <c r="AF60" s="24">
        <v>0</v>
      </c>
      <c r="AG60" s="24">
        <v>0</v>
      </c>
      <c r="AH60" s="24">
        <v>0</v>
      </c>
      <c r="AI60" s="189">
        <f>SUM(C60:AG60)</f>
        <v>109</v>
      </c>
      <c r="AK60" s="55"/>
      <c r="AL60" s="56"/>
      <c r="AM60" s="57" t="s">
        <v>42</v>
      </c>
      <c r="AN60" s="58">
        <f>ROUND(AI64/(1+$AE$6),0)</f>
        <v>1099</v>
      </c>
    </row>
    <row r="61" spans="1:40" ht="13.5" thickBot="1">
      <c r="A61" s="23" t="s">
        <v>27</v>
      </c>
      <c r="B61" s="16">
        <v>0</v>
      </c>
      <c r="C61" s="24">
        <v>0</v>
      </c>
      <c r="D61" s="24">
        <v>0</v>
      </c>
      <c r="E61" s="24">
        <v>0</v>
      </c>
      <c r="F61" s="24">
        <v>0</v>
      </c>
      <c r="G61" s="24">
        <v>0</v>
      </c>
      <c r="H61" s="24">
        <v>0</v>
      </c>
      <c r="I61" s="24">
        <v>0</v>
      </c>
      <c r="J61" s="24">
        <v>0</v>
      </c>
      <c r="K61" s="24">
        <v>0</v>
      </c>
      <c r="L61" s="24">
        <v>0</v>
      </c>
      <c r="M61" s="24">
        <v>0</v>
      </c>
      <c r="N61" s="24">
        <v>0</v>
      </c>
      <c r="O61" s="24">
        <v>0</v>
      </c>
      <c r="P61" s="24">
        <v>0</v>
      </c>
      <c r="Q61" s="24">
        <v>0</v>
      </c>
      <c r="R61" s="24">
        <v>0</v>
      </c>
      <c r="S61" s="24">
        <v>0</v>
      </c>
      <c r="T61" s="24">
        <v>6</v>
      </c>
      <c r="U61" s="24">
        <v>6</v>
      </c>
      <c r="V61" s="24">
        <v>6</v>
      </c>
      <c r="W61" s="24">
        <v>6</v>
      </c>
      <c r="X61" s="24">
        <v>7</v>
      </c>
      <c r="Y61" s="24">
        <v>4</v>
      </c>
      <c r="Z61" s="24">
        <v>4</v>
      </c>
      <c r="AA61" s="24">
        <v>4</v>
      </c>
      <c r="AB61" s="24">
        <v>0</v>
      </c>
      <c r="AC61" s="24">
        <v>2</v>
      </c>
      <c r="AD61" s="24">
        <v>0</v>
      </c>
      <c r="AE61" s="24">
        <v>0</v>
      </c>
      <c r="AF61" s="24">
        <v>0</v>
      </c>
      <c r="AG61" s="24">
        <v>0</v>
      </c>
      <c r="AH61" s="24">
        <v>0</v>
      </c>
      <c r="AI61" s="189">
        <f>SUM(C61:AG61)</f>
        <v>45</v>
      </c>
      <c r="AK61" s="59"/>
      <c r="AL61" s="60"/>
      <c r="AM61" s="61" t="s">
        <v>44</v>
      </c>
      <c r="AN61" s="62">
        <f>MAX(B64:AH64)</f>
        <v>2359</v>
      </c>
    </row>
    <row r="62" spans="1:40">
      <c r="A62" s="194" t="s">
        <v>164</v>
      </c>
      <c r="B62" s="193">
        <f>SUM(B59:B61)</f>
        <v>0</v>
      </c>
      <c r="C62" s="193">
        <f t="shared" ref="C62:AI62" si="31">SUM(C59:C61)</f>
        <v>0</v>
      </c>
      <c r="D62" s="193">
        <f t="shared" si="31"/>
        <v>0</v>
      </c>
      <c r="E62" s="193">
        <f t="shared" ref="E62" si="32">SUM(E59:E61)</f>
        <v>0</v>
      </c>
      <c r="F62" s="193">
        <f t="shared" si="31"/>
        <v>0</v>
      </c>
      <c r="G62" s="193">
        <f t="shared" si="31"/>
        <v>0</v>
      </c>
      <c r="H62" s="193">
        <f t="shared" si="31"/>
        <v>0</v>
      </c>
      <c r="I62" s="193">
        <f t="shared" si="31"/>
        <v>0</v>
      </c>
      <c r="J62" s="193">
        <f t="shared" si="31"/>
        <v>0</v>
      </c>
      <c r="K62" s="193">
        <f t="shared" si="31"/>
        <v>0</v>
      </c>
      <c r="L62" s="193">
        <f t="shared" si="31"/>
        <v>0</v>
      </c>
      <c r="M62" s="193">
        <f t="shared" ref="M62" si="33">SUM(M59:M61)</f>
        <v>0</v>
      </c>
      <c r="N62" s="193">
        <f t="shared" si="31"/>
        <v>0</v>
      </c>
      <c r="O62" s="193">
        <f t="shared" si="31"/>
        <v>0</v>
      </c>
      <c r="P62" s="193">
        <f t="shared" si="31"/>
        <v>0</v>
      </c>
      <c r="Q62" s="193">
        <f t="shared" si="31"/>
        <v>0</v>
      </c>
      <c r="R62" s="193">
        <f t="shared" si="31"/>
        <v>5</v>
      </c>
      <c r="S62" s="193">
        <f t="shared" si="31"/>
        <v>5</v>
      </c>
      <c r="T62" s="193">
        <f t="shared" si="31"/>
        <v>30</v>
      </c>
      <c r="U62" s="193">
        <f t="shared" si="31"/>
        <v>42</v>
      </c>
      <c r="V62" s="193">
        <f t="shared" si="31"/>
        <v>63</v>
      </c>
      <c r="W62" s="193">
        <f t="shared" si="31"/>
        <v>66</v>
      </c>
      <c r="X62" s="193">
        <f t="shared" si="31"/>
        <v>57</v>
      </c>
      <c r="Y62" s="193">
        <f t="shared" si="31"/>
        <v>14</v>
      </c>
      <c r="Z62" s="193">
        <f t="shared" si="31"/>
        <v>14</v>
      </c>
      <c r="AA62" s="193">
        <f t="shared" si="31"/>
        <v>10</v>
      </c>
      <c r="AB62" s="193">
        <f t="shared" si="31"/>
        <v>0</v>
      </c>
      <c r="AC62" s="193">
        <f t="shared" si="31"/>
        <v>7</v>
      </c>
      <c r="AD62" s="193">
        <f t="shared" si="31"/>
        <v>0</v>
      </c>
      <c r="AE62" s="193">
        <f t="shared" si="31"/>
        <v>0</v>
      </c>
      <c r="AF62" s="193">
        <f t="shared" si="31"/>
        <v>0</v>
      </c>
      <c r="AG62" s="193">
        <f t="shared" si="31"/>
        <v>0</v>
      </c>
      <c r="AH62" s="193">
        <f t="shared" ref="AH62" si="34">SUM(AH59:AH61)</f>
        <v>0</v>
      </c>
      <c r="AI62" s="193">
        <f t="shared" si="31"/>
        <v>313</v>
      </c>
    </row>
    <row r="63" spans="1:40" ht="6" customHeight="1">
      <c r="B63" s="1"/>
    </row>
    <row r="64" spans="1:40" ht="13.5" thickBot="1">
      <c r="A64" s="163" t="s">
        <v>26</v>
      </c>
      <c r="B64" s="165">
        <f>B56+B62</f>
        <v>128</v>
      </c>
      <c r="C64" s="165">
        <f t="shared" ref="C64:AI64" si="35">C56+C62</f>
        <v>171</v>
      </c>
      <c r="D64" s="165">
        <f t="shared" si="35"/>
        <v>191</v>
      </c>
      <c r="E64" s="165">
        <f t="shared" ref="E64" si="36">E56+E62</f>
        <v>233</v>
      </c>
      <c r="F64" s="165">
        <f t="shared" si="35"/>
        <v>323</v>
      </c>
      <c r="G64" s="165">
        <f t="shared" si="35"/>
        <v>461</v>
      </c>
      <c r="H64" s="165">
        <f t="shared" si="35"/>
        <v>610</v>
      </c>
      <c r="I64" s="165">
        <f t="shared" si="35"/>
        <v>689</v>
      </c>
      <c r="J64" s="165">
        <f t="shared" si="35"/>
        <v>745</v>
      </c>
      <c r="K64" s="165">
        <f t="shared" si="35"/>
        <v>812</v>
      </c>
      <c r="L64" s="165">
        <f t="shared" si="35"/>
        <v>888</v>
      </c>
      <c r="M64" s="165">
        <f t="shared" ref="M64" si="37">M56+M62</f>
        <v>960</v>
      </c>
      <c r="N64" s="165">
        <f t="shared" si="35"/>
        <v>1042</v>
      </c>
      <c r="O64" s="165">
        <f t="shared" si="35"/>
        <v>1108</v>
      </c>
      <c r="P64" s="165">
        <f t="shared" si="35"/>
        <v>1176</v>
      </c>
      <c r="Q64" s="165">
        <f t="shared" si="35"/>
        <v>1275</v>
      </c>
      <c r="R64" s="165">
        <f t="shared" si="35"/>
        <v>1406</v>
      </c>
      <c r="S64" s="165">
        <f t="shared" si="35"/>
        <v>1510</v>
      </c>
      <c r="T64" s="165">
        <f t="shared" si="35"/>
        <v>1729</v>
      </c>
      <c r="U64" s="165">
        <f t="shared" si="35"/>
        <v>1921</v>
      </c>
      <c r="V64" s="165">
        <f t="shared" si="35"/>
        <v>2106</v>
      </c>
      <c r="W64" s="203">
        <f t="shared" si="35"/>
        <v>2359</v>
      </c>
      <c r="X64" s="165">
        <f t="shared" si="35"/>
        <v>2305</v>
      </c>
      <c r="Y64" s="165">
        <f t="shared" si="35"/>
        <v>2045</v>
      </c>
      <c r="Z64" s="165">
        <f t="shared" si="35"/>
        <v>1808</v>
      </c>
      <c r="AA64" s="165">
        <f t="shared" si="35"/>
        <v>1541</v>
      </c>
      <c r="AB64" s="165">
        <f t="shared" si="35"/>
        <v>1293</v>
      </c>
      <c r="AC64" s="165">
        <f t="shared" si="35"/>
        <v>967</v>
      </c>
      <c r="AD64" s="165">
        <f t="shared" si="35"/>
        <v>754</v>
      </c>
      <c r="AE64" s="165">
        <f t="shared" si="35"/>
        <v>621</v>
      </c>
      <c r="AF64" s="165">
        <f t="shared" si="35"/>
        <v>500</v>
      </c>
      <c r="AG64" s="165">
        <f t="shared" si="35"/>
        <v>405</v>
      </c>
      <c r="AH64" s="165">
        <f t="shared" ref="AH64" si="38">AH56+AH62</f>
        <v>247</v>
      </c>
      <c r="AI64" s="165">
        <f t="shared" si="35"/>
        <v>34082</v>
      </c>
    </row>
    <row r="65" spans="1:35" ht="13.5" thickBot="1">
      <c r="A65" s="11"/>
      <c r="B65" s="17"/>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8"/>
    </row>
    <row r="66" spans="1:35" ht="15" thickTop="1">
      <c r="A66" s="148" t="s">
        <v>175</v>
      </c>
      <c r="B66" s="149">
        <v>7.4999999999999997E-2</v>
      </c>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1"/>
      <c r="AH66" s="151"/>
      <c r="AI66" s="152"/>
    </row>
    <row r="67" spans="1:35">
      <c r="A67" s="195" t="s">
        <v>61</v>
      </c>
      <c r="B67" s="32">
        <f>B20+B23+B26</f>
        <v>104</v>
      </c>
      <c r="C67" s="32">
        <f t="shared" ref="C67:AG67" si="39">C20+C23+C26</f>
        <v>135</v>
      </c>
      <c r="D67" s="32">
        <f t="shared" si="39"/>
        <v>123</v>
      </c>
      <c r="E67" s="32"/>
      <c r="F67" s="32">
        <f t="shared" si="39"/>
        <v>216</v>
      </c>
      <c r="G67" s="32">
        <f t="shared" si="39"/>
        <v>301</v>
      </c>
      <c r="H67" s="32">
        <f t="shared" si="39"/>
        <v>391</v>
      </c>
      <c r="I67" s="32">
        <f t="shared" si="39"/>
        <v>443</v>
      </c>
      <c r="J67" s="32">
        <f t="shared" si="39"/>
        <v>478</v>
      </c>
      <c r="K67" s="32">
        <f t="shared" si="39"/>
        <v>520</v>
      </c>
      <c r="L67" s="32">
        <f t="shared" si="39"/>
        <v>562</v>
      </c>
      <c r="M67" s="32"/>
      <c r="N67" s="32">
        <f t="shared" si="39"/>
        <v>658</v>
      </c>
      <c r="O67" s="32">
        <f t="shared" si="39"/>
        <v>702</v>
      </c>
      <c r="P67" s="32">
        <f t="shared" si="39"/>
        <v>749</v>
      </c>
      <c r="Q67" s="32">
        <f t="shared" si="39"/>
        <v>833</v>
      </c>
      <c r="R67" s="32">
        <f t="shared" si="39"/>
        <v>926</v>
      </c>
      <c r="S67" s="32">
        <f t="shared" si="39"/>
        <v>982</v>
      </c>
      <c r="T67" s="32">
        <f t="shared" si="39"/>
        <v>1120</v>
      </c>
      <c r="U67" s="32">
        <f t="shared" si="39"/>
        <v>1244</v>
      </c>
      <c r="V67" s="32">
        <f t="shared" si="39"/>
        <v>1363</v>
      </c>
      <c r="W67" s="32">
        <f t="shared" si="39"/>
        <v>1492</v>
      </c>
      <c r="X67" s="32">
        <f t="shared" si="39"/>
        <v>1481</v>
      </c>
      <c r="Y67" s="32">
        <f t="shared" si="39"/>
        <v>1352</v>
      </c>
      <c r="Z67" s="32">
        <f t="shared" si="39"/>
        <v>1191</v>
      </c>
      <c r="AA67" s="32">
        <f t="shared" si="39"/>
        <v>1005</v>
      </c>
      <c r="AB67" s="32">
        <f t="shared" si="39"/>
        <v>840</v>
      </c>
      <c r="AC67" s="32">
        <f t="shared" si="39"/>
        <v>626</v>
      </c>
      <c r="AD67" s="32">
        <f t="shared" si="39"/>
        <v>488</v>
      </c>
      <c r="AE67" s="32">
        <f t="shared" si="39"/>
        <v>404</v>
      </c>
      <c r="AF67" s="32">
        <f t="shared" si="39"/>
        <v>327</v>
      </c>
      <c r="AG67" s="32">
        <f t="shared" si="39"/>
        <v>263</v>
      </c>
      <c r="AH67" s="32">
        <f t="shared" ref="AH67" si="40">AH20+AH23+AH26</f>
        <v>161</v>
      </c>
      <c r="AI67" s="189">
        <f t="shared" ref="AI67:AI68" si="41">SUM(C67:AG67)</f>
        <v>21215</v>
      </c>
    </row>
    <row r="68" spans="1:35" ht="13.5" thickBot="1">
      <c r="A68" s="196" t="s">
        <v>62</v>
      </c>
      <c r="B68" s="154">
        <f>ROUND(B67*(1-$B$66), 0)</f>
        <v>96</v>
      </c>
      <c r="C68" s="154">
        <f t="shared" ref="C68:AG68" si="42">ROUND(C67*(1-$B$66), 0)</f>
        <v>125</v>
      </c>
      <c r="D68" s="154">
        <f t="shared" si="42"/>
        <v>114</v>
      </c>
      <c r="E68" s="154"/>
      <c r="F68" s="154">
        <f t="shared" si="42"/>
        <v>200</v>
      </c>
      <c r="G68" s="154">
        <f t="shared" si="42"/>
        <v>278</v>
      </c>
      <c r="H68" s="154">
        <f t="shared" si="42"/>
        <v>362</v>
      </c>
      <c r="I68" s="154">
        <f t="shared" si="42"/>
        <v>410</v>
      </c>
      <c r="J68" s="154">
        <f t="shared" si="42"/>
        <v>442</v>
      </c>
      <c r="K68" s="154">
        <f t="shared" si="42"/>
        <v>481</v>
      </c>
      <c r="L68" s="154">
        <f t="shared" si="42"/>
        <v>520</v>
      </c>
      <c r="M68" s="154"/>
      <c r="N68" s="154">
        <f t="shared" si="42"/>
        <v>609</v>
      </c>
      <c r="O68" s="154">
        <f t="shared" si="42"/>
        <v>649</v>
      </c>
      <c r="P68" s="154">
        <f t="shared" si="42"/>
        <v>693</v>
      </c>
      <c r="Q68" s="154">
        <f t="shared" si="42"/>
        <v>771</v>
      </c>
      <c r="R68" s="154">
        <f t="shared" si="42"/>
        <v>857</v>
      </c>
      <c r="S68" s="154">
        <f t="shared" si="42"/>
        <v>908</v>
      </c>
      <c r="T68" s="154">
        <f t="shared" si="42"/>
        <v>1036</v>
      </c>
      <c r="U68" s="154">
        <f t="shared" si="42"/>
        <v>1151</v>
      </c>
      <c r="V68" s="154">
        <f t="shared" si="42"/>
        <v>1261</v>
      </c>
      <c r="W68" s="154">
        <f t="shared" si="42"/>
        <v>1380</v>
      </c>
      <c r="X68" s="154">
        <f t="shared" si="42"/>
        <v>1370</v>
      </c>
      <c r="Y68" s="154">
        <f t="shared" si="42"/>
        <v>1251</v>
      </c>
      <c r="Z68" s="154">
        <f t="shared" si="42"/>
        <v>1102</v>
      </c>
      <c r="AA68" s="154">
        <f t="shared" si="42"/>
        <v>930</v>
      </c>
      <c r="AB68" s="154">
        <f t="shared" si="42"/>
        <v>777</v>
      </c>
      <c r="AC68" s="154">
        <f t="shared" si="42"/>
        <v>579</v>
      </c>
      <c r="AD68" s="154">
        <f t="shared" si="42"/>
        <v>451</v>
      </c>
      <c r="AE68" s="154">
        <f t="shared" si="42"/>
        <v>374</v>
      </c>
      <c r="AF68" s="154">
        <f t="shared" si="42"/>
        <v>302</v>
      </c>
      <c r="AG68" s="154">
        <f t="shared" si="42"/>
        <v>243</v>
      </c>
      <c r="AH68" s="154">
        <f t="shared" ref="AH68" si="43">ROUND(AH67*(1-$B$66), 0)</f>
        <v>149</v>
      </c>
      <c r="AI68" s="189">
        <f t="shared" si="41"/>
        <v>19626</v>
      </c>
    </row>
    <row r="69" spans="1:35" ht="13.5" thickBot="1">
      <c r="A69" s="11"/>
      <c r="B69" s="17"/>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8"/>
    </row>
    <row r="70" spans="1:35" ht="13.5" thickTop="1">
      <c r="A70" s="156" t="s">
        <v>118</v>
      </c>
      <c r="B70" s="158"/>
      <c r="C70" s="158"/>
      <c r="D70" s="158"/>
      <c r="E70" s="158"/>
      <c r="F70" s="158"/>
      <c r="G70" s="158"/>
      <c r="H70" s="159"/>
      <c r="I70" s="158"/>
      <c r="J70" s="158"/>
      <c r="K70" s="158"/>
      <c r="L70" s="158"/>
      <c r="M70" s="158"/>
      <c r="N70" s="158"/>
      <c r="O70" s="158"/>
      <c r="P70" s="158"/>
      <c r="Q70" s="158"/>
      <c r="R70" s="160"/>
      <c r="S70" s="160"/>
      <c r="T70" s="160"/>
      <c r="U70" s="160"/>
      <c r="V70" s="160"/>
      <c r="W70" s="160"/>
      <c r="X70" s="160"/>
      <c r="Y70" s="160"/>
      <c r="Z70" s="160"/>
      <c r="AA70" s="160"/>
      <c r="AB70" s="160"/>
      <c r="AC70" s="160"/>
      <c r="AD70" s="160"/>
      <c r="AE70" s="160"/>
      <c r="AF70" s="157"/>
      <c r="AG70" s="161"/>
      <c r="AH70" s="161"/>
      <c r="AI70" s="162" t="s">
        <v>4</v>
      </c>
    </row>
    <row r="71" spans="1:35">
      <c r="A71" s="197" t="s">
        <v>64</v>
      </c>
      <c r="B71" s="84">
        <v>35</v>
      </c>
      <c r="C71" s="84">
        <v>35</v>
      </c>
      <c r="D71" s="84">
        <v>440</v>
      </c>
      <c r="E71" s="84"/>
      <c r="F71" s="84">
        <v>420</v>
      </c>
      <c r="G71" s="84">
        <v>407</v>
      </c>
      <c r="H71" s="84">
        <v>472</v>
      </c>
      <c r="I71" s="84">
        <v>438</v>
      </c>
      <c r="J71" s="84">
        <v>411</v>
      </c>
      <c r="K71" s="84">
        <v>112</v>
      </c>
      <c r="L71" s="84">
        <v>120</v>
      </c>
      <c r="M71" s="84"/>
      <c r="N71" s="84">
        <v>148</v>
      </c>
      <c r="O71" s="84">
        <v>141</v>
      </c>
      <c r="P71" s="84">
        <v>137</v>
      </c>
      <c r="Q71" s="84">
        <v>165</v>
      </c>
      <c r="R71" s="84">
        <v>171</v>
      </c>
      <c r="S71" s="84">
        <v>135</v>
      </c>
      <c r="T71" s="84">
        <v>127</v>
      </c>
      <c r="U71" s="84">
        <v>122</v>
      </c>
      <c r="V71" s="84">
        <v>98</v>
      </c>
      <c r="W71" s="84">
        <v>94</v>
      </c>
      <c r="X71" s="84">
        <v>91</v>
      </c>
      <c r="Y71" s="84">
        <v>65</v>
      </c>
      <c r="Z71" s="84">
        <v>55</v>
      </c>
      <c r="AA71" s="84">
        <v>43</v>
      </c>
      <c r="AB71" s="84">
        <v>36</v>
      </c>
      <c r="AC71" s="84">
        <v>28</v>
      </c>
      <c r="AD71" s="84">
        <v>28</v>
      </c>
      <c r="AE71" s="84">
        <v>10</v>
      </c>
      <c r="AF71" s="147">
        <v>0</v>
      </c>
      <c r="AG71" s="24">
        <v>0</v>
      </c>
      <c r="AH71" s="24">
        <v>0</v>
      </c>
      <c r="AI71" s="189">
        <f t="shared" ref="AI71:AI74" si="44">SUM(C71:AG71)</f>
        <v>4549</v>
      </c>
    </row>
    <row r="72" spans="1:35">
      <c r="A72" s="198" t="s">
        <v>65</v>
      </c>
      <c r="B72" s="144">
        <v>0</v>
      </c>
      <c r="C72" s="27">
        <v>20</v>
      </c>
      <c r="D72" s="27">
        <v>40</v>
      </c>
      <c r="E72" s="27"/>
      <c r="F72" s="27">
        <v>0</v>
      </c>
      <c r="G72" s="27">
        <v>0</v>
      </c>
      <c r="H72" s="27">
        <v>0</v>
      </c>
      <c r="I72" s="27">
        <v>0</v>
      </c>
      <c r="J72" s="27">
        <v>0</v>
      </c>
      <c r="K72" s="27">
        <v>0</v>
      </c>
      <c r="L72" s="27">
        <v>0</v>
      </c>
      <c r="M72" s="27"/>
      <c r="N72" s="27">
        <v>0</v>
      </c>
      <c r="O72" s="27">
        <v>0</v>
      </c>
      <c r="P72" s="27">
        <v>0</v>
      </c>
      <c r="Q72" s="27">
        <v>0</v>
      </c>
      <c r="R72" s="27">
        <v>0</v>
      </c>
      <c r="S72" s="27">
        <v>20</v>
      </c>
      <c r="T72" s="27">
        <v>10</v>
      </c>
      <c r="U72" s="27">
        <v>10</v>
      </c>
      <c r="V72" s="27">
        <v>10</v>
      </c>
      <c r="W72" s="27">
        <v>10</v>
      </c>
      <c r="X72" s="27">
        <v>5</v>
      </c>
      <c r="Y72" s="27">
        <v>5</v>
      </c>
      <c r="Z72" s="27">
        <v>0</v>
      </c>
      <c r="AA72" s="27">
        <v>0</v>
      </c>
      <c r="AB72" s="27">
        <v>0</v>
      </c>
      <c r="AC72" s="27">
        <v>0</v>
      </c>
      <c r="AD72" s="27">
        <v>0</v>
      </c>
      <c r="AE72" s="27">
        <v>0</v>
      </c>
      <c r="AF72" s="147">
        <v>0</v>
      </c>
      <c r="AG72" s="24">
        <v>0</v>
      </c>
      <c r="AH72" s="24">
        <v>0</v>
      </c>
      <c r="AI72" s="189">
        <f t="shared" si="44"/>
        <v>130</v>
      </c>
    </row>
    <row r="73" spans="1:35">
      <c r="A73" s="197" t="s">
        <v>66</v>
      </c>
      <c r="B73" s="145">
        <v>0</v>
      </c>
      <c r="C73" s="27">
        <v>0</v>
      </c>
      <c r="D73" s="27">
        <v>0</v>
      </c>
      <c r="E73" s="27"/>
      <c r="F73" s="27">
        <v>245</v>
      </c>
      <c r="G73" s="27">
        <v>245</v>
      </c>
      <c r="H73" s="27">
        <v>245</v>
      </c>
      <c r="I73" s="27">
        <v>245</v>
      </c>
      <c r="J73" s="27">
        <v>245</v>
      </c>
      <c r="K73" s="27">
        <v>245</v>
      </c>
      <c r="L73" s="27">
        <v>246</v>
      </c>
      <c r="M73" s="27"/>
      <c r="N73" s="27">
        <v>246</v>
      </c>
      <c r="O73" s="27">
        <v>246</v>
      </c>
      <c r="P73" s="27">
        <v>246</v>
      </c>
      <c r="Q73" s="27">
        <v>246</v>
      </c>
      <c r="R73" s="27">
        <v>246</v>
      </c>
      <c r="S73" s="27">
        <v>245</v>
      </c>
      <c r="T73" s="27">
        <v>245</v>
      </c>
      <c r="U73" s="27">
        <v>245</v>
      </c>
      <c r="V73" s="27">
        <v>245</v>
      </c>
      <c r="W73" s="27">
        <v>245</v>
      </c>
      <c r="X73" s="27">
        <v>245</v>
      </c>
      <c r="Y73" s="27">
        <v>0</v>
      </c>
      <c r="Z73" s="27">
        <v>0</v>
      </c>
      <c r="AA73" s="27">
        <v>0</v>
      </c>
      <c r="AB73" s="27">
        <v>0</v>
      </c>
      <c r="AC73" s="27">
        <v>0</v>
      </c>
      <c r="AD73" s="27">
        <v>0</v>
      </c>
      <c r="AE73" s="27">
        <v>0</v>
      </c>
      <c r="AF73" s="147">
        <v>0</v>
      </c>
      <c r="AG73" s="24">
        <v>0</v>
      </c>
      <c r="AH73" s="24">
        <v>0</v>
      </c>
      <c r="AI73" s="189">
        <f t="shared" si="44"/>
        <v>4416</v>
      </c>
    </row>
    <row r="74" spans="1:35">
      <c r="A74" s="146" t="s">
        <v>114</v>
      </c>
      <c r="B74" s="27">
        <f t="shared" ref="B74:AG74" si="45">B71+B72+B73</f>
        <v>35</v>
      </c>
      <c r="C74" s="27">
        <f t="shared" si="45"/>
        <v>55</v>
      </c>
      <c r="D74" s="168">
        <f t="shared" si="45"/>
        <v>480</v>
      </c>
      <c r="E74" s="168"/>
      <c r="F74" s="168">
        <f t="shared" si="45"/>
        <v>665</v>
      </c>
      <c r="G74" s="168">
        <f t="shared" si="45"/>
        <v>652</v>
      </c>
      <c r="H74" s="25">
        <f t="shared" si="45"/>
        <v>717</v>
      </c>
      <c r="I74" s="168">
        <f t="shared" si="45"/>
        <v>683</v>
      </c>
      <c r="J74" s="168">
        <f t="shared" si="45"/>
        <v>656</v>
      </c>
      <c r="K74" s="168">
        <f t="shared" si="45"/>
        <v>357</v>
      </c>
      <c r="L74" s="168">
        <f t="shared" si="45"/>
        <v>366</v>
      </c>
      <c r="M74" s="168"/>
      <c r="N74" s="168">
        <f t="shared" si="45"/>
        <v>394</v>
      </c>
      <c r="O74" s="168">
        <f t="shared" si="45"/>
        <v>387</v>
      </c>
      <c r="P74" s="168">
        <f t="shared" si="45"/>
        <v>383</v>
      </c>
      <c r="Q74" s="168">
        <f t="shared" si="45"/>
        <v>411</v>
      </c>
      <c r="R74" s="168">
        <f t="shared" si="45"/>
        <v>417</v>
      </c>
      <c r="S74" s="25">
        <f t="shared" si="45"/>
        <v>400</v>
      </c>
      <c r="T74" s="27">
        <f t="shared" si="45"/>
        <v>382</v>
      </c>
      <c r="U74" s="27">
        <f t="shared" si="45"/>
        <v>377</v>
      </c>
      <c r="V74" s="27">
        <f t="shared" si="45"/>
        <v>353</v>
      </c>
      <c r="W74" s="27">
        <f t="shared" si="45"/>
        <v>349</v>
      </c>
      <c r="X74" s="27">
        <f t="shared" si="45"/>
        <v>341</v>
      </c>
      <c r="Y74" s="27">
        <f t="shared" si="45"/>
        <v>70</v>
      </c>
      <c r="Z74" s="27">
        <f t="shared" si="45"/>
        <v>55</v>
      </c>
      <c r="AA74" s="27">
        <f t="shared" si="45"/>
        <v>43</v>
      </c>
      <c r="AB74" s="27">
        <f t="shared" si="45"/>
        <v>36</v>
      </c>
      <c r="AC74" s="27">
        <f t="shared" si="45"/>
        <v>28</v>
      </c>
      <c r="AD74" s="27">
        <f t="shared" si="45"/>
        <v>28</v>
      </c>
      <c r="AE74" s="27">
        <f t="shared" si="45"/>
        <v>10</v>
      </c>
      <c r="AF74" s="27">
        <f t="shared" si="45"/>
        <v>0</v>
      </c>
      <c r="AG74" s="27">
        <f t="shared" si="45"/>
        <v>0</v>
      </c>
      <c r="AH74" s="27">
        <f t="shared" ref="AH74" si="46">AH71+AH72+AH73</f>
        <v>0</v>
      </c>
      <c r="AI74" s="189">
        <f t="shared" si="44"/>
        <v>9095</v>
      </c>
    </row>
    <row r="75" spans="1:35" ht="6" customHeight="1">
      <c r="A75" s="11"/>
      <c r="B75" s="17"/>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8"/>
    </row>
    <row r="76" spans="1:35" ht="13.5" thickBot="1">
      <c r="A76" s="163" t="s">
        <v>115</v>
      </c>
      <c r="B76" s="164">
        <f t="shared" ref="B76:AG76" si="47">ROUND(B74/16,0)</f>
        <v>2</v>
      </c>
      <c r="C76" s="164">
        <f t="shared" si="47"/>
        <v>3</v>
      </c>
      <c r="D76" s="164">
        <f t="shared" si="47"/>
        <v>30</v>
      </c>
      <c r="E76" s="164"/>
      <c r="F76" s="164">
        <f t="shared" si="47"/>
        <v>42</v>
      </c>
      <c r="G76" s="164">
        <f t="shared" si="47"/>
        <v>41</v>
      </c>
      <c r="H76" s="164">
        <f t="shared" si="47"/>
        <v>45</v>
      </c>
      <c r="I76" s="164">
        <f t="shared" si="47"/>
        <v>43</v>
      </c>
      <c r="J76" s="164">
        <f t="shared" si="47"/>
        <v>41</v>
      </c>
      <c r="K76" s="164">
        <f t="shared" si="47"/>
        <v>22</v>
      </c>
      <c r="L76" s="164">
        <f t="shared" si="47"/>
        <v>23</v>
      </c>
      <c r="M76" s="164"/>
      <c r="N76" s="164">
        <f t="shared" si="47"/>
        <v>25</v>
      </c>
      <c r="O76" s="164">
        <f t="shared" si="47"/>
        <v>24</v>
      </c>
      <c r="P76" s="164">
        <f t="shared" si="47"/>
        <v>24</v>
      </c>
      <c r="Q76" s="164">
        <f t="shared" si="47"/>
        <v>26</v>
      </c>
      <c r="R76" s="164">
        <f t="shared" si="47"/>
        <v>26</v>
      </c>
      <c r="S76" s="164">
        <f t="shared" si="47"/>
        <v>25</v>
      </c>
      <c r="T76" s="164">
        <f t="shared" si="47"/>
        <v>24</v>
      </c>
      <c r="U76" s="164">
        <f t="shared" si="47"/>
        <v>24</v>
      </c>
      <c r="V76" s="164">
        <f t="shared" si="47"/>
        <v>22</v>
      </c>
      <c r="W76" s="164">
        <f t="shared" si="47"/>
        <v>22</v>
      </c>
      <c r="X76" s="164">
        <f t="shared" si="47"/>
        <v>21</v>
      </c>
      <c r="Y76" s="164">
        <f t="shared" si="47"/>
        <v>4</v>
      </c>
      <c r="Z76" s="164">
        <f t="shared" si="47"/>
        <v>3</v>
      </c>
      <c r="AA76" s="164">
        <f t="shared" si="47"/>
        <v>3</v>
      </c>
      <c r="AB76" s="164">
        <f t="shared" si="47"/>
        <v>2</v>
      </c>
      <c r="AC76" s="164">
        <f t="shared" si="47"/>
        <v>2</v>
      </c>
      <c r="AD76" s="164">
        <f t="shared" si="47"/>
        <v>2</v>
      </c>
      <c r="AE76" s="164">
        <f t="shared" si="47"/>
        <v>1</v>
      </c>
      <c r="AF76" s="164">
        <f t="shared" si="47"/>
        <v>0</v>
      </c>
      <c r="AG76" s="164">
        <f t="shared" si="47"/>
        <v>0</v>
      </c>
      <c r="AH76" s="164">
        <f t="shared" ref="AH76" si="48">ROUND(AH74/16,0)</f>
        <v>0</v>
      </c>
      <c r="AI76" s="155"/>
    </row>
    <row r="77" spans="1:35">
      <c r="A77" s="11"/>
      <c r="B77" s="17"/>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8"/>
    </row>
    <row r="78" spans="1:35" ht="14.25">
      <c r="A78" s="23" t="s">
        <v>177</v>
      </c>
      <c r="B78" s="17"/>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8"/>
    </row>
    <row r="79" spans="1:35" ht="14.25">
      <c r="A79" s="23" t="s">
        <v>176</v>
      </c>
      <c r="B79" s="17"/>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8"/>
    </row>
    <row r="80" spans="1:35" ht="14.25">
      <c r="A80" s="23" t="s">
        <v>178</v>
      </c>
      <c r="B80" s="17"/>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8"/>
    </row>
    <row r="81" spans="1:35">
      <c r="A81" s="11"/>
      <c r="B81" s="17"/>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8"/>
    </row>
    <row r="82" spans="1:35">
      <c r="AI82" s="18"/>
    </row>
    <row r="83" spans="1:35">
      <c r="A83" s="1" t="s">
        <v>165</v>
      </c>
      <c r="B83" s="283" t="s">
        <v>166</v>
      </c>
      <c r="C83" s="283"/>
      <c r="D83" s="284" t="s">
        <v>167</v>
      </c>
      <c r="E83" s="284"/>
      <c r="F83" s="28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9"/>
    </row>
    <row r="84" spans="1:35">
      <c r="A84" s="199" t="s">
        <v>170</v>
      </c>
      <c r="B84" s="282">
        <v>170000</v>
      </c>
      <c r="C84" s="282"/>
      <c r="D84" s="281"/>
      <c r="E84" s="281"/>
      <c r="F84" s="281"/>
    </row>
    <row r="85" spans="1:35">
      <c r="A85" s="199" t="s">
        <v>168</v>
      </c>
      <c r="B85" s="281" t="s">
        <v>169</v>
      </c>
      <c r="C85" s="281"/>
      <c r="D85" s="281"/>
      <c r="E85" s="281"/>
      <c r="F85" s="281"/>
    </row>
    <row r="86" spans="1:35">
      <c r="A86" s="199" t="s">
        <v>171</v>
      </c>
      <c r="B86" s="281">
        <f>10+53.7</f>
        <v>63.7</v>
      </c>
      <c r="C86" s="281"/>
      <c r="D86" s="281"/>
      <c r="E86" s="281"/>
      <c r="F86" s="281"/>
    </row>
    <row r="87" spans="1:35">
      <c r="A87" s="199" t="s">
        <v>172</v>
      </c>
      <c r="B87" s="281">
        <v>35.299999999999997</v>
      </c>
      <c r="C87" s="281"/>
      <c r="D87" s="281"/>
      <c r="E87" s="281"/>
      <c r="F87" s="281"/>
    </row>
  </sheetData>
  <mergeCells count="13">
    <mergeCell ref="B84:C84"/>
    <mergeCell ref="D84:F84"/>
    <mergeCell ref="A1:AI1"/>
    <mergeCell ref="AK50:AN50"/>
    <mergeCell ref="AK59:AN59"/>
    <mergeCell ref="B83:C83"/>
    <mergeCell ref="D83:F83"/>
    <mergeCell ref="B85:C85"/>
    <mergeCell ref="D85:F85"/>
    <mergeCell ref="B86:C86"/>
    <mergeCell ref="D86:F86"/>
    <mergeCell ref="B87:C87"/>
    <mergeCell ref="D87:F87"/>
  </mergeCells>
  <printOptions gridLines="1"/>
  <pageMargins left="0.7" right="0.7" top="0.75" bottom="0.75" header="0.3" footer="0.3"/>
  <pageSetup paperSize="262" scale="81" fitToHeight="2" orientation="landscape"/>
  <headerFooter>
    <oddFooter>&amp;RPage &amp;P of &amp;N</oddFooter>
  </headerFooter>
  <rowBreaks count="1" manualBreakCount="1">
    <brk id="64" max="31" man="1"/>
  </rowBreaks>
</worksheet>
</file>

<file path=xl/worksheets/sheet5.xml><?xml version="1.0" encoding="utf-8"?>
<worksheet xmlns="http://schemas.openxmlformats.org/spreadsheetml/2006/main" xmlns:r="http://schemas.openxmlformats.org/officeDocument/2006/relationships">
  <dimension ref="A1:AK86"/>
  <sheetViews>
    <sheetView view="pageBreakPreview" topLeftCell="A18" zoomScale="60" zoomScaleNormal="100" workbookViewId="0">
      <selection activeCell="AH63" sqref="AH63"/>
    </sheetView>
  </sheetViews>
  <sheetFormatPr defaultRowHeight="12.75"/>
  <cols>
    <col min="1" max="1" width="35" style="1" customWidth="1"/>
    <col min="2" max="2" width="6.7109375" style="2" customWidth="1"/>
    <col min="3" max="31" width="6.7109375" style="1" customWidth="1"/>
    <col min="32" max="32" width="9.140625" style="1"/>
    <col min="33" max="33" width="3.7109375" style="1" customWidth="1"/>
    <col min="34" max="16384" width="9.140625" style="1"/>
  </cols>
  <sheetData>
    <row r="1" spans="1:33" ht="23.25">
      <c r="A1" s="273" t="s">
        <v>179</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2" spans="1:33">
      <c r="A2" t="s">
        <v>182</v>
      </c>
      <c r="AF2" s="200" t="s">
        <v>185</v>
      </c>
    </row>
    <row r="3" spans="1:33">
      <c r="A3" t="s">
        <v>180</v>
      </c>
      <c r="C3" s="2"/>
      <c r="D3" s="2"/>
      <c r="E3" s="2"/>
      <c r="F3" s="2"/>
      <c r="G3" s="2"/>
      <c r="H3" s="2"/>
      <c r="I3" s="2"/>
      <c r="J3" s="2"/>
      <c r="K3" s="2"/>
      <c r="L3" s="2"/>
      <c r="M3" s="2"/>
      <c r="N3" s="2"/>
      <c r="O3" s="2"/>
      <c r="P3" s="2"/>
      <c r="Q3" s="2"/>
      <c r="R3" s="2"/>
      <c r="S3" s="2"/>
      <c r="T3" s="2"/>
      <c r="U3" s="2"/>
      <c r="V3" s="2"/>
      <c r="W3" s="2"/>
      <c r="X3" s="2"/>
      <c r="Y3" s="2"/>
      <c r="Z3" s="2"/>
      <c r="AA3" s="2"/>
      <c r="AB3" s="2"/>
      <c r="AC3" s="2"/>
      <c r="AD3" s="2"/>
      <c r="AE3" s="2"/>
      <c r="AF3" s="200" t="s">
        <v>184</v>
      </c>
    </row>
    <row r="4" spans="1:33">
      <c r="A4" t="s">
        <v>181</v>
      </c>
      <c r="C4" s="2"/>
      <c r="D4" s="2"/>
      <c r="E4" s="2"/>
      <c r="F4" s="2"/>
      <c r="G4" s="2"/>
      <c r="H4" s="2"/>
      <c r="I4" s="2"/>
      <c r="J4" s="2"/>
      <c r="K4" s="2"/>
      <c r="L4" s="2"/>
      <c r="M4" s="2"/>
      <c r="N4" s="2"/>
      <c r="O4" s="2"/>
      <c r="P4" s="2"/>
      <c r="Q4" s="2"/>
      <c r="R4" s="2"/>
      <c r="S4" s="2"/>
      <c r="T4" s="2"/>
      <c r="U4" s="2"/>
      <c r="V4" s="2"/>
      <c r="W4" s="2"/>
      <c r="X4" s="2"/>
      <c r="Y4" s="2"/>
      <c r="Z4" s="2"/>
      <c r="AA4" s="2"/>
      <c r="AB4" s="2"/>
      <c r="AC4" s="2"/>
      <c r="AD4" s="2"/>
      <c r="AE4" s="2"/>
      <c r="AF4" s="200" t="s">
        <v>183</v>
      </c>
    </row>
    <row r="5" spans="1:33" ht="6" customHeight="1">
      <c r="A5" s="101"/>
      <c r="B5" s="102"/>
      <c r="C5" s="103"/>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1:33">
      <c r="A6" s="17" t="s">
        <v>3</v>
      </c>
      <c r="B6" s="17">
        <v>0</v>
      </c>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04" t="s">
        <v>4</v>
      </c>
      <c r="AG6" s="100"/>
    </row>
    <row r="7" spans="1:33">
      <c r="A7" s="105" t="s">
        <v>33</v>
      </c>
      <c r="B7" s="104"/>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row>
    <row r="8" spans="1:33">
      <c r="A8" s="101" t="s">
        <v>153</v>
      </c>
      <c r="B8" s="104"/>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row>
    <row r="9" spans="1:33">
      <c r="A9" s="8" t="s">
        <v>6</v>
      </c>
      <c r="B9" s="106">
        <v>0</v>
      </c>
      <c r="C9" s="106">
        <v>0</v>
      </c>
      <c r="D9" s="106">
        <v>4</v>
      </c>
      <c r="E9" s="106">
        <v>5</v>
      </c>
      <c r="F9" s="106">
        <v>7</v>
      </c>
      <c r="G9" s="106">
        <v>9</v>
      </c>
      <c r="H9" s="106">
        <v>11</v>
      </c>
      <c r="I9" s="106">
        <v>11</v>
      </c>
      <c r="J9" s="106">
        <v>11</v>
      </c>
      <c r="K9" s="106">
        <v>14</v>
      </c>
      <c r="L9" s="106">
        <v>28</v>
      </c>
      <c r="M9" s="106">
        <v>34</v>
      </c>
      <c r="N9" s="106">
        <v>47</v>
      </c>
      <c r="O9" s="106">
        <v>55</v>
      </c>
      <c r="P9" s="106">
        <v>66</v>
      </c>
      <c r="Q9" s="106">
        <v>87</v>
      </c>
      <c r="R9" s="106">
        <v>114</v>
      </c>
      <c r="S9" s="106">
        <v>144</v>
      </c>
      <c r="T9" s="106">
        <v>169</v>
      </c>
      <c r="U9" s="106">
        <v>192</v>
      </c>
      <c r="V9" s="106">
        <v>198</v>
      </c>
      <c r="W9" s="106">
        <v>186</v>
      </c>
      <c r="X9" s="106">
        <v>158</v>
      </c>
      <c r="Y9" s="106">
        <v>131</v>
      </c>
      <c r="Z9" s="106">
        <v>102</v>
      </c>
      <c r="AA9" s="106">
        <v>76</v>
      </c>
      <c r="AB9" s="106">
        <v>55</v>
      </c>
      <c r="AC9" s="106">
        <v>39</v>
      </c>
      <c r="AD9" s="106">
        <v>31</v>
      </c>
      <c r="AE9" s="106">
        <v>27</v>
      </c>
      <c r="AF9" s="189">
        <f>SUM(B9:AE9)</f>
        <v>2011</v>
      </c>
      <c r="AG9" s="100"/>
    </row>
    <row r="10" spans="1:33">
      <c r="A10" s="8" t="s">
        <v>7</v>
      </c>
      <c r="B10" s="106">
        <v>1</v>
      </c>
      <c r="C10" s="106">
        <v>3</v>
      </c>
      <c r="D10" s="106">
        <v>8</v>
      </c>
      <c r="E10" s="106">
        <v>17</v>
      </c>
      <c r="F10" s="106">
        <v>31</v>
      </c>
      <c r="G10" s="106">
        <v>52</v>
      </c>
      <c r="H10" s="106">
        <v>59</v>
      </c>
      <c r="I10" s="106">
        <v>70</v>
      </c>
      <c r="J10" s="106">
        <v>82</v>
      </c>
      <c r="K10" s="106">
        <v>97</v>
      </c>
      <c r="L10" s="106">
        <v>89</v>
      </c>
      <c r="M10" s="106">
        <v>93</v>
      </c>
      <c r="N10" s="106">
        <v>90</v>
      </c>
      <c r="O10" s="106">
        <v>85</v>
      </c>
      <c r="P10" s="106">
        <v>81</v>
      </c>
      <c r="Q10" s="106">
        <v>76</v>
      </c>
      <c r="R10" s="106">
        <v>72</v>
      </c>
      <c r="S10" s="106">
        <v>65</v>
      </c>
      <c r="T10" s="106">
        <v>55</v>
      </c>
      <c r="U10" s="106">
        <v>52</v>
      </c>
      <c r="V10" s="106">
        <v>46</v>
      </c>
      <c r="W10" s="106">
        <v>37</v>
      </c>
      <c r="X10" s="106">
        <v>34</v>
      </c>
      <c r="Y10" s="106">
        <v>29</v>
      </c>
      <c r="Z10" s="106">
        <v>24</v>
      </c>
      <c r="AA10" s="106">
        <v>18</v>
      </c>
      <c r="AB10" s="106">
        <v>14</v>
      </c>
      <c r="AC10" s="106">
        <v>11</v>
      </c>
      <c r="AD10" s="106">
        <v>9</v>
      </c>
      <c r="AE10" s="106">
        <v>8</v>
      </c>
      <c r="AF10" s="189">
        <f t="shared" ref="AF10:AF18" si="0">SUM(B10:AE10)</f>
        <v>1408</v>
      </c>
      <c r="AG10" s="100"/>
    </row>
    <row r="11" spans="1:33">
      <c r="A11" s="8" t="s">
        <v>8</v>
      </c>
      <c r="B11" s="106">
        <v>0</v>
      </c>
      <c r="C11" s="106">
        <v>3</v>
      </c>
      <c r="D11" s="106">
        <v>1</v>
      </c>
      <c r="E11" s="106">
        <v>2</v>
      </c>
      <c r="F11" s="106">
        <v>5</v>
      </c>
      <c r="G11" s="106">
        <v>7</v>
      </c>
      <c r="H11" s="106">
        <v>8</v>
      </c>
      <c r="I11" s="106">
        <v>10</v>
      </c>
      <c r="J11" s="106">
        <v>12</v>
      </c>
      <c r="K11" s="106">
        <v>14</v>
      </c>
      <c r="L11" s="106">
        <v>14</v>
      </c>
      <c r="M11" s="106">
        <v>14</v>
      </c>
      <c r="N11" s="106">
        <v>14</v>
      </c>
      <c r="O11" s="106">
        <v>13</v>
      </c>
      <c r="P11" s="106">
        <v>13</v>
      </c>
      <c r="Q11" s="106">
        <v>11</v>
      </c>
      <c r="R11" s="106">
        <v>10</v>
      </c>
      <c r="S11" s="106">
        <v>9</v>
      </c>
      <c r="T11" s="106">
        <v>7</v>
      </c>
      <c r="U11" s="106">
        <v>7</v>
      </c>
      <c r="V11" s="106">
        <v>6</v>
      </c>
      <c r="W11" s="106">
        <v>5</v>
      </c>
      <c r="X11" s="106">
        <v>4</v>
      </c>
      <c r="Y11" s="106">
        <v>4</v>
      </c>
      <c r="Z11" s="106">
        <v>3</v>
      </c>
      <c r="AA11" s="106">
        <v>2</v>
      </c>
      <c r="AB11" s="106">
        <v>1</v>
      </c>
      <c r="AC11" s="106">
        <v>1</v>
      </c>
      <c r="AD11" s="106">
        <v>1</v>
      </c>
      <c r="AE11" s="106">
        <v>1</v>
      </c>
      <c r="AF11" s="189">
        <f t="shared" si="0"/>
        <v>202</v>
      </c>
      <c r="AG11" s="100"/>
    </row>
    <row r="12" spans="1:33">
      <c r="A12" s="8" t="s">
        <v>9</v>
      </c>
      <c r="B12" s="106">
        <v>1</v>
      </c>
      <c r="C12" s="106">
        <v>4</v>
      </c>
      <c r="D12" s="106">
        <v>5</v>
      </c>
      <c r="E12" s="106">
        <v>10</v>
      </c>
      <c r="F12" s="106">
        <v>21</v>
      </c>
      <c r="G12" s="106">
        <v>35</v>
      </c>
      <c r="H12" s="106">
        <v>39</v>
      </c>
      <c r="I12" s="106">
        <v>38</v>
      </c>
      <c r="J12" s="106">
        <v>35</v>
      </c>
      <c r="K12" s="106">
        <v>38</v>
      </c>
      <c r="L12" s="106">
        <v>44</v>
      </c>
      <c r="M12" s="106">
        <v>62</v>
      </c>
      <c r="N12" s="106">
        <v>73</v>
      </c>
      <c r="O12" s="106">
        <v>79</v>
      </c>
      <c r="P12" s="106">
        <v>88</v>
      </c>
      <c r="Q12" s="106">
        <v>110</v>
      </c>
      <c r="R12" s="106">
        <v>141</v>
      </c>
      <c r="S12" s="106">
        <v>180</v>
      </c>
      <c r="T12" s="106">
        <v>217</v>
      </c>
      <c r="U12" s="106">
        <v>255</v>
      </c>
      <c r="V12" s="106">
        <v>259</v>
      </c>
      <c r="W12" s="106">
        <v>249</v>
      </c>
      <c r="X12" s="106">
        <v>228</v>
      </c>
      <c r="Y12" s="106">
        <v>198</v>
      </c>
      <c r="Z12" s="106">
        <v>165</v>
      </c>
      <c r="AA12" s="106">
        <v>123</v>
      </c>
      <c r="AB12" s="106">
        <v>97</v>
      </c>
      <c r="AC12" s="106">
        <v>79</v>
      </c>
      <c r="AD12" s="106">
        <v>62</v>
      </c>
      <c r="AE12" s="106">
        <v>53</v>
      </c>
      <c r="AF12" s="189">
        <f t="shared" si="0"/>
        <v>2988</v>
      </c>
      <c r="AG12" s="100"/>
    </row>
    <row r="13" spans="1:33">
      <c r="A13" s="8" t="s">
        <v>13</v>
      </c>
      <c r="B13" s="106">
        <v>0</v>
      </c>
      <c r="C13" s="106">
        <v>0</v>
      </c>
      <c r="D13" s="106">
        <v>0</v>
      </c>
      <c r="E13" s="106">
        <v>10</v>
      </c>
      <c r="F13" s="106">
        <v>3</v>
      </c>
      <c r="G13" s="106">
        <v>13</v>
      </c>
      <c r="H13" s="106">
        <v>19</v>
      </c>
      <c r="I13" s="106">
        <v>27</v>
      </c>
      <c r="J13" s="106">
        <v>36</v>
      </c>
      <c r="K13" s="106">
        <v>50</v>
      </c>
      <c r="L13" s="106">
        <v>53</v>
      </c>
      <c r="M13" s="106">
        <v>61</v>
      </c>
      <c r="N13" s="106">
        <v>66</v>
      </c>
      <c r="O13" s="106">
        <v>70</v>
      </c>
      <c r="P13" s="106">
        <v>75</v>
      </c>
      <c r="Q13" s="106">
        <v>80</v>
      </c>
      <c r="R13" s="106">
        <v>84</v>
      </c>
      <c r="S13" s="106">
        <v>85</v>
      </c>
      <c r="T13" s="106">
        <v>79</v>
      </c>
      <c r="U13" s="106">
        <v>75</v>
      </c>
      <c r="V13" s="106">
        <v>67</v>
      </c>
      <c r="W13" s="106">
        <v>54</v>
      </c>
      <c r="X13" s="106">
        <v>55</v>
      </c>
      <c r="Y13" s="106">
        <v>44</v>
      </c>
      <c r="Z13" s="106">
        <v>34</v>
      </c>
      <c r="AA13" s="106">
        <v>25</v>
      </c>
      <c r="AB13" s="106">
        <v>18</v>
      </c>
      <c r="AC13" s="106">
        <v>14</v>
      </c>
      <c r="AD13" s="106">
        <v>11</v>
      </c>
      <c r="AE13" s="106">
        <v>11</v>
      </c>
      <c r="AF13" s="189">
        <f t="shared" si="0"/>
        <v>1219</v>
      </c>
      <c r="AG13" s="100"/>
    </row>
    <row r="14" spans="1:33">
      <c r="A14" s="8" t="s">
        <v>14</v>
      </c>
      <c r="B14" s="16">
        <v>4</v>
      </c>
      <c r="C14" s="106">
        <v>6</v>
      </c>
      <c r="D14" s="106">
        <v>13</v>
      </c>
      <c r="E14" s="106">
        <v>24</v>
      </c>
      <c r="F14" s="106">
        <v>38</v>
      </c>
      <c r="G14" s="106">
        <v>60</v>
      </c>
      <c r="H14" s="106">
        <v>70</v>
      </c>
      <c r="I14" s="106">
        <v>77</v>
      </c>
      <c r="J14" s="106">
        <v>83</v>
      </c>
      <c r="K14" s="106">
        <v>99</v>
      </c>
      <c r="L14" s="106">
        <v>93</v>
      </c>
      <c r="M14" s="106">
        <v>94</v>
      </c>
      <c r="N14" s="106">
        <v>86</v>
      </c>
      <c r="O14" s="106">
        <v>83</v>
      </c>
      <c r="P14" s="106">
        <v>83</v>
      </c>
      <c r="Q14" s="106">
        <v>84</v>
      </c>
      <c r="R14" s="106">
        <v>84</v>
      </c>
      <c r="S14" s="106">
        <v>80</v>
      </c>
      <c r="T14" s="106">
        <v>67</v>
      </c>
      <c r="U14" s="106">
        <v>59</v>
      </c>
      <c r="V14" s="106">
        <v>51</v>
      </c>
      <c r="W14" s="106">
        <v>43</v>
      </c>
      <c r="X14" s="106">
        <v>44</v>
      </c>
      <c r="Y14" s="106">
        <v>37</v>
      </c>
      <c r="Z14" s="106">
        <v>31</v>
      </c>
      <c r="AA14" s="106">
        <v>22</v>
      </c>
      <c r="AB14" s="106">
        <v>19</v>
      </c>
      <c r="AC14" s="106">
        <v>16</v>
      </c>
      <c r="AD14" s="106">
        <v>14</v>
      </c>
      <c r="AE14" s="106">
        <v>13</v>
      </c>
      <c r="AF14" s="189">
        <f t="shared" si="0"/>
        <v>1577</v>
      </c>
      <c r="AG14" s="100"/>
    </row>
    <row r="15" spans="1:33">
      <c r="A15" s="8" t="s">
        <v>15</v>
      </c>
      <c r="B15" s="106">
        <v>0</v>
      </c>
      <c r="C15" s="106">
        <v>0</v>
      </c>
      <c r="D15" s="106">
        <v>0</v>
      </c>
      <c r="E15" s="106">
        <v>3</v>
      </c>
      <c r="F15" s="106">
        <v>5</v>
      </c>
      <c r="G15" s="106">
        <v>1</v>
      </c>
      <c r="H15" s="106">
        <v>1</v>
      </c>
      <c r="I15" s="106">
        <v>1</v>
      </c>
      <c r="J15" s="106">
        <v>0</v>
      </c>
      <c r="K15" s="106">
        <v>2</v>
      </c>
      <c r="L15" s="106">
        <v>20</v>
      </c>
      <c r="M15" s="106">
        <v>28</v>
      </c>
      <c r="N15" s="106">
        <v>44</v>
      </c>
      <c r="O15" s="106">
        <v>52</v>
      </c>
      <c r="P15" s="106">
        <v>57</v>
      </c>
      <c r="Q15" s="106">
        <v>66</v>
      </c>
      <c r="R15" s="106">
        <v>76</v>
      </c>
      <c r="S15" s="106">
        <v>84</v>
      </c>
      <c r="T15" s="106">
        <v>90</v>
      </c>
      <c r="U15" s="106">
        <v>95</v>
      </c>
      <c r="V15" s="106">
        <v>105</v>
      </c>
      <c r="W15" s="106">
        <v>101</v>
      </c>
      <c r="X15" s="106">
        <v>92</v>
      </c>
      <c r="Y15" s="106">
        <v>78</v>
      </c>
      <c r="Z15" s="106">
        <v>64</v>
      </c>
      <c r="AA15" s="106">
        <v>50</v>
      </c>
      <c r="AB15" s="106">
        <v>36</v>
      </c>
      <c r="AC15" s="106">
        <v>31</v>
      </c>
      <c r="AD15" s="106">
        <v>27</v>
      </c>
      <c r="AE15" s="106">
        <v>27</v>
      </c>
      <c r="AF15" s="189">
        <f t="shared" si="0"/>
        <v>1236</v>
      </c>
      <c r="AG15" s="100"/>
    </row>
    <row r="16" spans="1:33">
      <c r="A16" s="8" t="s">
        <v>10</v>
      </c>
      <c r="B16" s="106">
        <v>1</v>
      </c>
      <c r="C16" s="106">
        <v>4</v>
      </c>
      <c r="D16" s="106">
        <v>8</v>
      </c>
      <c r="E16" s="106">
        <v>13</v>
      </c>
      <c r="F16" s="106">
        <v>24</v>
      </c>
      <c r="G16" s="106">
        <v>35</v>
      </c>
      <c r="H16" s="106">
        <v>41</v>
      </c>
      <c r="I16" s="106">
        <v>43</v>
      </c>
      <c r="J16" s="106">
        <v>46</v>
      </c>
      <c r="K16" s="106">
        <v>53</v>
      </c>
      <c r="L16" s="106">
        <v>54</v>
      </c>
      <c r="M16" s="106">
        <v>55</v>
      </c>
      <c r="N16" s="106">
        <v>53</v>
      </c>
      <c r="O16" s="106">
        <v>55</v>
      </c>
      <c r="P16" s="106">
        <v>58</v>
      </c>
      <c r="Q16" s="106">
        <v>64</v>
      </c>
      <c r="R16" s="106">
        <v>70</v>
      </c>
      <c r="S16" s="106">
        <v>74</v>
      </c>
      <c r="T16" s="106">
        <v>73</v>
      </c>
      <c r="U16" s="106">
        <v>71</v>
      </c>
      <c r="V16" s="106">
        <v>67</v>
      </c>
      <c r="W16" s="106">
        <v>60</v>
      </c>
      <c r="X16" s="106">
        <v>54</v>
      </c>
      <c r="Y16" s="106">
        <v>45</v>
      </c>
      <c r="Z16" s="106">
        <v>36</v>
      </c>
      <c r="AA16" s="106">
        <v>27</v>
      </c>
      <c r="AB16" s="106">
        <v>20</v>
      </c>
      <c r="AC16" s="106">
        <v>17</v>
      </c>
      <c r="AD16" s="106">
        <v>14</v>
      </c>
      <c r="AE16" s="106">
        <v>13</v>
      </c>
      <c r="AF16" s="189">
        <f>SUM(B16:AE16)</f>
        <v>1248</v>
      </c>
      <c r="AG16" s="100"/>
    </row>
    <row r="17" spans="1:37">
      <c r="A17" s="8" t="s">
        <v>17</v>
      </c>
      <c r="B17" s="106">
        <v>0</v>
      </c>
      <c r="C17" s="106">
        <v>0</v>
      </c>
      <c r="D17" s="106">
        <v>11</v>
      </c>
      <c r="E17" s="106">
        <v>18</v>
      </c>
      <c r="F17" s="106">
        <v>34</v>
      </c>
      <c r="G17" s="106">
        <v>43</v>
      </c>
      <c r="H17" s="106">
        <v>48</v>
      </c>
      <c r="I17" s="106">
        <v>53</v>
      </c>
      <c r="J17" s="106">
        <v>59</v>
      </c>
      <c r="K17" s="106">
        <v>70</v>
      </c>
      <c r="L17" s="106">
        <v>81</v>
      </c>
      <c r="M17" s="106">
        <v>92</v>
      </c>
      <c r="N17" s="106">
        <v>108</v>
      </c>
      <c r="O17" s="106">
        <v>123</v>
      </c>
      <c r="P17" s="106">
        <v>146</v>
      </c>
      <c r="Q17" s="106">
        <v>186</v>
      </c>
      <c r="R17" s="106">
        <v>234</v>
      </c>
      <c r="S17" s="106">
        <v>282</v>
      </c>
      <c r="T17" s="106">
        <v>326</v>
      </c>
      <c r="U17" s="106">
        <v>368</v>
      </c>
      <c r="V17" s="106">
        <v>375</v>
      </c>
      <c r="W17" s="106">
        <v>352</v>
      </c>
      <c r="X17" s="106">
        <v>305</v>
      </c>
      <c r="Y17" s="106">
        <v>256</v>
      </c>
      <c r="Z17" s="106">
        <v>208</v>
      </c>
      <c r="AA17" s="106">
        <v>152</v>
      </c>
      <c r="AB17" s="106">
        <v>114</v>
      </c>
      <c r="AC17" s="106">
        <v>91</v>
      </c>
      <c r="AD17" s="106">
        <v>69</v>
      </c>
      <c r="AE17" s="106">
        <v>61</v>
      </c>
      <c r="AF17" s="189">
        <f t="shared" si="0"/>
        <v>4265</v>
      </c>
      <c r="AG17" s="100"/>
    </row>
    <row r="18" spans="1:37">
      <c r="A18" s="8" t="s">
        <v>152</v>
      </c>
      <c r="B18" s="106">
        <v>1</v>
      </c>
      <c r="C18" s="106">
        <v>3</v>
      </c>
      <c r="D18" s="106">
        <v>3</v>
      </c>
      <c r="E18" s="106">
        <v>4</v>
      </c>
      <c r="F18" s="106">
        <v>7</v>
      </c>
      <c r="G18" s="106">
        <v>10</v>
      </c>
      <c r="H18" s="106">
        <v>13</v>
      </c>
      <c r="I18" s="106">
        <v>14</v>
      </c>
      <c r="J18" s="106">
        <v>14</v>
      </c>
      <c r="K18" s="106">
        <v>17</v>
      </c>
      <c r="L18" s="106">
        <v>18</v>
      </c>
      <c r="M18" s="106">
        <v>19</v>
      </c>
      <c r="N18" s="106">
        <v>18</v>
      </c>
      <c r="O18" s="106">
        <v>18</v>
      </c>
      <c r="P18" s="106">
        <v>19</v>
      </c>
      <c r="Q18" s="106">
        <v>20</v>
      </c>
      <c r="R18" s="106">
        <v>21</v>
      </c>
      <c r="S18" s="106">
        <v>21</v>
      </c>
      <c r="T18" s="106">
        <v>20</v>
      </c>
      <c r="U18" s="106">
        <v>18</v>
      </c>
      <c r="V18" s="106">
        <v>17</v>
      </c>
      <c r="W18" s="106">
        <v>15</v>
      </c>
      <c r="X18" s="106">
        <v>12</v>
      </c>
      <c r="Y18" s="106">
        <v>10</v>
      </c>
      <c r="Z18" s="106">
        <v>8</v>
      </c>
      <c r="AA18" s="106">
        <v>6</v>
      </c>
      <c r="AB18" s="106">
        <v>5</v>
      </c>
      <c r="AC18" s="106">
        <v>4</v>
      </c>
      <c r="AD18" s="106">
        <v>4</v>
      </c>
      <c r="AE18" s="106">
        <v>4</v>
      </c>
      <c r="AF18" s="189">
        <f t="shared" si="0"/>
        <v>363</v>
      </c>
      <c r="AG18" s="100"/>
    </row>
    <row r="19" spans="1:37">
      <c r="A19" s="11" t="s">
        <v>84</v>
      </c>
      <c r="B19" s="96">
        <f>SUM(B9:B18)</f>
        <v>8</v>
      </c>
      <c r="C19" s="96">
        <f t="shared" ref="C19:AE19" si="1">SUM(C9:C18)</f>
        <v>23</v>
      </c>
      <c r="D19" s="96">
        <f t="shared" si="1"/>
        <v>53</v>
      </c>
      <c r="E19" s="96">
        <f t="shared" si="1"/>
        <v>106</v>
      </c>
      <c r="F19" s="96">
        <f t="shared" si="1"/>
        <v>175</v>
      </c>
      <c r="G19" s="96">
        <f t="shared" si="1"/>
        <v>265</v>
      </c>
      <c r="H19" s="96">
        <f t="shared" si="1"/>
        <v>309</v>
      </c>
      <c r="I19" s="96">
        <f t="shared" si="1"/>
        <v>344</v>
      </c>
      <c r="J19" s="96">
        <f t="shared" si="1"/>
        <v>378</v>
      </c>
      <c r="K19" s="96">
        <f t="shared" si="1"/>
        <v>454</v>
      </c>
      <c r="L19" s="96">
        <f t="shared" si="1"/>
        <v>494</v>
      </c>
      <c r="M19" s="96">
        <f t="shared" si="1"/>
        <v>552</v>
      </c>
      <c r="N19" s="96">
        <f t="shared" si="1"/>
        <v>599</v>
      </c>
      <c r="O19" s="96">
        <f t="shared" si="1"/>
        <v>633</v>
      </c>
      <c r="P19" s="96">
        <f t="shared" si="1"/>
        <v>686</v>
      </c>
      <c r="Q19" s="96">
        <f t="shared" si="1"/>
        <v>784</v>
      </c>
      <c r="R19" s="96">
        <f t="shared" si="1"/>
        <v>906</v>
      </c>
      <c r="S19" s="96">
        <f t="shared" si="1"/>
        <v>1024</v>
      </c>
      <c r="T19" s="96">
        <f t="shared" si="1"/>
        <v>1103</v>
      </c>
      <c r="U19" s="96">
        <f t="shared" si="1"/>
        <v>1192</v>
      </c>
      <c r="V19" s="96">
        <f t="shared" si="1"/>
        <v>1191</v>
      </c>
      <c r="W19" s="96">
        <f t="shared" si="1"/>
        <v>1102</v>
      </c>
      <c r="X19" s="96">
        <f t="shared" si="1"/>
        <v>986</v>
      </c>
      <c r="Y19" s="96">
        <f t="shared" si="1"/>
        <v>832</v>
      </c>
      <c r="Z19" s="96">
        <f t="shared" si="1"/>
        <v>675</v>
      </c>
      <c r="AA19" s="96">
        <f t="shared" si="1"/>
        <v>501</v>
      </c>
      <c r="AB19" s="96">
        <f t="shared" si="1"/>
        <v>379</v>
      </c>
      <c r="AC19" s="96">
        <f t="shared" si="1"/>
        <v>303</v>
      </c>
      <c r="AD19" s="96">
        <f t="shared" si="1"/>
        <v>242</v>
      </c>
      <c r="AE19" s="96">
        <f t="shared" si="1"/>
        <v>218</v>
      </c>
      <c r="AF19" s="189">
        <f>SUM(AF9:AF18)</f>
        <v>16517</v>
      </c>
      <c r="AG19" s="100"/>
    </row>
    <row r="20" spans="1:37" s="100" customFormat="1" ht="6" customHeight="1">
      <c r="A20" s="11"/>
      <c r="B20" s="126"/>
      <c r="C20" s="190"/>
      <c r="D20" s="190"/>
      <c r="E20" s="190"/>
      <c r="F20" s="190"/>
      <c r="G20" s="190"/>
      <c r="H20" s="190"/>
      <c r="I20" s="190"/>
      <c r="J20" s="190"/>
      <c r="K20" s="190"/>
      <c r="L20" s="190"/>
      <c r="M20" s="190"/>
      <c r="N20" s="190"/>
      <c r="O20" s="190"/>
      <c r="P20" s="96"/>
      <c r="Q20" s="96"/>
      <c r="R20" s="96"/>
      <c r="S20" s="96"/>
      <c r="T20" s="96"/>
      <c r="U20" s="96"/>
      <c r="V20" s="96"/>
      <c r="W20" s="96"/>
      <c r="X20" s="96"/>
      <c r="Y20" s="96"/>
      <c r="Z20" s="96"/>
      <c r="AA20" s="96"/>
      <c r="AB20" s="96"/>
      <c r="AC20" s="96"/>
      <c r="AD20" s="96"/>
      <c r="AE20" s="96"/>
      <c r="AF20" s="191"/>
    </row>
    <row r="21" spans="1:37" s="100" customFormat="1" ht="14.25">
      <c r="A21" s="101" t="s">
        <v>173</v>
      </c>
      <c r="B21" s="126"/>
      <c r="C21" s="190"/>
      <c r="D21" s="190"/>
      <c r="E21" s="190"/>
      <c r="F21" s="190"/>
      <c r="G21" s="190"/>
      <c r="H21" s="190"/>
      <c r="I21" s="190"/>
      <c r="J21" s="190"/>
      <c r="K21" s="190"/>
      <c r="L21" s="190"/>
      <c r="M21" s="190"/>
      <c r="N21" s="190"/>
      <c r="O21" s="190"/>
      <c r="P21" s="96"/>
      <c r="Q21" s="96"/>
      <c r="R21" s="96"/>
      <c r="S21" s="96"/>
      <c r="T21" s="96"/>
      <c r="U21" s="96"/>
      <c r="V21" s="96"/>
      <c r="W21" s="96"/>
      <c r="X21" s="96"/>
      <c r="Y21" s="96"/>
      <c r="Z21" s="96"/>
      <c r="AA21" s="96"/>
      <c r="AB21" s="96"/>
      <c r="AC21" s="96"/>
      <c r="AD21" s="96"/>
      <c r="AE21" s="96"/>
      <c r="AF21" s="191"/>
    </row>
    <row r="22" spans="1:37" s="100" customFormat="1">
      <c r="A22" s="8" t="s">
        <v>154</v>
      </c>
      <c r="B22" s="126">
        <v>16</v>
      </c>
      <c r="C22" s="190">
        <v>32</v>
      </c>
      <c r="D22" s="190">
        <v>40</v>
      </c>
      <c r="E22" s="190">
        <v>80</v>
      </c>
      <c r="F22" s="190">
        <v>96</v>
      </c>
      <c r="G22" s="190">
        <v>96</v>
      </c>
      <c r="H22" s="190">
        <v>104</v>
      </c>
      <c r="I22" s="190">
        <v>104</v>
      </c>
      <c r="J22" s="190">
        <v>112</v>
      </c>
      <c r="K22" s="190">
        <v>120</v>
      </c>
      <c r="L22" s="190">
        <v>120</v>
      </c>
      <c r="M22" s="190">
        <v>120</v>
      </c>
      <c r="N22" s="190">
        <v>120</v>
      </c>
      <c r="O22" s="190">
        <v>120</v>
      </c>
      <c r="P22" s="190">
        <v>160</v>
      </c>
      <c r="Q22" s="190">
        <v>168</v>
      </c>
      <c r="R22" s="190">
        <v>184</v>
      </c>
      <c r="S22" s="190">
        <v>200</v>
      </c>
      <c r="T22" s="190">
        <v>240</v>
      </c>
      <c r="U22" s="190">
        <v>280</v>
      </c>
      <c r="V22" s="190">
        <v>280</v>
      </c>
      <c r="W22" s="190">
        <v>240</v>
      </c>
      <c r="X22" s="190">
        <v>200</v>
      </c>
      <c r="Y22" s="190">
        <v>168</v>
      </c>
      <c r="Z22" s="190">
        <v>160</v>
      </c>
      <c r="AA22" s="190">
        <v>120</v>
      </c>
      <c r="AB22" s="190">
        <v>104</v>
      </c>
      <c r="AC22" s="190">
        <v>96</v>
      </c>
      <c r="AD22" s="190">
        <v>80</v>
      </c>
      <c r="AE22" s="190">
        <v>40</v>
      </c>
      <c r="AF22" s="189">
        <f t="shared" ref="AF22:AF28" si="2">SUM(B22:AE22)</f>
        <v>4000</v>
      </c>
    </row>
    <row r="23" spans="1:37" s="100" customFormat="1">
      <c r="A23" s="8" t="s">
        <v>155</v>
      </c>
      <c r="B23" s="126">
        <v>14</v>
      </c>
      <c r="C23" s="190">
        <v>14</v>
      </c>
      <c r="D23" s="190">
        <v>28</v>
      </c>
      <c r="E23" s="190">
        <v>33</v>
      </c>
      <c r="F23" s="190">
        <v>49</v>
      </c>
      <c r="G23" s="190">
        <v>66</v>
      </c>
      <c r="H23" s="190">
        <v>68</v>
      </c>
      <c r="I23" s="190">
        <v>73</v>
      </c>
      <c r="J23" s="190">
        <v>78</v>
      </c>
      <c r="K23" s="190">
        <v>95</v>
      </c>
      <c r="L23" s="190">
        <v>103</v>
      </c>
      <c r="M23" s="190">
        <v>107</v>
      </c>
      <c r="N23" s="190">
        <v>108</v>
      </c>
      <c r="O23" s="190">
        <v>108</v>
      </c>
      <c r="P23" s="190">
        <v>109</v>
      </c>
      <c r="Q23" s="190">
        <v>112</v>
      </c>
      <c r="R23" s="190">
        <v>112</v>
      </c>
      <c r="S23" s="190">
        <v>112</v>
      </c>
      <c r="T23" s="190">
        <v>112</v>
      </c>
      <c r="U23" s="190">
        <v>111</v>
      </c>
      <c r="V23" s="190">
        <v>111</v>
      </c>
      <c r="W23" s="190">
        <v>111</v>
      </c>
      <c r="X23" s="190">
        <v>98</v>
      </c>
      <c r="Y23" s="190">
        <v>97</v>
      </c>
      <c r="Z23" s="190">
        <v>94</v>
      </c>
      <c r="AA23" s="190">
        <v>67</v>
      </c>
      <c r="AB23" s="190">
        <v>58</v>
      </c>
      <c r="AC23" s="190">
        <v>46</v>
      </c>
      <c r="AD23" s="190">
        <v>36</v>
      </c>
      <c r="AE23" s="190">
        <v>28</v>
      </c>
      <c r="AF23" s="189">
        <f t="shared" si="2"/>
        <v>2358</v>
      </c>
    </row>
    <row r="24" spans="1:37" s="100" customFormat="1">
      <c r="A24" s="8" t="s">
        <v>156</v>
      </c>
      <c r="B24" s="126">
        <v>0</v>
      </c>
      <c r="C24" s="190">
        <v>0</v>
      </c>
      <c r="D24" s="190">
        <v>0</v>
      </c>
      <c r="E24" s="190">
        <v>0</v>
      </c>
      <c r="F24" s="190">
        <v>0</v>
      </c>
      <c r="G24" s="190">
        <v>0</v>
      </c>
      <c r="H24" s="190">
        <v>2</v>
      </c>
      <c r="I24" s="190">
        <v>2</v>
      </c>
      <c r="J24" s="190">
        <v>3</v>
      </c>
      <c r="K24" s="190">
        <v>4</v>
      </c>
      <c r="L24" s="190">
        <v>5</v>
      </c>
      <c r="M24" s="190">
        <v>4</v>
      </c>
      <c r="N24" s="190">
        <v>4</v>
      </c>
      <c r="O24" s="190">
        <v>4</v>
      </c>
      <c r="P24" s="190">
        <v>4</v>
      </c>
      <c r="Q24" s="190">
        <v>4</v>
      </c>
      <c r="R24" s="190">
        <v>4</v>
      </c>
      <c r="S24" s="190">
        <v>5</v>
      </c>
      <c r="T24" s="190">
        <v>6</v>
      </c>
      <c r="U24" s="190">
        <v>6</v>
      </c>
      <c r="V24" s="190">
        <v>6</v>
      </c>
      <c r="W24" s="190">
        <v>6</v>
      </c>
      <c r="X24" s="190">
        <v>6</v>
      </c>
      <c r="Y24" s="190">
        <v>6</v>
      </c>
      <c r="Z24" s="190">
        <v>5</v>
      </c>
      <c r="AA24" s="190">
        <v>5</v>
      </c>
      <c r="AB24" s="190">
        <v>5</v>
      </c>
      <c r="AC24" s="190">
        <v>5</v>
      </c>
      <c r="AD24" s="190">
        <v>3</v>
      </c>
      <c r="AE24" s="190">
        <v>3</v>
      </c>
      <c r="AF24" s="189">
        <f t="shared" si="2"/>
        <v>107</v>
      </c>
    </row>
    <row r="25" spans="1:37" s="100" customFormat="1">
      <c r="A25" s="8" t="s">
        <v>19</v>
      </c>
      <c r="B25" s="102">
        <v>80</v>
      </c>
      <c r="C25" s="102">
        <v>80</v>
      </c>
      <c r="D25" s="102">
        <v>30</v>
      </c>
      <c r="E25" s="102">
        <v>30</v>
      </c>
      <c r="F25" s="102">
        <v>30</v>
      </c>
      <c r="G25" s="102">
        <v>30</v>
      </c>
      <c r="H25" s="102">
        <v>30</v>
      </c>
      <c r="I25" s="102">
        <v>30</v>
      </c>
      <c r="J25" s="102">
        <v>30</v>
      </c>
      <c r="K25" s="102">
        <v>30</v>
      </c>
      <c r="L25" s="102">
        <v>30</v>
      </c>
      <c r="M25" s="102">
        <v>30</v>
      </c>
      <c r="N25" s="102">
        <v>30</v>
      </c>
      <c r="O25" s="102">
        <v>80</v>
      </c>
      <c r="P25" s="190">
        <v>80</v>
      </c>
      <c r="Q25" s="190">
        <v>30</v>
      </c>
      <c r="R25" s="190">
        <v>30</v>
      </c>
      <c r="S25" s="190">
        <v>20</v>
      </c>
      <c r="T25" s="190">
        <v>20</v>
      </c>
      <c r="U25" s="190">
        <v>20</v>
      </c>
      <c r="V25" s="190">
        <v>10</v>
      </c>
      <c r="W25" s="190">
        <v>10</v>
      </c>
      <c r="X25" s="190">
        <v>5</v>
      </c>
      <c r="Y25" s="190">
        <v>5</v>
      </c>
      <c r="Z25" s="190">
        <v>5</v>
      </c>
      <c r="AA25" s="190">
        <v>5</v>
      </c>
      <c r="AB25" s="190">
        <v>5</v>
      </c>
      <c r="AC25" s="190">
        <v>5</v>
      </c>
      <c r="AD25" s="190">
        <v>5</v>
      </c>
      <c r="AE25" s="190">
        <v>5</v>
      </c>
      <c r="AF25" s="189">
        <f t="shared" si="2"/>
        <v>830</v>
      </c>
    </row>
    <row r="26" spans="1:37" s="100" customFormat="1">
      <c r="A26" s="8" t="s">
        <v>22</v>
      </c>
      <c r="B26" s="102">
        <v>0</v>
      </c>
      <c r="C26" s="102">
        <v>0</v>
      </c>
      <c r="D26" s="102">
        <v>0</v>
      </c>
      <c r="E26" s="102">
        <v>0</v>
      </c>
      <c r="F26" s="102">
        <v>0</v>
      </c>
      <c r="G26" s="102">
        <v>0</v>
      </c>
      <c r="H26" s="102">
        <v>0</v>
      </c>
      <c r="I26" s="102">
        <v>0</v>
      </c>
      <c r="J26" s="102">
        <v>0</v>
      </c>
      <c r="K26" s="102">
        <v>0</v>
      </c>
      <c r="L26" s="102">
        <v>0</v>
      </c>
      <c r="M26" s="102">
        <v>0</v>
      </c>
      <c r="N26" s="102">
        <v>0</v>
      </c>
      <c r="O26" s="102">
        <v>0</v>
      </c>
      <c r="P26" s="190">
        <v>0</v>
      </c>
      <c r="Q26" s="190">
        <v>0</v>
      </c>
      <c r="R26" s="190">
        <v>0</v>
      </c>
      <c r="S26" s="190">
        <v>0</v>
      </c>
      <c r="T26" s="190">
        <v>0</v>
      </c>
      <c r="U26" s="190">
        <v>37</v>
      </c>
      <c r="V26" s="190">
        <v>37</v>
      </c>
      <c r="W26" s="190">
        <v>0</v>
      </c>
      <c r="X26" s="190">
        <v>0</v>
      </c>
      <c r="Y26" s="190">
        <v>0</v>
      </c>
      <c r="Z26" s="190">
        <v>0</v>
      </c>
      <c r="AA26" s="190">
        <v>0</v>
      </c>
      <c r="AB26" s="190">
        <v>0</v>
      </c>
      <c r="AC26" s="190">
        <v>0</v>
      </c>
      <c r="AD26" s="190">
        <v>0</v>
      </c>
      <c r="AE26" s="190">
        <v>0</v>
      </c>
      <c r="AF26" s="189">
        <f t="shared" si="2"/>
        <v>74</v>
      </c>
    </row>
    <row r="27" spans="1:37" s="100" customFormat="1">
      <c r="A27" s="8" t="s">
        <v>23</v>
      </c>
      <c r="B27" s="102">
        <v>0</v>
      </c>
      <c r="C27" s="102">
        <v>0</v>
      </c>
      <c r="D27" s="102">
        <v>0</v>
      </c>
      <c r="E27" s="102">
        <v>0</v>
      </c>
      <c r="F27" s="102">
        <v>0</v>
      </c>
      <c r="G27" s="102">
        <v>0</v>
      </c>
      <c r="H27" s="102">
        <v>0</v>
      </c>
      <c r="I27" s="102">
        <v>0</v>
      </c>
      <c r="J27" s="102">
        <v>0</v>
      </c>
      <c r="K27" s="102">
        <v>0</v>
      </c>
      <c r="L27" s="102">
        <v>0</v>
      </c>
      <c r="M27" s="102">
        <v>0</v>
      </c>
      <c r="N27" s="102">
        <v>0</v>
      </c>
      <c r="O27" s="102">
        <v>0</v>
      </c>
      <c r="P27" s="190">
        <v>0</v>
      </c>
      <c r="Q27" s="190">
        <v>0</v>
      </c>
      <c r="R27" s="190">
        <v>0</v>
      </c>
      <c r="S27" s="190">
        <v>0</v>
      </c>
      <c r="T27" s="190">
        <v>0</v>
      </c>
      <c r="U27" s="190">
        <v>30</v>
      </c>
      <c r="V27" s="190">
        <v>0</v>
      </c>
      <c r="W27" s="190">
        <v>0</v>
      </c>
      <c r="X27" s="190">
        <v>0</v>
      </c>
      <c r="Y27" s="190">
        <v>0</v>
      </c>
      <c r="Z27" s="190">
        <v>0</v>
      </c>
      <c r="AA27" s="190">
        <v>0</v>
      </c>
      <c r="AB27" s="190">
        <v>0</v>
      </c>
      <c r="AC27" s="190">
        <v>0</v>
      </c>
      <c r="AD27" s="190">
        <v>0</v>
      </c>
      <c r="AE27" s="190">
        <v>0</v>
      </c>
      <c r="AF27" s="189">
        <f t="shared" si="2"/>
        <v>30</v>
      </c>
    </row>
    <row r="28" spans="1:37" s="100" customFormat="1">
      <c r="A28" s="8" t="s">
        <v>28</v>
      </c>
      <c r="B28" s="102">
        <v>0</v>
      </c>
      <c r="C28" s="102">
        <v>0</v>
      </c>
      <c r="D28" s="102">
        <v>0</v>
      </c>
      <c r="E28" s="102">
        <v>0</v>
      </c>
      <c r="F28" s="102">
        <v>0</v>
      </c>
      <c r="G28" s="102">
        <v>0</v>
      </c>
      <c r="H28" s="102">
        <v>0</v>
      </c>
      <c r="I28" s="102">
        <v>0</v>
      </c>
      <c r="J28" s="102">
        <v>0</v>
      </c>
      <c r="K28" s="102">
        <v>0</v>
      </c>
      <c r="L28" s="102">
        <v>0</v>
      </c>
      <c r="M28" s="102">
        <v>0</v>
      </c>
      <c r="N28" s="102">
        <v>0</v>
      </c>
      <c r="O28" s="102">
        <v>0</v>
      </c>
      <c r="P28" s="190">
        <v>0</v>
      </c>
      <c r="Q28" s="190">
        <v>0</v>
      </c>
      <c r="R28" s="190">
        <v>0</v>
      </c>
      <c r="S28" s="190">
        <v>0</v>
      </c>
      <c r="T28" s="190">
        <v>0</v>
      </c>
      <c r="U28" s="190">
        <v>6</v>
      </c>
      <c r="V28" s="190">
        <v>3</v>
      </c>
      <c r="W28" s="190">
        <v>0</v>
      </c>
      <c r="X28" s="190">
        <v>0</v>
      </c>
      <c r="Y28" s="190">
        <v>0</v>
      </c>
      <c r="Z28" s="190">
        <v>0</v>
      </c>
      <c r="AA28" s="190">
        <v>0</v>
      </c>
      <c r="AB28" s="190">
        <v>0</v>
      </c>
      <c r="AC28" s="190">
        <v>0</v>
      </c>
      <c r="AD28" s="190">
        <v>0</v>
      </c>
      <c r="AE28" s="190">
        <v>0</v>
      </c>
      <c r="AF28" s="189">
        <f t="shared" si="2"/>
        <v>9</v>
      </c>
    </row>
    <row r="29" spans="1:37" s="100" customFormat="1">
      <c r="A29" s="101" t="s">
        <v>157</v>
      </c>
      <c r="B29" s="17">
        <f>SUM(B22:B28)</f>
        <v>110</v>
      </c>
      <c r="C29" s="17">
        <f t="shared" ref="C29:AF29" si="3">SUM(C22:C28)</f>
        <v>126</v>
      </c>
      <c r="D29" s="17">
        <f t="shared" si="3"/>
        <v>98</v>
      </c>
      <c r="E29" s="17">
        <f t="shared" si="3"/>
        <v>143</v>
      </c>
      <c r="F29" s="17">
        <f t="shared" si="3"/>
        <v>175</v>
      </c>
      <c r="G29" s="17">
        <f t="shared" si="3"/>
        <v>192</v>
      </c>
      <c r="H29" s="17">
        <f t="shared" si="3"/>
        <v>204</v>
      </c>
      <c r="I29" s="17">
        <f t="shared" si="3"/>
        <v>209</v>
      </c>
      <c r="J29" s="17">
        <f t="shared" si="3"/>
        <v>223</v>
      </c>
      <c r="K29" s="17">
        <f t="shared" si="3"/>
        <v>249</v>
      </c>
      <c r="L29" s="17">
        <f t="shared" si="3"/>
        <v>258</v>
      </c>
      <c r="M29" s="17">
        <f t="shared" si="3"/>
        <v>261</v>
      </c>
      <c r="N29" s="17">
        <f t="shared" si="3"/>
        <v>262</v>
      </c>
      <c r="O29" s="17">
        <f t="shared" si="3"/>
        <v>312</v>
      </c>
      <c r="P29" s="17">
        <f t="shared" si="3"/>
        <v>353</v>
      </c>
      <c r="Q29" s="17">
        <f t="shared" si="3"/>
        <v>314</v>
      </c>
      <c r="R29" s="17">
        <f t="shared" si="3"/>
        <v>330</v>
      </c>
      <c r="S29" s="17">
        <f t="shared" si="3"/>
        <v>337</v>
      </c>
      <c r="T29" s="17">
        <f t="shared" si="3"/>
        <v>378</v>
      </c>
      <c r="U29" s="17">
        <f t="shared" si="3"/>
        <v>490</v>
      </c>
      <c r="V29" s="17">
        <f t="shared" si="3"/>
        <v>447</v>
      </c>
      <c r="W29" s="17">
        <f t="shared" si="3"/>
        <v>367</v>
      </c>
      <c r="X29" s="17">
        <f t="shared" si="3"/>
        <v>309</v>
      </c>
      <c r="Y29" s="17">
        <f t="shared" si="3"/>
        <v>276</v>
      </c>
      <c r="Z29" s="17">
        <f t="shared" si="3"/>
        <v>264</v>
      </c>
      <c r="AA29" s="17">
        <f t="shared" si="3"/>
        <v>197</v>
      </c>
      <c r="AB29" s="17">
        <f t="shared" si="3"/>
        <v>172</v>
      </c>
      <c r="AC29" s="17">
        <f t="shared" si="3"/>
        <v>152</v>
      </c>
      <c r="AD29" s="17">
        <f t="shared" si="3"/>
        <v>124</v>
      </c>
      <c r="AE29" s="17">
        <f t="shared" si="3"/>
        <v>76</v>
      </c>
      <c r="AF29" s="189">
        <f t="shared" si="3"/>
        <v>7408</v>
      </c>
    </row>
    <row r="30" spans="1:37" s="100" customFormat="1" ht="6" customHeight="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row>
    <row r="31" spans="1:37" s="100" customFormat="1">
      <c r="A31" s="105" t="s">
        <v>158</v>
      </c>
      <c r="B31" s="188">
        <f>B19+B29</f>
        <v>118</v>
      </c>
      <c r="C31" s="188">
        <f t="shared" ref="C31:AF31" si="4">C19+C29</f>
        <v>149</v>
      </c>
      <c r="D31" s="188">
        <f t="shared" si="4"/>
        <v>151</v>
      </c>
      <c r="E31" s="188">
        <f t="shared" si="4"/>
        <v>249</v>
      </c>
      <c r="F31" s="188">
        <f t="shared" si="4"/>
        <v>350</v>
      </c>
      <c r="G31" s="188">
        <f t="shared" si="4"/>
        <v>457</v>
      </c>
      <c r="H31" s="188">
        <f t="shared" si="4"/>
        <v>513</v>
      </c>
      <c r="I31" s="188">
        <f t="shared" si="4"/>
        <v>553</v>
      </c>
      <c r="J31" s="188">
        <f t="shared" si="4"/>
        <v>601</v>
      </c>
      <c r="K31" s="188">
        <f t="shared" si="4"/>
        <v>703</v>
      </c>
      <c r="L31" s="188">
        <f t="shared" si="4"/>
        <v>752</v>
      </c>
      <c r="M31" s="188">
        <f t="shared" si="4"/>
        <v>813</v>
      </c>
      <c r="N31" s="188">
        <f t="shared" si="4"/>
        <v>861</v>
      </c>
      <c r="O31" s="188">
        <f t="shared" si="4"/>
        <v>945</v>
      </c>
      <c r="P31" s="188">
        <f t="shared" si="4"/>
        <v>1039</v>
      </c>
      <c r="Q31" s="188">
        <f t="shared" si="4"/>
        <v>1098</v>
      </c>
      <c r="R31" s="188">
        <f t="shared" si="4"/>
        <v>1236</v>
      </c>
      <c r="S31" s="188">
        <f t="shared" si="4"/>
        <v>1361</v>
      </c>
      <c r="T31" s="188">
        <f t="shared" si="4"/>
        <v>1481</v>
      </c>
      <c r="U31" s="188">
        <f t="shared" si="4"/>
        <v>1682</v>
      </c>
      <c r="V31" s="188">
        <f t="shared" si="4"/>
        <v>1638</v>
      </c>
      <c r="W31" s="188">
        <f t="shared" si="4"/>
        <v>1469</v>
      </c>
      <c r="X31" s="188">
        <f t="shared" si="4"/>
        <v>1295</v>
      </c>
      <c r="Y31" s="188">
        <f t="shared" si="4"/>
        <v>1108</v>
      </c>
      <c r="Z31" s="188">
        <f t="shared" si="4"/>
        <v>939</v>
      </c>
      <c r="AA31" s="188">
        <f t="shared" si="4"/>
        <v>698</v>
      </c>
      <c r="AB31" s="188">
        <f t="shared" si="4"/>
        <v>551</v>
      </c>
      <c r="AC31" s="188">
        <f t="shared" si="4"/>
        <v>455</v>
      </c>
      <c r="AD31" s="188">
        <f t="shared" si="4"/>
        <v>366</v>
      </c>
      <c r="AE31" s="188">
        <f t="shared" si="4"/>
        <v>294</v>
      </c>
      <c r="AF31" s="188">
        <f t="shared" si="4"/>
        <v>23925</v>
      </c>
    </row>
    <row r="32" spans="1:37" s="100" customFormat="1" ht="6" customHeight="1">
      <c r="A32" s="182"/>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7"/>
      <c r="AG32" s="1"/>
      <c r="AH32" s="1"/>
      <c r="AI32" s="1"/>
      <c r="AJ32" s="1"/>
      <c r="AK32" s="1"/>
    </row>
    <row r="33" spans="1:37" s="100" customFormat="1">
      <c r="A33" s="101" t="s">
        <v>159</v>
      </c>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7"/>
      <c r="AG33" s="1"/>
      <c r="AH33" s="1"/>
      <c r="AI33" s="1"/>
      <c r="AJ33" s="1"/>
      <c r="AK33" s="1"/>
    </row>
    <row r="34" spans="1:37" s="100" customFormat="1">
      <c r="A34" s="8" t="s">
        <v>6</v>
      </c>
      <c r="B34" s="106">
        <v>0</v>
      </c>
      <c r="C34" s="106">
        <v>0</v>
      </c>
      <c r="D34" s="106">
        <v>0</v>
      </c>
      <c r="E34" s="106">
        <v>2</v>
      </c>
      <c r="F34" s="106">
        <v>2</v>
      </c>
      <c r="G34" s="106">
        <v>2</v>
      </c>
      <c r="H34" s="106">
        <v>3</v>
      </c>
      <c r="I34" s="106">
        <v>3</v>
      </c>
      <c r="J34" s="106">
        <v>3</v>
      </c>
      <c r="K34" s="106">
        <v>4</v>
      </c>
      <c r="L34" s="106">
        <v>9</v>
      </c>
      <c r="M34" s="106">
        <v>11</v>
      </c>
      <c r="N34" s="106">
        <v>15</v>
      </c>
      <c r="O34" s="106">
        <v>18</v>
      </c>
      <c r="P34" s="106">
        <v>23</v>
      </c>
      <c r="Q34" s="106">
        <v>31</v>
      </c>
      <c r="R34" s="106">
        <v>41</v>
      </c>
      <c r="S34" s="106">
        <v>53</v>
      </c>
      <c r="T34" s="106">
        <v>63</v>
      </c>
      <c r="U34" s="106">
        <v>72</v>
      </c>
      <c r="V34" s="106">
        <v>75</v>
      </c>
      <c r="W34" s="106">
        <v>70</v>
      </c>
      <c r="X34" s="106">
        <v>68</v>
      </c>
      <c r="Y34" s="106">
        <v>56</v>
      </c>
      <c r="Z34" s="106">
        <v>44</v>
      </c>
      <c r="AA34" s="106">
        <v>32</v>
      </c>
      <c r="AB34" s="106">
        <v>23</v>
      </c>
      <c r="AC34" s="106">
        <v>17</v>
      </c>
      <c r="AD34" s="106">
        <v>13</v>
      </c>
      <c r="AE34" s="106">
        <v>12</v>
      </c>
      <c r="AF34" s="189">
        <f>SUM(B34:AE34)</f>
        <v>765</v>
      </c>
      <c r="AG34" s="1"/>
      <c r="AH34" s="1"/>
      <c r="AI34" s="1"/>
      <c r="AJ34" s="1"/>
      <c r="AK34" s="1"/>
    </row>
    <row r="35" spans="1:37" s="100" customFormat="1">
      <c r="A35" s="8" t="s">
        <v>7</v>
      </c>
      <c r="B35" s="106">
        <v>1</v>
      </c>
      <c r="C35" s="106">
        <v>1</v>
      </c>
      <c r="D35" s="106">
        <v>4</v>
      </c>
      <c r="E35" s="106">
        <v>7</v>
      </c>
      <c r="F35" s="106">
        <v>9</v>
      </c>
      <c r="G35" s="106">
        <v>14</v>
      </c>
      <c r="H35" s="106">
        <v>17</v>
      </c>
      <c r="I35" s="106">
        <v>21</v>
      </c>
      <c r="J35" s="106">
        <v>25</v>
      </c>
      <c r="K35" s="106">
        <v>33</v>
      </c>
      <c r="L35" s="106">
        <v>32</v>
      </c>
      <c r="M35" s="106">
        <v>34</v>
      </c>
      <c r="N35" s="106">
        <v>33</v>
      </c>
      <c r="O35" s="106">
        <v>32</v>
      </c>
      <c r="P35" s="106">
        <v>32</v>
      </c>
      <c r="Q35" s="106">
        <v>31</v>
      </c>
      <c r="R35" s="106">
        <v>30</v>
      </c>
      <c r="S35" s="106">
        <v>28</v>
      </c>
      <c r="T35" s="106">
        <v>24</v>
      </c>
      <c r="U35" s="106">
        <v>23</v>
      </c>
      <c r="V35" s="106">
        <v>21</v>
      </c>
      <c r="W35" s="106">
        <v>18</v>
      </c>
      <c r="X35" s="106">
        <v>15</v>
      </c>
      <c r="Y35" s="106">
        <v>12</v>
      </c>
      <c r="Z35" s="106">
        <v>10</v>
      </c>
      <c r="AA35" s="106">
        <v>7</v>
      </c>
      <c r="AB35" s="106">
        <v>6</v>
      </c>
      <c r="AC35" s="106">
        <v>5</v>
      </c>
      <c r="AD35" s="106">
        <v>4</v>
      </c>
      <c r="AE35" s="106">
        <v>4</v>
      </c>
      <c r="AF35" s="189">
        <f t="shared" ref="AF35:AF41" si="5">SUM(B35:AE35)</f>
        <v>533</v>
      </c>
      <c r="AG35" s="1"/>
    </row>
    <row r="36" spans="1:37" s="100" customFormat="1">
      <c r="A36" s="8" t="s">
        <v>8</v>
      </c>
      <c r="B36" s="106">
        <v>0</v>
      </c>
      <c r="C36" s="106">
        <v>1</v>
      </c>
      <c r="D36" s="106">
        <v>1</v>
      </c>
      <c r="E36" s="106">
        <v>1</v>
      </c>
      <c r="F36" s="106">
        <v>1</v>
      </c>
      <c r="G36" s="106">
        <v>2</v>
      </c>
      <c r="H36" s="106">
        <v>2</v>
      </c>
      <c r="I36" s="106">
        <v>3</v>
      </c>
      <c r="J36" s="106">
        <v>3</v>
      </c>
      <c r="K36" s="106">
        <v>4</v>
      </c>
      <c r="L36" s="106">
        <v>4</v>
      </c>
      <c r="M36" s="106">
        <v>4</v>
      </c>
      <c r="N36" s="106">
        <v>4</v>
      </c>
      <c r="O36" s="106">
        <v>5</v>
      </c>
      <c r="P36" s="106">
        <v>4</v>
      </c>
      <c r="Q36" s="106">
        <v>4</v>
      </c>
      <c r="R36" s="106">
        <v>4</v>
      </c>
      <c r="S36" s="106">
        <v>4</v>
      </c>
      <c r="T36" s="106">
        <v>3</v>
      </c>
      <c r="U36" s="106">
        <v>2</v>
      </c>
      <c r="V36" s="106">
        <v>2</v>
      </c>
      <c r="W36" s="106">
        <v>2</v>
      </c>
      <c r="X36" s="106">
        <v>2</v>
      </c>
      <c r="Y36" s="106">
        <v>1</v>
      </c>
      <c r="Z36" s="106">
        <v>1</v>
      </c>
      <c r="AA36" s="106">
        <v>1</v>
      </c>
      <c r="AB36" s="106">
        <v>1</v>
      </c>
      <c r="AC36" s="106">
        <v>1</v>
      </c>
      <c r="AD36" s="106">
        <v>1</v>
      </c>
      <c r="AE36" s="106">
        <v>1</v>
      </c>
      <c r="AF36" s="189">
        <f t="shared" si="5"/>
        <v>69</v>
      </c>
      <c r="AG36" s="1"/>
    </row>
    <row r="37" spans="1:37" s="100" customFormat="1">
      <c r="A37" s="8" t="s">
        <v>9</v>
      </c>
      <c r="B37" s="106">
        <v>0</v>
      </c>
      <c r="C37" s="106">
        <v>1</v>
      </c>
      <c r="D37" s="106">
        <v>2</v>
      </c>
      <c r="E37" s="106">
        <v>5</v>
      </c>
      <c r="F37" s="106">
        <v>9</v>
      </c>
      <c r="G37" s="106">
        <v>15</v>
      </c>
      <c r="H37" s="106">
        <v>17</v>
      </c>
      <c r="I37" s="106">
        <v>18</v>
      </c>
      <c r="J37" s="106">
        <v>17</v>
      </c>
      <c r="K37" s="106">
        <v>19</v>
      </c>
      <c r="L37" s="106">
        <v>22</v>
      </c>
      <c r="M37" s="106">
        <v>28</v>
      </c>
      <c r="N37" s="106">
        <v>32</v>
      </c>
      <c r="O37" s="106">
        <v>35</v>
      </c>
      <c r="P37" s="106">
        <v>38</v>
      </c>
      <c r="Q37" s="106">
        <v>46</v>
      </c>
      <c r="R37" s="106">
        <v>59</v>
      </c>
      <c r="S37" s="106">
        <v>75</v>
      </c>
      <c r="T37" s="106">
        <v>89</v>
      </c>
      <c r="U37" s="106">
        <v>104</v>
      </c>
      <c r="V37" s="106">
        <v>106</v>
      </c>
      <c r="W37" s="106">
        <v>101</v>
      </c>
      <c r="X37" s="106">
        <v>98</v>
      </c>
      <c r="Y37" s="106">
        <v>85</v>
      </c>
      <c r="Z37" s="106">
        <v>70</v>
      </c>
      <c r="AA37" s="106">
        <v>53</v>
      </c>
      <c r="AB37" s="106">
        <v>41</v>
      </c>
      <c r="AC37" s="106">
        <v>34</v>
      </c>
      <c r="AD37" s="106">
        <v>26</v>
      </c>
      <c r="AE37" s="106">
        <v>23</v>
      </c>
      <c r="AF37" s="189">
        <f t="shared" si="5"/>
        <v>1268</v>
      </c>
      <c r="AG37" s="1"/>
    </row>
    <row r="38" spans="1:37" s="100" customFormat="1">
      <c r="A38" s="8" t="s">
        <v>13</v>
      </c>
      <c r="B38" s="106">
        <v>0</v>
      </c>
      <c r="C38" s="106">
        <v>0</v>
      </c>
      <c r="D38" s="106">
        <v>0</v>
      </c>
      <c r="E38" s="106">
        <v>5</v>
      </c>
      <c r="F38" s="106">
        <v>20</v>
      </c>
      <c r="G38" s="106">
        <v>23</v>
      </c>
      <c r="H38" s="106">
        <v>26</v>
      </c>
      <c r="I38" s="106">
        <v>28</v>
      </c>
      <c r="J38" s="106">
        <v>34</v>
      </c>
      <c r="K38" s="106">
        <v>36</v>
      </c>
      <c r="L38" s="106">
        <v>38</v>
      </c>
      <c r="M38" s="106">
        <v>42</v>
      </c>
      <c r="N38" s="106">
        <v>44</v>
      </c>
      <c r="O38" s="106">
        <v>46</v>
      </c>
      <c r="P38" s="106">
        <v>48</v>
      </c>
      <c r="Q38" s="106">
        <v>50</v>
      </c>
      <c r="R38" s="106">
        <v>53</v>
      </c>
      <c r="S38" s="106">
        <v>53</v>
      </c>
      <c r="T38" s="106">
        <v>51</v>
      </c>
      <c r="U38" s="106">
        <v>51</v>
      </c>
      <c r="V38" s="106">
        <v>48</v>
      </c>
      <c r="W38" s="106">
        <v>42</v>
      </c>
      <c r="X38" s="106">
        <v>24</v>
      </c>
      <c r="Y38" s="106">
        <v>19</v>
      </c>
      <c r="Z38" s="106">
        <v>15</v>
      </c>
      <c r="AA38" s="106">
        <v>10</v>
      </c>
      <c r="AB38" s="106">
        <v>7</v>
      </c>
      <c r="AC38" s="106">
        <v>6</v>
      </c>
      <c r="AD38" s="106">
        <v>5</v>
      </c>
      <c r="AE38" s="106">
        <v>4</v>
      </c>
      <c r="AF38" s="189">
        <f t="shared" si="5"/>
        <v>828</v>
      </c>
    </row>
    <row r="39" spans="1:37" s="100" customFormat="1">
      <c r="A39" s="8" t="s">
        <v>11</v>
      </c>
      <c r="B39" s="106">
        <v>0</v>
      </c>
      <c r="C39" s="106">
        <v>0</v>
      </c>
      <c r="D39" s="106">
        <v>0</v>
      </c>
      <c r="E39" s="106">
        <v>0</v>
      </c>
      <c r="F39" s="106">
        <v>12</v>
      </c>
      <c r="G39" s="106">
        <v>12</v>
      </c>
      <c r="H39" s="106">
        <v>12</v>
      </c>
      <c r="I39" s="106">
        <v>12</v>
      </c>
      <c r="J39" s="106">
        <v>12</v>
      </c>
      <c r="K39" s="106">
        <v>12</v>
      </c>
      <c r="L39" s="106">
        <v>12</v>
      </c>
      <c r="M39" s="106">
        <v>12</v>
      </c>
      <c r="N39" s="106">
        <v>12</v>
      </c>
      <c r="O39" s="106">
        <v>12</v>
      </c>
      <c r="P39" s="106">
        <v>12</v>
      </c>
      <c r="Q39" s="106">
        <v>12</v>
      </c>
      <c r="R39" s="106">
        <v>12</v>
      </c>
      <c r="S39" s="106">
        <v>12</v>
      </c>
      <c r="T39" s="106">
        <v>12</v>
      </c>
      <c r="U39" s="106">
        <v>12</v>
      </c>
      <c r="V39" s="106">
        <v>12</v>
      </c>
      <c r="W39" s="106">
        <v>12</v>
      </c>
      <c r="X39" s="106">
        <v>0</v>
      </c>
      <c r="Y39" s="106">
        <v>0</v>
      </c>
      <c r="Z39" s="106">
        <v>0</v>
      </c>
      <c r="AA39" s="106">
        <v>0</v>
      </c>
      <c r="AB39" s="106">
        <v>0</v>
      </c>
      <c r="AC39" s="106">
        <v>0</v>
      </c>
      <c r="AD39" s="106">
        <v>0</v>
      </c>
      <c r="AE39" s="106">
        <v>0</v>
      </c>
      <c r="AF39" s="189">
        <f t="shared" si="5"/>
        <v>216</v>
      </c>
    </row>
    <row r="40" spans="1:37" s="100" customFormat="1">
      <c r="A40" s="8" t="s">
        <v>14</v>
      </c>
      <c r="B40" s="16">
        <v>2</v>
      </c>
      <c r="C40" s="106">
        <v>5</v>
      </c>
      <c r="D40" s="106">
        <v>6</v>
      </c>
      <c r="E40" s="106">
        <v>8</v>
      </c>
      <c r="F40" s="106">
        <v>3</v>
      </c>
      <c r="G40" s="106">
        <v>12</v>
      </c>
      <c r="H40" s="106">
        <v>17</v>
      </c>
      <c r="I40" s="106">
        <v>19</v>
      </c>
      <c r="J40" s="106">
        <v>22</v>
      </c>
      <c r="K40" s="106">
        <v>28</v>
      </c>
      <c r="L40" s="106">
        <v>28</v>
      </c>
      <c r="M40" s="106">
        <v>30</v>
      </c>
      <c r="N40" s="106">
        <v>28</v>
      </c>
      <c r="O40" s="106">
        <v>28</v>
      </c>
      <c r="P40" s="106">
        <v>28</v>
      </c>
      <c r="Q40" s="106">
        <v>29</v>
      </c>
      <c r="R40" s="106">
        <v>31</v>
      </c>
      <c r="S40" s="106">
        <v>29</v>
      </c>
      <c r="T40" s="106">
        <v>25</v>
      </c>
      <c r="U40" s="106">
        <v>23</v>
      </c>
      <c r="V40" s="106">
        <v>19</v>
      </c>
      <c r="W40" s="106">
        <v>16</v>
      </c>
      <c r="X40" s="106">
        <v>19</v>
      </c>
      <c r="Y40" s="106">
        <v>16</v>
      </c>
      <c r="Z40" s="106">
        <v>13</v>
      </c>
      <c r="AA40" s="106">
        <v>10</v>
      </c>
      <c r="AB40" s="106">
        <v>8</v>
      </c>
      <c r="AC40" s="106">
        <v>7</v>
      </c>
      <c r="AD40" s="106">
        <v>6</v>
      </c>
      <c r="AE40" s="106">
        <v>6</v>
      </c>
      <c r="AF40" s="189">
        <f t="shared" si="5"/>
        <v>521</v>
      </c>
    </row>
    <row r="41" spans="1:37" s="100" customFormat="1">
      <c r="A41" s="8" t="s">
        <v>15</v>
      </c>
      <c r="B41" s="106">
        <v>0</v>
      </c>
      <c r="C41" s="106">
        <v>0</v>
      </c>
      <c r="D41" s="106">
        <v>0</v>
      </c>
      <c r="E41" s="106">
        <v>1</v>
      </c>
      <c r="F41" s="106">
        <v>9</v>
      </c>
      <c r="G41" s="106">
        <v>10</v>
      </c>
      <c r="H41" s="106">
        <v>10</v>
      </c>
      <c r="I41" s="106">
        <v>10</v>
      </c>
      <c r="J41" s="106">
        <v>10</v>
      </c>
      <c r="K41" s="106">
        <v>11</v>
      </c>
      <c r="L41" s="106">
        <v>17</v>
      </c>
      <c r="M41" s="106">
        <v>19</v>
      </c>
      <c r="N41" s="106">
        <v>25</v>
      </c>
      <c r="O41" s="106">
        <v>27</v>
      </c>
      <c r="P41" s="106">
        <v>29</v>
      </c>
      <c r="Q41" s="106">
        <v>33</v>
      </c>
      <c r="R41" s="106">
        <v>37</v>
      </c>
      <c r="S41" s="106">
        <v>41</v>
      </c>
      <c r="T41" s="106">
        <v>44</v>
      </c>
      <c r="U41" s="106">
        <v>46</v>
      </c>
      <c r="V41" s="106">
        <v>50</v>
      </c>
      <c r="W41" s="106">
        <v>48</v>
      </c>
      <c r="X41" s="106">
        <v>39</v>
      </c>
      <c r="Y41" s="106">
        <v>33</v>
      </c>
      <c r="Z41" s="106">
        <v>28</v>
      </c>
      <c r="AA41" s="106">
        <v>22</v>
      </c>
      <c r="AB41" s="106">
        <v>16</v>
      </c>
      <c r="AC41" s="106">
        <v>13</v>
      </c>
      <c r="AD41" s="106">
        <v>12</v>
      </c>
      <c r="AE41" s="106">
        <v>12</v>
      </c>
      <c r="AF41" s="189">
        <f t="shared" si="5"/>
        <v>652</v>
      </c>
    </row>
    <row r="42" spans="1:37" s="100" customFormat="1">
      <c r="A42" s="8" t="s">
        <v>10</v>
      </c>
      <c r="B42" s="106">
        <v>0</v>
      </c>
      <c r="C42" s="106">
        <v>2</v>
      </c>
      <c r="D42" s="106">
        <v>3</v>
      </c>
      <c r="E42" s="106">
        <v>6</v>
      </c>
      <c r="F42" s="106">
        <v>6</v>
      </c>
      <c r="G42" s="106">
        <v>11</v>
      </c>
      <c r="H42" s="106">
        <v>14</v>
      </c>
      <c r="I42" s="106">
        <v>15</v>
      </c>
      <c r="J42" s="106">
        <v>16</v>
      </c>
      <c r="K42" s="106">
        <v>20</v>
      </c>
      <c r="L42" s="106">
        <v>20</v>
      </c>
      <c r="M42" s="106">
        <v>22</v>
      </c>
      <c r="N42" s="106">
        <v>22</v>
      </c>
      <c r="O42" s="106">
        <v>22</v>
      </c>
      <c r="P42" s="106">
        <v>24</v>
      </c>
      <c r="Q42" s="106">
        <v>27</v>
      </c>
      <c r="R42" s="106">
        <v>30</v>
      </c>
      <c r="S42" s="106">
        <v>32</v>
      </c>
      <c r="T42" s="106">
        <v>31</v>
      </c>
      <c r="U42" s="106">
        <v>31</v>
      </c>
      <c r="V42" s="106">
        <v>29</v>
      </c>
      <c r="W42" s="106">
        <v>27</v>
      </c>
      <c r="X42" s="106">
        <v>23</v>
      </c>
      <c r="Y42" s="106">
        <v>19</v>
      </c>
      <c r="Z42" s="106">
        <v>16</v>
      </c>
      <c r="AA42" s="106">
        <v>11</v>
      </c>
      <c r="AB42" s="106">
        <v>9</v>
      </c>
      <c r="AC42" s="106">
        <v>7</v>
      </c>
      <c r="AD42" s="106">
        <v>6</v>
      </c>
      <c r="AE42" s="106">
        <v>5</v>
      </c>
      <c r="AF42" s="189">
        <f>SUM(B42:AE42)</f>
        <v>506</v>
      </c>
    </row>
    <row r="43" spans="1:37" s="100" customFormat="1">
      <c r="A43" s="8" t="s">
        <v>17</v>
      </c>
      <c r="B43" s="106">
        <v>0</v>
      </c>
      <c r="C43" s="106">
        <v>0</v>
      </c>
      <c r="D43" s="106">
        <v>6</v>
      </c>
      <c r="E43" s="106">
        <v>9</v>
      </c>
      <c r="F43" s="106">
        <v>2</v>
      </c>
      <c r="G43" s="106">
        <v>9</v>
      </c>
      <c r="H43" s="106">
        <v>11</v>
      </c>
      <c r="I43" s="106">
        <v>14</v>
      </c>
      <c r="J43" s="106">
        <v>16</v>
      </c>
      <c r="K43" s="106">
        <v>22</v>
      </c>
      <c r="L43" s="106">
        <v>24</v>
      </c>
      <c r="M43" s="106">
        <v>29</v>
      </c>
      <c r="N43" s="106">
        <v>36</v>
      </c>
      <c r="O43" s="106">
        <v>41</v>
      </c>
      <c r="P43" s="106">
        <v>50</v>
      </c>
      <c r="Q43" s="106">
        <v>66</v>
      </c>
      <c r="R43" s="106">
        <v>84</v>
      </c>
      <c r="S43" s="106">
        <v>104</v>
      </c>
      <c r="T43" s="106">
        <v>123</v>
      </c>
      <c r="U43" s="106">
        <v>140</v>
      </c>
      <c r="V43" s="106">
        <v>142</v>
      </c>
      <c r="W43" s="106">
        <v>131</v>
      </c>
      <c r="X43" s="106">
        <v>129</v>
      </c>
      <c r="Y43" s="106">
        <v>111</v>
      </c>
      <c r="Z43" s="106">
        <v>89</v>
      </c>
      <c r="AA43" s="106">
        <v>66</v>
      </c>
      <c r="AB43" s="106">
        <v>49</v>
      </c>
      <c r="AC43" s="106">
        <v>38</v>
      </c>
      <c r="AD43" s="106">
        <v>30</v>
      </c>
      <c r="AE43" s="106">
        <v>25</v>
      </c>
      <c r="AF43" s="189">
        <f t="shared" ref="AF43:AF44" si="6">SUM(B43:AE43)</f>
        <v>1596</v>
      </c>
    </row>
    <row r="44" spans="1:37" s="100" customFormat="1">
      <c r="A44" s="8" t="s">
        <v>152</v>
      </c>
      <c r="B44" s="106">
        <v>0</v>
      </c>
      <c r="C44" s="106">
        <v>0</v>
      </c>
      <c r="D44" s="106">
        <v>1</v>
      </c>
      <c r="E44" s="106">
        <v>2</v>
      </c>
      <c r="F44" s="106">
        <v>2</v>
      </c>
      <c r="G44" s="106">
        <v>3</v>
      </c>
      <c r="H44" s="106">
        <v>4</v>
      </c>
      <c r="I44" s="106">
        <v>4</v>
      </c>
      <c r="J44" s="106">
        <v>4</v>
      </c>
      <c r="K44" s="106">
        <v>6</v>
      </c>
      <c r="L44" s="106">
        <v>6</v>
      </c>
      <c r="M44" s="106">
        <v>6</v>
      </c>
      <c r="N44" s="106">
        <v>6</v>
      </c>
      <c r="O44" s="106">
        <v>6</v>
      </c>
      <c r="P44" s="106">
        <v>6</v>
      </c>
      <c r="Q44" s="106">
        <v>7</v>
      </c>
      <c r="R44" s="106">
        <v>7</v>
      </c>
      <c r="S44" s="106">
        <v>8</v>
      </c>
      <c r="T44" s="106">
        <v>7</v>
      </c>
      <c r="U44" s="106">
        <v>7</v>
      </c>
      <c r="V44" s="106">
        <v>6</v>
      </c>
      <c r="W44" s="106">
        <v>5</v>
      </c>
      <c r="X44" s="106">
        <v>5</v>
      </c>
      <c r="Y44" s="106">
        <v>4</v>
      </c>
      <c r="Z44" s="106">
        <v>3</v>
      </c>
      <c r="AA44" s="106">
        <v>2</v>
      </c>
      <c r="AB44" s="106">
        <v>2</v>
      </c>
      <c r="AC44" s="106">
        <v>2</v>
      </c>
      <c r="AD44" s="106">
        <v>1</v>
      </c>
      <c r="AE44" s="106">
        <v>1</v>
      </c>
      <c r="AF44" s="189">
        <f t="shared" si="6"/>
        <v>123</v>
      </c>
    </row>
    <row r="45" spans="1:37" s="100" customFormat="1">
      <c r="A45" s="11" t="s">
        <v>84</v>
      </c>
      <c r="B45" s="96">
        <f>SUM(B34:B44)</f>
        <v>3</v>
      </c>
      <c r="C45" s="96">
        <f t="shared" ref="C45:AE45" si="7">SUM(C34:C44)</f>
        <v>10</v>
      </c>
      <c r="D45" s="96">
        <f t="shared" si="7"/>
        <v>23</v>
      </c>
      <c r="E45" s="96">
        <f t="shared" si="7"/>
        <v>46</v>
      </c>
      <c r="F45" s="96">
        <f t="shared" si="7"/>
        <v>75</v>
      </c>
      <c r="G45" s="96">
        <f t="shared" si="7"/>
        <v>113</v>
      </c>
      <c r="H45" s="96">
        <f t="shared" si="7"/>
        <v>133</v>
      </c>
      <c r="I45" s="96">
        <f t="shared" si="7"/>
        <v>147</v>
      </c>
      <c r="J45" s="96">
        <f t="shared" si="7"/>
        <v>162</v>
      </c>
      <c r="K45" s="96">
        <f t="shared" si="7"/>
        <v>195</v>
      </c>
      <c r="L45" s="96">
        <f t="shared" si="7"/>
        <v>212</v>
      </c>
      <c r="M45" s="96">
        <f t="shared" si="7"/>
        <v>237</v>
      </c>
      <c r="N45" s="96">
        <f t="shared" si="7"/>
        <v>257</v>
      </c>
      <c r="O45" s="96">
        <f t="shared" si="7"/>
        <v>272</v>
      </c>
      <c r="P45" s="96">
        <f t="shared" si="7"/>
        <v>294</v>
      </c>
      <c r="Q45" s="96">
        <f t="shared" si="7"/>
        <v>336</v>
      </c>
      <c r="R45" s="96">
        <f t="shared" si="7"/>
        <v>388</v>
      </c>
      <c r="S45" s="96">
        <f t="shared" si="7"/>
        <v>439</v>
      </c>
      <c r="T45" s="96">
        <f t="shared" si="7"/>
        <v>472</v>
      </c>
      <c r="U45" s="96">
        <f t="shared" si="7"/>
        <v>511</v>
      </c>
      <c r="V45" s="96">
        <f t="shared" si="7"/>
        <v>510</v>
      </c>
      <c r="W45" s="96">
        <f t="shared" si="7"/>
        <v>472</v>
      </c>
      <c r="X45" s="96">
        <f t="shared" si="7"/>
        <v>422</v>
      </c>
      <c r="Y45" s="96">
        <f t="shared" si="7"/>
        <v>356</v>
      </c>
      <c r="Z45" s="96">
        <f t="shared" si="7"/>
        <v>289</v>
      </c>
      <c r="AA45" s="96">
        <f t="shared" si="7"/>
        <v>214</v>
      </c>
      <c r="AB45" s="96">
        <f t="shared" si="7"/>
        <v>162</v>
      </c>
      <c r="AC45" s="96">
        <f t="shared" si="7"/>
        <v>130</v>
      </c>
      <c r="AD45" s="96">
        <f t="shared" si="7"/>
        <v>104</v>
      </c>
      <c r="AE45" s="96">
        <f t="shared" si="7"/>
        <v>93</v>
      </c>
      <c r="AF45" s="189">
        <f>SUM(AF34:AF44)</f>
        <v>7077</v>
      </c>
    </row>
    <row r="46" spans="1:37" s="100" customFormat="1" ht="6" customHeight="1">
      <c r="A46" s="11"/>
      <c r="B46" s="97"/>
      <c r="C46" s="98"/>
      <c r="D46" s="98"/>
      <c r="E46" s="98"/>
      <c r="F46" s="98"/>
      <c r="G46" s="98"/>
      <c r="H46" s="98"/>
      <c r="I46" s="98"/>
      <c r="J46" s="98"/>
      <c r="K46" s="98"/>
      <c r="L46" s="98"/>
      <c r="M46" s="98"/>
      <c r="N46" s="98"/>
      <c r="O46" s="98"/>
      <c r="P46" s="96"/>
      <c r="Q46" s="96"/>
      <c r="R46" s="96"/>
      <c r="S46" s="96"/>
      <c r="T46" s="96"/>
      <c r="U46" s="96"/>
      <c r="V46" s="96"/>
      <c r="W46" s="96"/>
      <c r="X46" s="96"/>
      <c r="Y46" s="96"/>
      <c r="Z46" s="96"/>
      <c r="AA46" s="96"/>
      <c r="AB46" s="96"/>
      <c r="AC46" s="96"/>
      <c r="AD46" s="96"/>
      <c r="AE46" s="96"/>
      <c r="AF46" s="99"/>
    </row>
    <row r="47" spans="1:37" s="100" customFormat="1" ht="14.25">
      <c r="A47" s="101" t="s">
        <v>174</v>
      </c>
      <c r="B47" s="126"/>
      <c r="C47" s="190"/>
      <c r="D47" s="190"/>
      <c r="E47" s="190"/>
      <c r="F47" s="190"/>
      <c r="G47" s="190"/>
      <c r="H47" s="190"/>
      <c r="I47" s="190"/>
      <c r="J47" s="190"/>
      <c r="K47" s="190"/>
      <c r="L47" s="190"/>
      <c r="M47" s="190"/>
      <c r="N47" s="190"/>
      <c r="O47" s="190"/>
      <c r="P47" s="96"/>
      <c r="Q47" s="96"/>
      <c r="R47" s="96"/>
      <c r="S47" s="96"/>
      <c r="T47" s="96"/>
      <c r="U47" s="96"/>
      <c r="V47" s="96"/>
      <c r="W47" s="96"/>
      <c r="X47" s="96"/>
      <c r="Y47" s="96"/>
      <c r="Z47" s="96"/>
      <c r="AA47" s="96"/>
      <c r="AB47" s="96"/>
      <c r="AC47" s="96"/>
      <c r="AD47" s="96"/>
      <c r="AE47" s="96"/>
      <c r="AF47" s="191"/>
    </row>
    <row r="48" spans="1:37" s="100" customFormat="1" ht="13.5" thickBot="1">
      <c r="A48" s="8" t="s">
        <v>154</v>
      </c>
      <c r="B48" s="126">
        <v>4</v>
      </c>
      <c r="C48" s="190">
        <v>8</v>
      </c>
      <c r="D48" s="190">
        <v>10</v>
      </c>
      <c r="E48" s="190">
        <v>20</v>
      </c>
      <c r="F48" s="190">
        <v>24</v>
      </c>
      <c r="G48" s="190">
        <v>24</v>
      </c>
      <c r="H48" s="190">
        <v>26</v>
      </c>
      <c r="I48" s="190">
        <v>26</v>
      </c>
      <c r="J48" s="190">
        <v>28</v>
      </c>
      <c r="K48" s="190">
        <v>30</v>
      </c>
      <c r="L48" s="190">
        <v>30</v>
      </c>
      <c r="M48" s="190">
        <v>30</v>
      </c>
      <c r="N48" s="190">
        <v>30</v>
      </c>
      <c r="O48" s="190">
        <v>30</v>
      </c>
      <c r="P48" s="190">
        <v>40</v>
      </c>
      <c r="Q48" s="190">
        <v>42</v>
      </c>
      <c r="R48" s="190">
        <v>46</v>
      </c>
      <c r="S48" s="190">
        <v>50</v>
      </c>
      <c r="T48" s="190">
        <v>60</v>
      </c>
      <c r="U48" s="190">
        <v>70</v>
      </c>
      <c r="V48" s="190">
        <v>70</v>
      </c>
      <c r="W48" s="190">
        <v>60</v>
      </c>
      <c r="X48" s="190">
        <v>50</v>
      </c>
      <c r="Y48" s="190">
        <v>42</v>
      </c>
      <c r="Z48" s="190">
        <v>40</v>
      </c>
      <c r="AA48" s="190">
        <v>30</v>
      </c>
      <c r="AB48" s="190">
        <v>26</v>
      </c>
      <c r="AC48" s="190">
        <v>24</v>
      </c>
      <c r="AD48" s="190">
        <v>20</v>
      </c>
      <c r="AE48" s="190">
        <v>10</v>
      </c>
      <c r="AF48" s="189">
        <f t="shared" ref="AF48:AF50" si="8">SUM(B48:AE48)</f>
        <v>1000</v>
      </c>
    </row>
    <row r="49" spans="1:37" s="100" customFormat="1">
      <c r="A49" s="8" t="s">
        <v>155</v>
      </c>
      <c r="B49" s="126">
        <v>3</v>
      </c>
      <c r="C49" s="190">
        <v>4</v>
      </c>
      <c r="D49" s="190">
        <v>7</v>
      </c>
      <c r="E49" s="190">
        <v>8</v>
      </c>
      <c r="F49" s="190">
        <v>12</v>
      </c>
      <c r="G49" s="190">
        <v>16</v>
      </c>
      <c r="H49" s="190">
        <v>17</v>
      </c>
      <c r="I49" s="190">
        <v>18</v>
      </c>
      <c r="J49" s="190">
        <v>20</v>
      </c>
      <c r="K49" s="190">
        <v>24</v>
      </c>
      <c r="L49" s="190">
        <v>26</v>
      </c>
      <c r="M49" s="190">
        <v>27</v>
      </c>
      <c r="N49" s="190">
        <v>27</v>
      </c>
      <c r="O49" s="190">
        <v>27</v>
      </c>
      <c r="P49" s="190">
        <v>27</v>
      </c>
      <c r="Q49" s="190">
        <v>28</v>
      </c>
      <c r="R49" s="190">
        <v>28</v>
      </c>
      <c r="S49" s="190">
        <v>28</v>
      </c>
      <c r="T49" s="190">
        <v>28</v>
      </c>
      <c r="U49" s="190">
        <v>28</v>
      </c>
      <c r="V49" s="190">
        <v>28</v>
      </c>
      <c r="W49" s="190">
        <v>28</v>
      </c>
      <c r="X49" s="190">
        <v>25</v>
      </c>
      <c r="Y49" s="190">
        <v>24</v>
      </c>
      <c r="Z49" s="190">
        <v>24</v>
      </c>
      <c r="AA49" s="190">
        <v>17</v>
      </c>
      <c r="AB49" s="190">
        <v>14</v>
      </c>
      <c r="AC49" s="190">
        <v>11</v>
      </c>
      <c r="AD49" s="190">
        <v>9</v>
      </c>
      <c r="AE49" s="190">
        <v>7</v>
      </c>
      <c r="AF49" s="189">
        <f t="shared" si="8"/>
        <v>590</v>
      </c>
      <c r="AH49" s="274" t="s">
        <v>92</v>
      </c>
      <c r="AI49" s="275"/>
      <c r="AJ49" s="275"/>
      <c r="AK49" s="276"/>
    </row>
    <row r="50" spans="1:37" s="100" customFormat="1">
      <c r="A50" s="8" t="s">
        <v>156</v>
      </c>
      <c r="B50" s="126">
        <v>0</v>
      </c>
      <c r="C50" s="190">
        <v>0</v>
      </c>
      <c r="D50" s="190">
        <v>0</v>
      </c>
      <c r="E50" s="190">
        <v>0</v>
      </c>
      <c r="F50" s="190">
        <v>0</v>
      </c>
      <c r="G50" s="190">
        <v>0</v>
      </c>
      <c r="H50" s="190">
        <v>0</v>
      </c>
      <c r="I50" s="190">
        <v>1</v>
      </c>
      <c r="J50" s="190">
        <v>1</v>
      </c>
      <c r="K50" s="190">
        <v>1</v>
      </c>
      <c r="L50" s="190">
        <v>1</v>
      </c>
      <c r="M50" s="190">
        <v>1</v>
      </c>
      <c r="N50" s="190">
        <v>1</v>
      </c>
      <c r="O50" s="190">
        <v>1</v>
      </c>
      <c r="P50" s="190">
        <v>1</v>
      </c>
      <c r="Q50" s="190">
        <v>1</v>
      </c>
      <c r="R50" s="190">
        <v>1</v>
      </c>
      <c r="S50" s="190">
        <v>1</v>
      </c>
      <c r="T50" s="190">
        <v>2</v>
      </c>
      <c r="U50" s="190">
        <v>2</v>
      </c>
      <c r="V50" s="190">
        <v>2</v>
      </c>
      <c r="W50" s="190">
        <v>2</v>
      </c>
      <c r="X50" s="190">
        <v>2</v>
      </c>
      <c r="Y50" s="190">
        <v>1</v>
      </c>
      <c r="Z50" s="190">
        <v>1</v>
      </c>
      <c r="AA50" s="190">
        <v>1</v>
      </c>
      <c r="AB50" s="190">
        <v>1</v>
      </c>
      <c r="AC50" s="190">
        <v>1</v>
      </c>
      <c r="AD50" s="190">
        <v>1</v>
      </c>
      <c r="AE50" s="190">
        <v>1</v>
      </c>
      <c r="AF50" s="189">
        <f t="shared" si="8"/>
        <v>28</v>
      </c>
      <c r="AH50" s="55"/>
      <c r="AI50" s="56"/>
      <c r="AJ50" s="57" t="s">
        <v>42</v>
      </c>
      <c r="AK50" s="58">
        <f>ROUND(AF55/(1+$AE$6),0)</f>
        <v>1087</v>
      </c>
    </row>
    <row r="51" spans="1:37" s="100" customFormat="1" ht="13.5" thickBot="1">
      <c r="A51" s="101" t="s">
        <v>160</v>
      </c>
      <c r="B51" s="17">
        <f t="shared" ref="B51:AF51" si="9">SUM(B48:B50)</f>
        <v>7</v>
      </c>
      <c r="C51" s="17">
        <f t="shared" si="9"/>
        <v>12</v>
      </c>
      <c r="D51" s="17">
        <f t="shared" si="9"/>
        <v>17</v>
      </c>
      <c r="E51" s="17">
        <f t="shared" si="9"/>
        <v>28</v>
      </c>
      <c r="F51" s="17">
        <f t="shared" si="9"/>
        <v>36</v>
      </c>
      <c r="G51" s="17">
        <f t="shared" si="9"/>
        <v>40</v>
      </c>
      <c r="H51" s="17">
        <f t="shared" si="9"/>
        <v>43</v>
      </c>
      <c r="I51" s="17">
        <f t="shared" si="9"/>
        <v>45</v>
      </c>
      <c r="J51" s="17">
        <f t="shared" si="9"/>
        <v>49</v>
      </c>
      <c r="K51" s="17">
        <f t="shared" si="9"/>
        <v>55</v>
      </c>
      <c r="L51" s="17">
        <f t="shared" si="9"/>
        <v>57</v>
      </c>
      <c r="M51" s="17">
        <f t="shared" si="9"/>
        <v>58</v>
      </c>
      <c r="N51" s="17">
        <f t="shared" si="9"/>
        <v>58</v>
      </c>
      <c r="O51" s="17">
        <f t="shared" si="9"/>
        <v>58</v>
      </c>
      <c r="P51" s="17">
        <f t="shared" si="9"/>
        <v>68</v>
      </c>
      <c r="Q51" s="17">
        <f t="shared" si="9"/>
        <v>71</v>
      </c>
      <c r="R51" s="17">
        <f t="shared" si="9"/>
        <v>75</v>
      </c>
      <c r="S51" s="17">
        <f t="shared" si="9"/>
        <v>79</v>
      </c>
      <c r="T51" s="17">
        <f t="shared" si="9"/>
        <v>90</v>
      </c>
      <c r="U51" s="17">
        <f t="shared" si="9"/>
        <v>100</v>
      </c>
      <c r="V51" s="17">
        <f t="shared" si="9"/>
        <v>100</v>
      </c>
      <c r="W51" s="17">
        <f t="shared" si="9"/>
        <v>90</v>
      </c>
      <c r="X51" s="17">
        <f t="shared" si="9"/>
        <v>77</v>
      </c>
      <c r="Y51" s="17">
        <f t="shared" si="9"/>
        <v>67</v>
      </c>
      <c r="Z51" s="17">
        <f t="shared" si="9"/>
        <v>65</v>
      </c>
      <c r="AA51" s="17">
        <f t="shared" si="9"/>
        <v>48</v>
      </c>
      <c r="AB51" s="17">
        <f t="shared" si="9"/>
        <v>41</v>
      </c>
      <c r="AC51" s="17">
        <f t="shared" si="9"/>
        <v>36</v>
      </c>
      <c r="AD51" s="17">
        <f t="shared" si="9"/>
        <v>30</v>
      </c>
      <c r="AE51" s="17">
        <f t="shared" si="9"/>
        <v>18</v>
      </c>
      <c r="AF51" s="189">
        <f t="shared" si="9"/>
        <v>1618</v>
      </c>
      <c r="AH51" s="59"/>
      <c r="AI51" s="60"/>
      <c r="AJ51" s="61" t="s">
        <v>44</v>
      </c>
      <c r="AK51" s="62">
        <f>MAX(B55:AE55)</f>
        <v>2293</v>
      </c>
    </row>
    <row r="52" spans="1:37" s="100" customFormat="1" ht="6" customHeight="1">
      <c r="A52" s="182"/>
      <c r="B52" s="183"/>
      <c r="C52" s="98"/>
      <c r="D52" s="98"/>
      <c r="E52" s="98"/>
      <c r="F52" s="98"/>
      <c r="G52" s="98"/>
      <c r="H52" s="98"/>
      <c r="I52" s="98"/>
      <c r="J52" s="98"/>
      <c r="K52" s="98"/>
      <c r="L52" s="98"/>
      <c r="M52" s="98"/>
      <c r="N52" s="98"/>
      <c r="O52" s="98"/>
      <c r="P52" s="184"/>
      <c r="Q52" s="184"/>
      <c r="R52" s="184"/>
      <c r="S52" s="184"/>
      <c r="T52" s="184"/>
      <c r="U52" s="184"/>
      <c r="V52" s="184"/>
      <c r="W52" s="184"/>
      <c r="X52" s="184"/>
      <c r="Y52" s="184"/>
      <c r="Z52" s="184"/>
      <c r="AA52" s="184"/>
      <c r="AB52" s="184"/>
      <c r="AC52" s="184"/>
      <c r="AD52" s="184"/>
      <c r="AE52" s="184"/>
      <c r="AF52" s="185"/>
    </row>
    <row r="53" spans="1:37" s="100" customFormat="1">
      <c r="A53" s="105" t="s">
        <v>161</v>
      </c>
      <c r="B53" s="192">
        <f>B45+B51</f>
        <v>10</v>
      </c>
      <c r="C53" s="192">
        <f t="shared" ref="C53:AF53" si="10">C45+C51</f>
        <v>22</v>
      </c>
      <c r="D53" s="192">
        <f t="shared" si="10"/>
        <v>40</v>
      </c>
      <c r="E53" s="192">
        <f t="shared" si="10"/>
        <v>74</v>
      </c>
      <c r="F53" s="192">
        <f t="shared" si="10"/>
        <v>111</v>
      </c>
      <c r="G53" s="192">
        <f t="shared" si="10"/>
        <v>153</v>
      </c>
      <c r="H53" s="192">
        <f t="shared" si="10"/>
        <v>176</v>
      </c>
      <c r="I53" s="192">
        <f t="shared" si="10"/>
        <v>192</v>
      </c>
      <c r="J53" s="192">
        <f t="shared" si="10"/>
        <v>211</v>
      </c>
      <c r="K53" s="192">
        <f t="shared" si="10"/>
        <v>250</v>
      </c>
      <c r="L53" s="192">
        <f t="shared" si="10"/>
        <v>269</v>
      </c>
      <c r="M53" s="192">
        <f t="shared" si="10"/>
        <v>295</v>
      </c>
      <c r="N53" s="192">
        <f t="shared" si="10"/>
        <v>315</v>
      </c>
      <c r="O53" s="192">
        <f t="shared" si="10"/>
        <v>330</v>
      </c>
      <c r="P53" s="192">
        <f t="shared" si="10"/>
        <v>362</v>
      </c>
      <c r="Q53" s="192">
        <f t="shared" si="10"/>
        <v>407</v>
      </c>
      <c r="R53" s="192">
        <f t="shared" si="10"/>
        <v>463</v>
      </c>
      <c r="S53" s="192">
        <f t="shared" si="10"/>
        <v>518</v>
      </c>
      <c r="T53" s="192">
        <f t="shared" si="10"/>
        <v>562</v>
      </c>
      <c r="U53" s="192">
        <f t="shared" si="10"/>
        <v>611</v>
      </c>
      <c r="V53" s="192">
        <f t="shared" si="10"/>
        <v>610</v>
      </c>
      <c r="W53" s="192">
        <f t="shared" si="10"/>
        <v>562</v>
      </c>
      <c r="X53" s="192">
        <f t="shared" si="10"/>
        <v>499</v>
      </c>
      <c r="Y53" s="192">
        <f t="shared" si="10"/>
        <v>423</v>
      </c>
      <c r="Z53" s="192">
        <f t="shared" si="10"/>
        <v>354</v>
      </c>
      <c r="AA53" s="192">
        <f t="shared" si="10"/>
        <v>262</v>
      </c>
      <c r="AB53" s="192">
        <f t="shared" si="10"/>
        <v>203</v>
      </c>
      <c r="AC53" s="192">
        <f t="shared" si="10"/>
        <v>166</v>
      </c>
      <c r="AD53" s="192">
        <f t="shared" si="10"/>
        <v>134</v>
      </c>
      <c r="AE53" s="192">
        <f t="shared" si="10"/>
        <v>111</v>
      </c>
      <c r="AF53" s="192">
        <f t="shared" si="10"/>
        <v>8695</v>
      </c>
    </row>
    <row r="54" spans="1:37" s="100" customFormat="1" ht="6" customHeight="1">
      <c r="A54" s="182"/>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row>
    <row r="55" spans="1:37" s="100" customFormat="1">
      <c r="A55" s="105" t="s">
        <v>162</v>
      </c>
      <c r="B55" s="193">
        <f>B31+B53</f>
        <v>128</v>
      </c>
      <c r="C55" s="193">
        <f t="shared" ref="C55:AF55" si="11">C31+C53</f>
        <v>171</v>
      </c>
      <c r="D55" s="193">
        <f t="shared" si="11"/>
        <v>191</v>
      </c>
      <c r="E55" s="193">
        <f t="shared" si="11"/>
        <v>323</v>
      </c>
      <c r="F55" s="193">
        <f t="shared" si="11"/>
        <v>461</v>
      </c>
      <c r="G55" s="193">
        <f t="shared" si="11"/>
        <v>610</v>
      </c>
      <c r="H55" s="193">
        <f t="shared" si="11"/>
        <v>689</v>
      </c>
      <c r="I55" s="193">
        <f t="shared" si="11"/>
        <v>745</v>
      </c>
      <c r="J55" s="193">
        <f t="shared" si="11"/>
        <v>812</v>
      </c>
      <c r="K55" s="193">
        <f t="shared" si="11"/>
        <v>953</v>
      </c>
      <c r="L55" s="193">
        <f t="shared" si="11"/>
        <v>1021</v>
      </c>
      <c r="M55" s="193">
        <f t="shared" si="11"/>
        <v>1108</v>
      </c>
      <c r="N55" s="193">
        <f t="shared" si="11"/>
        <v>1176</v>
      </c>
      <c r="O55" s="193">
        <f t="shared" si="11"/>
        <v>1275</v>
      </c>
      <c r="P55" s="193">
        <f t="shared" si="11"/>
        <v>1401</v>
      </c>
      <c r="Q55" s="193">
        <f t="shared" si="11"/>
        <v>1505</v>
      </c>
      <c r="R55" s="193">
        <f t="shared" si="11"/>
        <v>1699</v>
      </c>
      <c r="S55" s="193">
        <f t="shared" si="11"/>
        <v>1879</v>
      </c>
      <c r="T55" s="193">
        <f t="shared" si="11"/>
        <v>2043</v>
      </c>
      <c r="U55" s="193">
        <f t="shared" si="11"/>
        <v>2293</v>
      </c>
      <c r="V55" s="193">
        <f t="shared" si="11"/>
        <v>2248</v>
      </c>
      <c r="W55" s="193">
        <f t="shared" si="11"/>
        <v>2031</v>
      </c>
      <c r="X55" s="193">
        <f t="shared" si="11"/>
        <v>1794</v>
      </c>
      <c r="Y55" s="193">
        <f t="shared" si="11"/>
        <v>1531</v>
      </c>
      <c r="Z55" s="193">
        <f t="shared" si="11"/>
        <v>1293</v>
      </c>
      <c r="AA55" s="193">
        <f t="shared" si="11"/>
        <v>960</v>
      </c>
      <c r="AB55" s="193">
        <f t="shared" si="11"/>
        <v>754</v>
      </c>
      <c r="AC55" s="193">
        <f t="shared" si="11"/>
        <v>621</v>
      </c>
      <c r="AD55" s="193">
        <f t="shared" si="11"/>
        <v>500</v>
      </c>
      <c r="AE55" s="193">
        <f t="shared" si="11"/>
        <v>405</v>
      </c>
      <c r="AF55" s="193">
        <f t="shared" si="11"/>
        <v>32620</v>
      </c>
    </row>
    <row r="56" spans="1:37" s="100" customFormat="1" ht="6" customHeight="1">
      <c r="B56" s="97"/>
      <c r="C56" s="98"/>
      <c r="D56" s="98"/>
      <c r="E56" s="98"/>
      <c r="F56" s="98"/>
      <c r="G56" s="98"/>
      <c r="H56" s="98"/>
      <c r="I56" s="98"/>
      <c r="J56" s="98"/>
      <c r="K56" s="98"/>
      <c r="L56" s="98"/>
      <c r="M56" s="98"/>
      <c r="N56" s="98"/>
      <c r="O56" s="98"/>
      <c r="P56" s="96"/>
      <c r="Q56" s="96"/>
      <c r="R56" s="96"/>
      <c r="S56" s="96"/>
      <c r="T56" s="96"/>
      <c r="U56" s="96"/>
      <c r="V56" s="96"/>
      <c r="W56" s="96"/>
      <c r="X56" s="96"/>
      <c r="Y56" s="96"/>
      <c r="Z56" s="96"/>
      <c r="AA56" s="96"/>
      <c r="AB56" s="96"/>
      <c r="AC56" s="96"/>
      <c r="AD56" s="96"/>
      <c r="AE56" s="96"/>
      <c r="AF56" s="99"/>
    </row>
    <row r="57" spans="1:37" ht="13.5" thickBot="1">
      <c r="A57" s="194" t="s">
        <v>163</v>
      </c>
      <c r="B57" s="17"/>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8"/>
    </row>
    <row r="58" spans="1:37">
      <c r="A58" s="23" t="s">
        <v>24</v>
      </c>
      <c r="B58" s="16">
        <v>0</v>
      </c>
      <c r="C58" s="24">
        <v>0</v>
      </c>
      <c r="D58" s="24">
        <v>0</v>
      </c>
      <c r="E58" s="24">
        <v>0</v>
      </c>
      <c r="F58" s="24">
        <v>0</v>
      </c>
      <c r="G58" s="24">
        <v>0</v>
      </c>
      <c r="H58" s="24">
        <v>0</v>
      </c>
      <c r="I58" s="24">
        <v>0</v>
      </c>
      <c r="J58" s="24">
        <v>0</v>
      </c>
      <c r="K58" s="24">
        <v>0</v>
      </c>
      <c r="L58" s="24">
        <v>0</v>
      </c>
      <c r="M58" s="24">
        <v>0</v>
      </c>
      <c r="N58" s="24">
        <v>0</v>
      </c>
      <c r="O58" s="24">
        <v>0</v>
      </c>
      <c r="P58" s="24">
        <v>3</v>
      </c>
      <c r="Q58" s="24">
        <v>3</v>
      </c>
      <c r="R58" s="24">
        <v>3</v>
      </c>
      <c r="S58" s="24">
        <v>15</v>
      </c>
      <c r="T58" s="24">
        <v>36</v>
      </c>
      <c r="U58" s="24">
        <v>39</v>
      </c>
      <c r="V58" s="24">
        <v>29</v>
      </c>
      <c r="W58" s="24">
        <v>10</v>
      </c>
      <c r="X58" s="24">
        <v>10</v>
      </c>
      <c r="Y58" s="24">
        <v>6</v>
      </c>
      <c r="Z58" s="24">
        <v>0</v>
      </c>
      <c r="AA58" s="24">
        <v>5</v>
      </c>
      <c r="AB58" s="24">
        <v>0</v>
      </c>
      <c r="AC58" s="24">
        <v>0</v>
      </c>
      <c r="AD58" s="24">
        <v>0</v>
      </c>
      <c r="AE58" s="24">
        <v>0</v>
      </c>
      <c r="AF58" s="189">
        <f>SUM(C58:AE58)</f>
        <v>159</v>
      </c>
      <c r="AH58" s="274" t="s">
        <v>91</v>
      </c>
      <c r="AI58" s="275"/>
      <c r="AJ58" s="275"/>
      <c r="AK58" s="276"/>
    </row>
    <row r="59" spans="1:37">
      <c r="A59" s="23" t="s">
        <v>25</v>
      </c>
      <c r="B59" s="16">
        <v>0</v>
      </c>
      <c r="C59" s="24">
        <v>0</v>
      </c>
      <c r="D59" s="24">
        <v>0</v>
      </c>
      <c r="E59" s="24">
        <v>0</v>
      </c>
      <c r="F59" s="24">
        <v>0</v>
      </c>
      <c r="G59" s="24">
        <v>0</v>
      </c>
      <c r="H59" s="24">
        <v>0</v>
      </c>
      <c r="I59" s="24">
        <v>0</v>
      </c>
      <c r="J59" s="24">
        <v>0</v>
      </c>
      <c r="K59" s="24">
        <v>0</v>
      </c>
      <c r="L59" s="24">
        <v>0</v>
      </c>
      <c r="M59" s="24">
        <v>0</v>
      </c>
      <c r="N59" s="24">
        <v>0</v>
      </c>
      <c r="O59" s="24">
        <v>0</v>
      </c>
      <c r="P59" s="24">
        <v>2</v>
      </c>
      <c r="Q59" s="24">
        <v>2</v>
      </c>
      <c r="R59" s="24">
        <v>21</v>
      </c>
      <c r="S59" s="24">
        <v>21</v>
      </c>
      <c r="T59" s="24">
        <v>21</v>
      </c>
      <c r="U59" s="24">
        <v>21</v>
      </c>
      <c r="V59" s="24">
        <v>21</v>
      </c>
      <c r="W59" s="24">
        <v>0</v>
      </c>
      <c r="X59" s="24">
        <v>0</v>
      </c>
      <c r="Y59" s="24">
        <v>0</v>
      </c>
      <c r="Z59" s="24">
        <v>0</v>
      </c>
      <c r="AA59" s="24">
        <v>0</v>
      </c>
      <c r="AB59" s="24">
        <v>0</v>
      </c>
      <c r="AC59" s="24">
        <v>0</v>
      </c>
      <c r="AD59" s="24">
        <v>0</v>
      </c>
      <c r="AE59" s="24">
        <v>0</v>
      </c>
      <c r="AF59" s="189">
        <f>SUM(C59:AE59)</f>
        <v>109</v>
      </c>
      <c r="AH59" s="55"/>
      <c r="AI59" s="56"/>
      <c r="AJ59" s="57" t="s">
        <v>42</v>
      </c>
      <c r="AK59" s="58">
        <f>ROUND(AF63/(1+$AE$6),0)</f>
        <v>1098</v>
      </c>
    </row>
    <row r="60" spans="1:37" ht="13.5" thickBot="1">
      <c r="A60" s="23" t="s">
        <v>27</v>
      </c>
      <c r="B60" s="16">
        <v>0</v>
      </c>
      <c r="C60" s="24">
        <v>0</v>
      </c>
      <c r="D60" s="24">
        <v>0</v>
      </c>
      <c r="E60" s="24">
        <v>0</v>
      </c>
      <c r="F60" s="24">
        <v>0</v>
      </c>
      <c r="G60" s="24">
        <v>0</v>
      </c>
      <c r="H60" s="24">
        <v>0</v>
      </c>
      <c r="I60" s="24">
        <v>0</v>
      </c>
      <c r="J60" s="24">
        <v>0</v>
      </c>
      <c r="K60" s="24">
        <v>0</v>
      </c>
      <c r="L60" s="24">
        <v>0</v>
      </c>
      <c r="M60" s="24">
        <v>0</v>
      </c>
      <c r="N60" s="24">
        <v>0</v>
      </c>
      <c r="O60" s="24">
        <v>0</v>
      </c>
      <c r="P60" s="24">
        <v>0</v>
      </c>
      <c r="Q60" s="24">
        <v>0</v>
      </c>
      <c r="R60" s="24">
        <v>6</v>
      </c>
      <c r="S60" s="24">
        <v>6</v>
      </c>
      <c r="T60" s="24">
        <v>6</v>
      </c>
      <c r="U60" s="24">
        <v>6</v>
      </c>
      <c r="V60" s="24">
        <v>7</v>
      </c>
      <c r="W60" s="24">
        <v>4</v>
      </c>
      <c r="X60" s="24">
        <v>4</v>
      </c>
      <c r="Y60" s="24">
        <v>4</v>
      </c>
      <c r="Z60" s="24">
        <v>0</v>
      </c>
      <c r="AA60" s="24">
        <v>2</v>
      </c>
      <c r="AB60" s="24">
        <v>0</v>
      </c>
      <c r="AC60" s="24">
        <v>0</v>
      </c>
      <c r="AD60" s="24">
        <v>0</v>
      </c>
      <c r="AE60" s="24">
        <v>0</v>
      </c>
      <c r="AF60" s="189">
        <f>SUM(C60:AE60)</f>
        <v>45</v>
      </c>
      <c r="AH60" s="59"/>
      <c r="AI60" s="60"/>
      <c r="AJ60" s="61" t="s">
        <v>44</v>
      </c>
      <c r="AK60" s="62">
        <f>MAX(B63:AE63)</f>
        <v>2359</v>
      </c>
    </row>
    <row r="61" spans="1:37">
      <c r="A61" s="194" t="s">
        <v>164</v>
      </c>
      <c r="B61" s="193">
        <f>SUM(B58:B60)</f>
        <v>0</v>
      </c>
      <c r="C61" s="193">
        <f t="shared" ref="C61:AF61" si="12">SUM(C58:C60)</f>
        <v>0</v>
      </c>
      <c r="D61" s="193">
        <f t="shared" si="12"/>
        <v>0</v>
      </c>
      <c r="E61" s="193">
        <f t="shared" si="12"/>
        <v>0</v>
      </c>
      <c r="F61" s="193">
        <f t="shared" si="12"/>
        <v>0</v>
      </c>
      <c r="G61" s="193">
        <f t="shared" si="12"/>
        <v>0</v>
      </c>
      <c r="H61" s="193">
        <f t="shared" si="12"/>
        <v>0</v>
      </c>
      <c r="I61" s="193">
        <f t="shared" si="12"/>
        <v>0</v>
      </c>
      <c r="J61" s="193">
        <f t="shared" si="12"/>
        <v>0</v>
      </c>
      <c r="K61" s="193">
        <f t="shared" si="12"/>
        <v>0</v>
      </c>
      <c r="L61" s="193">
        <f t="shared" si="12"/>
        <v>0</v>
      </c>
      <c r="M61" s="193">
        <f t="shared" si="12"/>
        <v>0</v>
      </c>
      <c r="N61" s="193">
        <f t="shared" si="12"/>
        <v>0</v>
      </c>
      <c r="O61" s="193">
        <f t="shared" si="12"/>
        <v>0</v>
      </c>
      <c r="P61" s="193">
        <f t="shared" si="12"/>
        <v>5</v>
      </c>
      <c r="Q61" s="193">
        <f t="shared" si="12"/>
        <v>5</v>
      </c>
      <c r="R61" s="193">
        <f t="shared" si="12"/>
        <v>30</v>
      </c>
      <c r="S61" s="193">
        <f t="shared" si="12"/>
        <v>42</v>
      </c>
      <c r="T61" s="193">
        <f t="shared" si="12"/>
        <v>63</v>
      </c>
      <c r="U61" s="193">
        <f t="shared" si="12"/>
        <v>66</v>
      </c>
      <c r="V61" s="193">
        <f t="shared" si="12"/>
        <v>57</v>
      </c>
      <c r="W61" s="193">
        <f t="shared" si="12"/>
        <v>14</v>
      </c>
      <c r="X61" s="193">
        <f t="shared" si="12"/>
        <v>14</v>
      </c>
      <c r="Y61" s="193">
        <f t="shared" si="12"/>
        <v>10</v>
      </c>
      <c r="Z61" s="193">
        <f t="shared" si="12"/>
        <v>0</v>
      </c>
      <c r="AA61" s="193">
        <f t="shared" si="12"/>
        <v>7</v>
      </c>
      <c r="AB61" s="193">
        <f t="shared" si="12"/>
        <v>0</v>
      </c>
      <c r="AC61" s="193">
        <f t="shared" si="12"/>
        <v>0</v>
      </c>
      <c r="AD61" s="193">
        <f t="shared" si="12"/>
        <v>0</v>
      </c>
      <c r="AE61" s="193">
        <f t="shared" si="12"/>
        <v>0</v>
      </c>
      <c r="AF61" s="193">
        <f t="shared" si="12"/>
        <v>313</v>
      </c>
    </row>
    <row r="62" spans="1:37" ht="6" customHeight="1">
      <c r="B62" s="1"/>
    </row>
    <row r="63" spans="1:37" ht="13.5" thickBot="1">
      <c r="A63" s="163" t="s">
        <v>26</v>
      </c>
      <c r="B63" s="165">
        <f>B55+B61</f>
        <v>128</v>
      </c>
      <c r="C63" s="165">
        <f t="shared" ref="C63:AF63" si="13">C55+C61</f>
        <v>171</v>
      </c>
      <c r="D63" s="165">
        <f t="shared" si="13"/>
        <v>191</v>
      </c>
      <c r="E63" s="165">
        <f t="shared" si="13"/>
        <v>323</v>
      </c>
      <c r="F63" s="165">
        <f t="shared" si="13"/>
        <v>461</v>
      </c>
      <c r="G63" s="165">
        <f t="shared" si="13"/>
        <v>610</v>
      </c>
      <c r="H63" s="165">
        <f t="shared" si="13"/>
        <v>689</v>
      </c>
      <c r="I63" s="165">
        <f t="shared" si="13"/>
        <v>745</v>
      </c>
      <c r="J63" s="165">
        <f t="shared" si="13"/>
        <v>812</v>
      </c>
      <c r="K63" s="165">
        <f t="shared" si="13"/>
        <v>953</v>
      </c>
      <c r="L63" s="165">
        <f t="shared" si="13"/>
        <v>1021</v>
      </c>
      <c r="M63" s="165">
        <f t="shared" si="13"/>
        <v>1108</v>
      </c>
      <c r="N63" s="165">
        <f t="shared" si="13"/>
        <v>1176</v>
      </c>
      <c r="O63" s="165">
        <f t="shared" si="13"/>
        <v>1275</v>
      </c>
      <c r="P63" s="165">
        <f t="shared" si="13"/>
        <v>1406</v>
      </c>
      <c r="Q63" s="165">
        <f t="shared" si="13"/>
        <v>1510</v>
      </c>
      <c r="R63" s="165">
        <f t="shared" si="13"/>
        <v>1729</v>
      </c>
      <c r="S63" s="165">
        <f t="shared" si="13"/>
        <v>1921</v>
      </c>
      <c r="T63" s="165">
        <f t="shared" si="13"/>
        <v>2106</v>
      </c>
      <c r="U63" s="165">
        <f t="shared" si="13"/>
        <v>2359</v>
      </c>
      <c r="V63" s="165">
        <f t="shared" si="13"/>
        <v>2305</v>
      </c>
      <c r="W63" s="165">
        <f t="shared" si="13"/>
        <v>2045</v>
      </c>
      <c r="X63" s="165">
        <f t="shared" si="13"/>
        <v>1808</v>
      </c>
      <c r="Y63" s="165">
        <f t="shared" si="13"/>
        <v>1541</v>
      </c>
      <c r="Z63" s="165">
        <f t="shared" si="13"/>
        <v>1293</v>
      </c>
      <c r="AA63" s="165">
        <f t="shared" si="13"/>
        <v>967</v>
      </c>
      <c r="AB63" s="165">
        <f t="shared" si="13"/>
        <v>754</v>
      </c>
      <c r="AC63" s="165">
        <f t="shared" si="13"/>
        <v>621</v>
      </c>
      <c r="AD63" s="165">
        <f t="shared" si="13"/>
        <v>500</v>
      </c>
      <c r="AE63" s="165">
        <f t="shared" si="13"/>
        <v>405</v>
      </c>
      <c r="AF63" s="165">
        <f t="shared" si="13"/>
        <v>32933</v>
      </c>
    </row>
    <row r="64" spans="1:37" ht="13.5" thickBot="1">
      <c r="A64" s="11"/>
      <c r="B64" s="17"/>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8"/>
    </row>
    <row r="65" spans="1:32" ht="15" thickTop="1">
      <c r="A65" s="148" t="s">
        <v>175</v>
      </c>
      <c r="B65" s="149">
        <v>7.4999999999999997E-2</v>
      </c>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1"/>
      <c r="AF65" s="152"/>
    </row>
    <row r="66" spans="1:32">
      <c r="A66" s="195" t="s">
        <v>61</v>
      </c>
      <c r="B66" s="32">
        <f>B19+B22+B25</f>
        <v>104</v>
      </c>
      <c r="C66" s="32">
        <f t="shared" ref="C66:AE66" si="14">C19+C22+C25</f>
        <v>135</v>
      </c>
      <c r="D66" s="32">
        <f t="shared" si="14"/>
        <v>123</v>
      </c>
      <c r="E66" s="32">
        <f t="shared" si="14"/>
        <v>216</v>
      </c>
      <c r="F66" s="32">
        <f t="shared" si="14"/>
        <v>301</v>
      </c>
      <c r="G66" s="32">
        <f t="shared" si="14"/>
        <v>391</v>
      </c>
      <c r="H66" s="32">
        <f t="shared" si="14"/>
        <v>443</v>
      </c>
      <c r="I66" s="32">
        <f t="shared" si="14"/>
        <v>478</v>
      </c>
      <c r="J66" s="32">
        <f t="shared" si="14"/>
        <v>520</v>
      </c>
      <c r="K66" s="32">
        <f t="shared" si="14"/>
        <v>604</v>
      </c>
      <c r="L66" s="32">
        <f t="shared" si="14"/>
        <v>644</v>
      </c>
      <c r="M66" s="32">
        <f t="shared" si="14"/>
        <v>702</v>
      </c>
      <c r="N66" s="32">
        <f t="shared" si="14"/>
        <v>749</v>
      </c>
      <c r="O66" s="32">
        <f t="shared" si="14"/>
        <v>833</v>
      </c>
      <c r="P66" s="32">
        <f t="shared" si="14"/>
        <v>926</v>
      </c>
      <c r="Q66" s="32">
        <f t="shared" si="14"/>
        <v>982</v>
      </c>
      <c r="R66" s="32">
        <f t="shared" si="14"/>
        <v>1120</v>
      </c>
      <c r="S66" s="32">
        <f t="shared" si="14"/>
        <v>1244</v>
      </c>
      <c r="T66" s="32">
        <f t="shared" si="14"/>
        <v>1363</v>
      </c>
      <c r="U66" s="32">
        <f t="shared" si="14"/>
        <v>1492</v>
      </c>
      <c r="V66" s="32">
        <f t="shared" si="14"/>
        <v>1481</v>
      </c>
      <c r="W66" s="32">
        <f t="shared" si="14"/>
        <v>1352</v>
      </c>
      <c r="X66" s="32">
        <f t="shared" si="14"/>
        <v>1191</v>
      </c>
      <c r="Y66" s="32">
        <f t="shared" si="14"/>
        <v>1005</v>
      </c>
      <c r="Z66" s="32">
        <f t="shared" si="14"/>
        <v>840</v>
      </c>
      <c r="AA66" s="32">
        <f t="shared" si="14"/>
        <v>626</v>
      </c>
      <c r="AB66" s="32">
        <f t="shared" si="14"/>
        <v>488</v>
      </c>
      <c r="AC66" s="32">
        <f t="shared" si="14"/>
        <v>404</v>
      </c>
      <c r="AD66" s="32">
        <f t="shared" si="14"/>
        <v>327</v>
      </c>
      <c r="AE66" s="32">
        <f t="shared" si="14"/>
        <v>263</v>
      </c>
      <c r="AF66" s="189">
        <f t="shared" ref="AF66:AF67" si="15">SUM(C66:AE66)</f>
        <v>21243</v>
      </c>
    </row>
    <row r="67" spans="1:32" ht="13.5" thickBot="1">
      <c r="A67" s="196" t="s">
        <v>62</v>
      </c>
      <c r="B67" s="154">
        <f>ROUND(B66*(1-$B$65), 0)</f>
        <v>96</v>
      </c>
      <c r="C67" s="154">
        <f t="shared" ref="C67:AE67" si="16">ROUND(C66*(1-$B$65), 0)</f>
        <v>125</v>
      </c>
      <c r="D67" s="154">
        <f t="shared" si="16"/>
        <v>114</v>
      </c>
      <c r="E67" s="154">
        <f t="shared" si="16"/>
        <v>200</v>
      </c>
      <c r="F67" s="154">
        <f t="shared" si="16"/>
        <v>278</v>
      </c>
      <c r="G67" s="154">
        <f t="shared" si="16"/>
        <v>362</v>
      </c>
      <c r="H67" s="154">
        <f t="shared" si="16"/>
        <v>410</v>
      </c>
      <c r="I67" s="154">
        <f t="shared" si="16"/>
        <v>442</v>
      </c>
      <c r="J67" s="154">
        <f t="shared" si="16"/>
        <v>481</v>
      </c>
      <c r="K67" s="154">
        <f t="shared" si="16"/>
        <v>559</v>
      </c>
      <c r="L67" s="154">
        <f t="shared" si="16"/>
        <v>596</v>
      </c>
      <c r="M67" s="154">
        <f t="shared" si="16"/>
        <v>649</v>
      </c>
      <c r="N67" s="154">
        <f t="shared" si="16"/>
        <v>693</v>
      </c>
      <c r="O67" s="154">
        <f t="shared" si="16"/>
        <v>771</v>
      </c>
      <c r="P67" s="154">
        <f t="shared" si="16"/>
        <v>857</v>
      </c>
      <c r="Q67" s="154">
        <f t="shared" si="16"/>
        <v>908</v>
      </c>
      <c r="R67" s="154">
        <f t="shared" si="16"/>
        <v>1036</v>
      </c>
      <c r="S67" s="154">
        <f t="shared" si="16"/>
        <v>1151</v>
      </c>
      <c r="T67" s="154">
        <f t="shared" si="16"/>
        <v>1261</v>
      </c>
      <c r="U67" s="154">
        <f t="shared" si="16"/>
        <v>1380</v>
      </c>
      <c r="V67" s="154">
        <f t="shared" si="16"/>
        <v>1370</v>
      </c>
      <c r="W67" s="154">
        <f t="shared" si="16"/>
        <v>1251</v>
      </c>
      <c r="X67" s="154">
        <f t="shared" si="16"/>
        <v>1102</v>
      </c>
      <c r="Y67" s="154">
        <f t="shared" si="16"/>
        <v>930</v>
      </c>
      <c r="Z67" s="154">
        <f t="shared" si="16"/>
        <v>777</v>
      </c>
      <c r="AA67" s="154">
        <f t="shared" si="16"/>
        <v>579</v>
      </c>
      <c r="AB67" s="154">
        <f t="shared" si="16"/>
        <v>451</v>
      </c>
      <c r="AC67" s="154">
        <f t="shared" si="16"/>
        <v>374</v>
      </c>
      <c r="AD67" s="154">
        <f t="shared" si="16"/>
        <v>302</v>
      </c>
      <c r="AE67" s="154">
        <f t="shared" si="16"/>
        <v>243</v>
      </c>
      <c r="AF67" s="189">
        <f t="shared" si="15"/>
        <v>19652</v>
      </c>
    </row>
    <row r="68" spans="1:32" ht="13.5" thickBot="1">
      <c r="A68" s="11"/>
      <c r="B68" s="17"/>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8"/>
    </row>
    <row r="69" spans="1:32" ht="13.5" thickTop="1">
      <c r="A69" s="156" t="s">
        <v>118</v>
      </c>
      <c r="B69" s="158"/>
      <c r="C69" s="158"/>
      <c r="D69" s="158"/>
      <c r="E69" s="158"/>
      <c r="F69" s="158"/>
      <c r="G69" s="159"/>
      <c r="H69" s="158"/>
      <c r="I69" s="158"/>
      <c r="J69" s="158"/>
      <c r="K69" s="158"/>
      <c r="L69" s="158"/>
      <c r="M69" s="158"/>
      <c r="N69" s="158"/>
      <c r="O69" s="158"/>
      <c r="P69" s="160"/>
      <c r="Q69" s="160"/>
      <c r="R69" s="160"/>
      <c r="S69" s="160"/>
      <c r="T69" s="160"/>
      <c r="U69" s="160"/>
      <c r="V69" s="160"/>
      <c r="W69" s="160"/>
      <c r="X69" s="160"/>
      <c r="Y69" s="160"/>
      <c r="Z69" s="160"/>
      <c r="AA69" s="160"/>
      <c r="AB69" s="160"/>
      <c r="AC69" s="160"/>
      <c r="AD69" s="157"/>
      <c r="AE69" s="161"/>
      <c r="AF69" s="162" t="s">
        <v>4</v>
      </c>
    </row>
    <row r="70" spans="1:32">
      <c r="A70" s="197" t="s">
        <v>64</v>
      </c>
      <c r="B70" s="84">
        <v>35</v>
      </c>
      <c r="C70" s="84">
        <v>35</v>
      </c>
      <c r="D70" s="84">
        <v>440</v>
      </c>
      <c r="E70" s="84">
        <v>420</v>
      </c>
      <c r="F70" s="84">
        <v>407</v>
      </c>
      <c r="G70" s="84">
        <v>472</v>
      </c>
      <c r="H70" s="84">
        <v>438</v>
      </c>
      <c r="I70" s="84">
        <v>411</v>
      </c>
      <c r="J70" s="84">
        <v>112</v>
      </c>
      <c r="K70" s="84">
        <v>120</v>
      </c>
      <c r="L70" s="84">
        <v>148</v>
      </c>
      <c r="M70" s="84">
        <v>141</v>
      </c>
      <c r="N70" s="84">
        <v>137</v>
      </c>
      <c r="O70" s="84">
        <v>165</v>
      </c>
      <c r="P70" s="84">
        <v>171</v>
      </c>
      <c r="Q70" s="84">
        <v>135</v>
      </c>
      <c r="R70" s="84">
        <v>127</v>
      </c>
      <c r="S70" s="84">
        <v>122</v>
      </c>
      <c r="T70" s="84">
        <v>98</v>
      </c>
      <c r="U70" s="84">
        <v>94</v>
      </c>
      <c r="V70" s="84">
        <v>91</v>
      </c>
      <c r="W70" s="84">
        <v>65</v>
      </c>
      <c r="X70" s="84">
        <v>55</v>
      </c>
      <c r="Y70" s="84">
        <v>43</v>
      </c>
      <c r="Z70" s="84">
        <v>36</v>
      </c>
      <c r="AA70" s="84">
        <v>28</v>
      </c>
      <c r="AB70" s="84">
        <v>28</v>
      </c>
      <c r="AC70" s="84">
        <v>10</v>
      </c>
      <c r="AD70" s="147">
        <v>0</v>
      </c>
      <c r="AE70" s="24">
        <v>0</v>
      </c>
      <c r="AF70" s="189">
        <f t="shared" ref="AF70:AF73" si="17">SUM(C70:AE70)</f>
        <v>4549</v>
      </c>
    </row>
    <row r="71" spans="1:32">
      <c r="A71" s="198" t="s">
        <v>65</v>
      </c>
      <c r="B71" s="144">
        <v>0</v>
      </c>
      <c r="C71" s="27">
        <v>20</v>
      </c>
      <c r="D71" s="27">
        <v>40</v>
      </c>
      <c r="E71" s="27">
        <v>0</v>
      </c>
      <c r="F71" s="27">
        <v>0</v>
      </c>
      <c r="G71" s="27">
        <v>0</v>
      </c>
      <c r="H71" s="27">
        <v>0</v>
      </c>
      <c r="I71" s="27">
        <v>0</v>
      </c>
      <c r="J71" s="27">
        <v>0</v>
      </c>
      <c r="K71" s="27">
        <v>0</v>
      </c>
      <c r="L71" s="27">
        <v>0</v>
      </c>
      <c r="M71" s="27">
        <v>0</v>
      </c>
      <c r="N71" s="27">
        <v>0</v>
      </c>
      <c r="O71" s="27">
        <v>0</v>
      </c>
      <c r="P71" s="27">
        <v>0</v>
      </c>
      <c r="Q71" s="27">
        <v>20</v>
      </c>
      <c r="R71" s="27">
        <v>10</v>
      </c>
      <c r="S71" s="27">
        <v>10</v>
      </c>
      <c r="T71" s="27">
        <v>10</v>
      </c>
      <c r="U71" s="27">
        <v>10</v>
      </c>
      <c r="V71" s="27">
        <v>5</v>
      </c>
      <c r="W71" s="27">
        <v>5</v>
      </c>
      <c r="X71" s="27">
        <v>0</v>
      </c>
      <c r="Y71" s="27">
        <v>0</v>
      </c>
      <c r="Z71" s="27">
        <v>0</v>
      </c>
      <c r="AA71" s="27">
        <v>0</v>
      </c>
      <c r="AB71" s="27">
        <v>0</v>
      </c>
      <c r="AC71" s="27">
        <v>0</v>
      </c>
      <c r="AD71" s="147">
        <v>0</v>
      </c>
      <c r="AE71" s="24">
        <v>0</v>
      </c>
      <c r="AF71" s="189">
        <f t="shared" si="17"/>
        <v>130</v>
      </c>
    </row>
    <row r="72" spans="1:32">
      <c r="A72" s="197" t="s">
        <v>66</v>
      </c>
      <c r="B72" s="145">
        <v>0</v>
      </c>
      <c r="C72" s="27">
        <v>0</v>
      </c>
      <c r="D72" s="27">
        <v>0</v>
      </c>
      <c r="E72" s="27">
        <v>245</v>
      </c>
      <c r="F72" s="27">
        <v>245</v>
      </c>
      <c r="G72" s="27">
        <v>245</v>
      </c>
      <c r="H72" s="27">
        <v>245</v>
      </c>
      <c r="I72" s="27">
        <v>245</v>
      </c>
      <c r="J72" s="27">
        <v>245</v>
      </c>
      <c r="K72" s="27">
        <v>246</v>
      </c>
      <c r="L72" s="27">
        <v>246</v>
      </c>
      <c r="M72" s="27">
        <v>246</v>
      </c>
      <c r="N72" s="27">
        <v>246</v>
      </c>
      <c r="O72" s="27">
        <v>246</v>
      </c>
      <c r="P72" s="27">
        <v>246</v>
      </c>
      <c r="Q72" s="27">
        <v>245</v>
      </c>
      <c r="R72" s="27">
        <v>245</v>
      </c>
      <c r="S72" s="27">
        <v>245</v>
      </c>
      <c r="T72" s="27">
        <v>245</v>
      </c>
      <c r="U72" s="27">
        <v>245</v>
      </c>
      <c r="V72" s="27">
        <v>245</v>
      </c>
      <c r="W72" s="27">
        <v>0</v>
      </c>
      <c r="X72" s="27">
        <v>0</v>
      </c>
      <c r="Y72" s="27">
        <v>0</v>
      </c>
      <c r="Z72" s="27">
        <v>0</v>
      </c>
      <c r="AA72" s="27">
        <v>0</v>
      </c>
      <c r="AB72" s="27">
        <v>0</v>
      </c>
      <c r="AC72" s="27">
        <v>0</v>
      </c>
      <c r="AD72" s="147">
        <v>0</v>
      </c>
      <c r="AE72" s="24">
        <v>0</v>
      </c>
      <c r="AF72" s="189">
        <f t="shared" si="17"/>
        <v>4416</v>
      </c>
    </row>
    <row r="73" spans="1:32">
      <c r="A73" s="146" t="s">
        <v>114</v>
      </c>
      <c r="B73" s="27">
        <f t="shared" ref="B73:AE73" si="18">B70+B71+B72</f>
        <v>35</v>
      </c>
      <c r="C73" s="27">
        <f t="shared" si="18"/>
        <v>55</v>
      </c>
      <c r="D73" s="168">
        <f t="shared" si="18"/>
        <v>480</v>
      </c>
      <c r="E73" s="168">
        <f t="shared" si="18"/>
        <v>665</v>
      </c>
      <c r="F73" s="168">
        <f t="shared" si="18"/>
        <v>652</v>
      </c>
      <c r="G73" s="25">
        <f t="shared" si="18"/>
        <v>717</v>
      </c>
      <c r="H73" s="168">
        <f t="shared" si="18"/>
        <v>683</v>
      </c>
      <c r="I73" s="168">
        <f t="shared" si="18"/>
        <v>656</v>
      </c>
      <c r="J73" s="168">
        <f t="shared" si="18"/>
        <v>357</v>
      </c>
      <c r="K73" s="168">
        <f t="shared" si="18"/>
        <v>366</v>
      </c>
      <c r="L73" s="168">
        <f t="shared" si="18"/>
        <v>394</v>
      </c>
      <c r="M73" s="168">
        <f t="shared" si="18"/>
        <v>387</v>
      </c>
      <c r="N73" s="168">
        <f t="shared" si="18"/>
        <v>383</v>
      </c>
      <c r="O73" s="168">
        <f t="shared" si="18"/>
        <v>411</v>
      </c>
      <c r="P73" s="168">
        <f t="shared" si="18"/>
        <v>417</v>
      </c>
      <c r="Q73" s="25">
        <f t="shared" si="18"/>
        <v>400</v>
      </c>
      <c r="R73" s="27">
        <f t="shared" si="18"/>
        <v>382</v>
      </c>
      <c r="S73" s="27">
        <f t="shared" si="18"/>
        <v>377</v>
      </c>
      <c r="T73" s="27">
        <f t="shared" si="18"/>
        <v>353</v>
      </c>
      <c r="U73" s="27">
        <f t="shared" si="18"/>
        <v>349</v>
      </c>
      <c r="V73" s="27">
        <f t="shared" si="18"/>
        <v>341</v>
      </c>
      <c r="W73" s="27">
        <f t="shared" si="18"/>
        <v>70</v>
      </c>
      <c r="X73" s="27">
        <f t="shared" si="18"/>
        <v>55</v>
      </c>
      <c r="Y73" s="27">
        <f t="shared" si="18"/>
        <v>43</v>
      </c>
      <c r="Z73" s="27">
        <f t="shared" si="18"/>
        <v>36</v>
      </c>
      <c r="AA73" s="27">
        <f t="shared" si="18"/>
        <v>28</v>
      </c>
      <c r="AB73" s="27">
        <f t="shared" si="18"/>
        <v>28</v>
      </c>
      <c r="AC73" s="27">
        <f t="shared" si="18"/>
        <v>10</v>
      </c>
      <c r="AD73" s="27">
        <f t="shared" si="18"/>
        <v>0</v>
      </c>
      <c r="AE73" s="27">
        <f t="shared" si="18"/>
        <v>0</v>
      </c>
      <c r="AF73" s="189">
        <f t="shared" si="17"/>
        <v>9095</v>
      </c>
    </row>
    <row r="74" spans="1:32" ht="6" customHeight="1">
      <c r="A74" s="11"/>
      <c r="B74" s="17"/>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8"/>
    </row>
    <row r="75" spans="1:32" ht="13.5" thickBot="1">
      <c r="A75" s="163" t="s">
        <v>115</v>
      </c>
      <c r="B75" s="164">
        <f t="shared" ref="B75:AE75" si="19">ROUND(B73/16,0)</f>
        <v>2</v>
      </c>
      <c r="C75" s="164">
        <f t="shared" si="19"/>
        <v>3</v>
      </c>
      <c r="D75" s="164">
        <f t="shared" si="19"/>
        <v>30</v>
      </c>
      <c r="E75" s="164">
        <f t="shared" si="19"/>
        <v>42</v>
      </c>
      <c r="F75" s="164">
        <f t="shared" si="19"/>
        <v>41</v>
      </c>
      <c r="G75" s="164">
        <f t="shared" si="19"/>
        <v>45</v>
      </c>
      <c r="H75" s="164">
        <f t="shared" si="19"/>
        <v>43</v>
      </c>
      <c r="I75" s="164">
        <f t="shared" si="19"/>
        <v>41</v>
      </c>
      <c r="J75" s="164">
        <f t="shared" si="19"/>
        <v>22</v>
      </c>
      <c r="K75" s="164">
        <f t="shared" si="19"/>
        <v>23</v>
      </c>
      <c r="L75" s="164">
        <f t="shared" si="19"/>
        <v>25</v>
      </c>
      <c r="M75" s="164">
        <f t="shared" si="19"/>
        <v>24</v>
      </c>
      <c r="N75" s="164">
        <f t="shared" si="19"/>
        <v>24</v>
      </c>
      <c r="O75" s="164">
        <f t="shared" si="19"/>
        <v>26</v>
      </c>
      <c r="P75" s="164">
        <f t="shared" si="19"/>
        <v>26</v>
      </c>
      <c r="Q75" s="164">
        <f t="shared" si="19"/>
        <v>25</v>
      </c>
      <c r="R75" s="164">
        <f t="shared" si="19"/>
        <v>24</v>
      </c>
      <c r="S75" s="164">
        <f t="shared" si="19"/>
        <v>24</v>
      </c>
      <c r="T75" s="164">
        <f t="shared" si="19"/>
        <v>22</v>
      </c>
      <c r="U75" s="164">
        <f t="shared" si="19"/>
        <v>22</v>
      </c>
      <c r="V75" s="164">
        <f t="shared" si="19"/>
        <v>21</v>
      </c>
      <c r="W75" s="164">
        <f t="shared" si="19"/>
        <v>4</v>
      </c>
      <c r="X75" s="164">
        <f t="shared" si="19"/>
        <v>3</v>
      </c>
      <c r="Y75" s="164">
        <f t="shared" si="19"/>
        <v>3</v>
      </c>
      <c r="Z75" s="164">
        <f t="shared" si="19"/>
        <v>2</v>
      </c>
      <c r="AA75" s="164">
        <f t="shared" si="19"/>
        <v>2</v>
      </c>
      <c r="AB75" s="164">
        <f t="shared" si="19"/>
        <v>2</v>
      </c>
      <c r="AC75" s="164">
        <f t="shared" si="19"/>
        <v>1</v>
      </c>
      <c r="AD75" s="164">
        <f t="shared" si="19"/>
        <v>0</v>
      </c>
      <c r="AE75" s="164">
        <f t="shared" si="19"/>
        <v>0</v>
      </c>
      <c r="AF75" s="155"/>
    </row>
    <row r="76" spans="1:32">
      <c r="A76" s="11"/>
      <c r="B76" s="17"/>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8"/>
    </row>
    <row r="77" spans="1:32" ht="14.25">
      <c r="A77" s="23" t="s">
        <v>177</v>
      </c>
      <c r="B77" s="17"/>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8"/>
    </row>
    <row r="78" spans="1:32" ht="14.25">
      <c r="A78" s="23" t="s">
        <v>176</v>
      </c>
      <c r="B78" s="17"/>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8"/>
    </row>
    <row r="79" spans="1:32" ht="14.25">
      <c r="A79" s="23" t="s">
        <v>178</v>
      </c>
      <c r="B79" s="17"/>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8"/>
    </row>
    <row r="80" spans="1:32">
      <c r="A80" s="11"/>
      <c r="B80" s="17"/>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8"/>
    </row>
    <row r="81" spans="1:32">
      <c r="AF81" s="18"/>
    </row>
    <row r="82" spans="1:32">
      <c r="A82" s="1" t="s">
        <v>165</v>
      </c>
      <c r="B82" s="283" t="s">
        <v>166</v>
      </c>
      <c r="C82" s="283"/>
      <c r="D82" s="284" t="s">
        <v>167</v>
      </c>
      <c r="E82" s="28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9"/>
    </row>
    <row r="83" spans="1:32">
      <c r="A83" s="199" t="s">
        <v>170</v>
      </c>
      <c r="B83" s="282">
        <v>170000</v>
      </c>
      <c r="C83" s="282"/>
      <c r="D83" s="281"/>
      <c r="E83" s="281"/>
    </row>
    <row r="84" spans="1:32">
      <c r="A84" s="199" t="s">
        <v>168</v>
      </c>
      <c r="B84" s="281" t="s">
        <v>169</v>
      </c>
      <c r="C84" s="281"/>
      <c r="D84" s="281"/>
      <c r="E84" s="281"/>
    </row>
    <row r="85" spans="1:32">
      <c r="A85" s="199" t="s">
        <v>171</v>
      </c>
      <c r="B85" s="281">
        <f>10+53.7</f>
        <v>63.7</v>
      </c>
      <c r="C85" s="281"/>
      <c r="D85" s="281"/>
      <c r="E85" s="281"/>
    </row>
    <row r="86" spans="1:32">
      <c r="A86" s="199" t="s">
        <v>172</v>
      </c>
      <c r="B86" s="281">
        <v>35.299999999999997</v>
      </c>
      <c r="C86" s="281"/>
      <c r="D86" s="281"/>
      <c r="E86" s="281"/>
    </row>
  </sheetData>
  <mergeCells count="13">
    <mergeCell ref="AH49:AK49"/>
    <mergeCell ref="AH58:AK58"/>
    <mergeCell ref="B82:C82"/>
    <mergeCell ref="B83:C83"/>
    <mergeCell ref="D82:E82"/>
    <mergeCell ref="D83:E83"/>
    <mergeCell ref="A1:AF1"/>
    <mergeCell ref="B84:C84"/>
    <mergeCell ref="B85:C85"/>
    <mergeCell ref="B86:C86"/>
    <mergeCell ref="D84:E84"/>
    <mergeCell ref="D85:E85"/>
    <mergeCell ref="D86:E86"/>
  </mergeCells>
  <printOptions gridLines="1"/>
  <pageMargins left="0.7" right="0.7" top="0.75" bottom="0.75" header="0.3" footer="0.3"/>
  <pageSetup paperSize="262" scale="81" fitToHeight="2" orientation="landscape"/>
  <headerFooter>
    <oddFooter>&amp;RPage &amp;P of &amp;N</oddFooter>
  </headerFooter>
  <rowBreaks count="1" manualBreakCount="1">
    <brk id="63" max="31" man="1"/>
  </rowBreaks>
</worksheet>
</file>

<file path=xl/worksheets/sheet6.xml><?xml version="1.0" encoding="utf-8"?>
<worksheet xmlns="http://schemas.openxmlformats.org/spreadsheetml/2006/main" xmlns:r="http://schemas.openxmlformats.org/officeDocument/2006/relationships">
  <dimension ref="A1:AF39"/>
  <sheetViews>
    <sheetView workbookViewId="0">
      <selection activeCell="B20" sqref="B20"/>
    </sheetView>
  </sheetViews>
  <sheetFormatPr defaultRowHeight="12.75"/>
  <cols>
    <col min="1" max="1" width="25.28515625" style="1" customWidth="1"/>
    <col min="2" max="2" width="6.7109375" style="2" customWidth="1"/>
    <col min="3" max="31" width="6.7109375" style="1" customWidth="1"/>
    <col min="32" max="16384" width="9.140625" style="1"/>
  </cols>
  <sheetData>
    <row r="1" spans="1:32">
      <c r="A1" s="1" t="s">
        <v>0</v>
      </c>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2">
      <c r="A2" s="1" t="s">
        <v>1</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2" ht="20.25" customHeight="1">
      <c r="C3" s="3" t="s">
        <v>2</v>
      </c>
    </row>
    <row r="4" spans="1:32">
      <c r="A4" s="4" t="s">
        <v>3</v>
      </c>
      <c r="B4" s="5">
        <v>0</v>
      </c>
      <c r="C4" s="5">
        <v>1</v>
      </c>
      <c r="D4" s="5">
        <v>2</v>
      </c>
      <c r="E4" s="5">
        <v>3</v>
      </c>
      <c r="F4" s="5">
        <v>4</v>
      </c>
      <c r="G4" s="5">
        <v>5</v>
      </c>
      <c r="H4" s="5">
        <v>6</v>
      </c>
      <c r="I4" s="5">
        <v>7</v>
      </c>
      <c r="J4" s="5">
        <v>8</v>
      </c>
      <c r="K4" s="5">
        <v>9</v>
      </c>
      <c r="L4" s="5">
        <v>10</v>
      </c>
      <c r="M4" s="5">
        <v>11</v>
      </c>
      <c r="N4" s="5">
        <v>12</v>
      </c>
      <c r="O4" s="5">
        <v>13</v>
      </c>
      <c r="P4" s="5">
        <v>14</v>
      </c>
      <c r="Q4" s="5">
        <v>15</v>
      </c>
      <c r="R4" s="5">
        <v>16</v>
      </c>
      <c r="S4" s="5">
        <v>17</v>
      </c>
      <c r="T4" s="5">
        <v>18</v>
      </c>
      <c r="U4" s="5">
        <v>19</v>
      </c>
      <c r="V4" s="5">
        <v>20</v>
      </c>
      <c r="W4" s="5">
        <v>21</v>
      </c>
      <c r="X4" s="5">
        <v>22</v>
      </c>
      <c r="Y4" s="5">
        <v>23</v>
      </c>
      <c r="Z4" s="5">
        <v>24</v>
      </c>
      <c r="AA4" s="5">
        <v>25</v>
      </c>
      <c r="AB4" s="5">
        <v>26</v>
      </c>
      <c r="AC4" s="5">
        <v>27</v>
      </c>
      <c r="AD4" s="5">
        <v>28</v>
      </c>
      <c r="AE4" s="5">
        <v>29</v>
      </c>
      <c r="AF4" s="6" t="s">
        <v>4</v>
      </c>
    </row>
    <row r="5" spans="1:32">
      <c r="A5" s="7" t="s">
        <v>5</v>
      </c>
      <c r="B5" s="6"/>
    </row>
    <row r="7" spans="1:32">
      <c r="A7" s="8" t="s">
        <v>6</v>
      </c>
      <c r="B7" s="9">
        <v>0</v>
      </c>
      <c r="C7" s="9">
        <v>0</v>
      </c>
      <c r="D7" s="9">
        <v>0</v>
      </c>
      <c r="E7" s="9">
        <v>0</v>
      </c>
      <c r="F7" s="9">
        <v>0</v>
      </c>
      <c r="G7" s="9">
        <v>0</v>
      </c>
      <c r="H7" s="9">
        <v>0</v>
      </c>
      <c r="I7" s="9">
        <v>0</v>
      </c>
      <c r="J7" s="9">
        <v>38</v>
      </c>
      <c r="K7" s="9">
        <v>72</v>
      </c>
      <c r="L7" s="9">
        <v>120</v>
      </c>
      <c r="M7" s="9">
        <v>202</v>
      </c>
      <c r="N7" s="9">
        <v>222</v>
      </c>
      <c r="O7" s="9">
        <v>223</v>
      </c>
      <c r="P7" s="9">
        <v>224</v>
      </c>
      <c r="Q7" s="9">
        <v>234</v>
      </c>
      <c r="R7" s="9">
        <v>218</v>
      </c>
      <c r="S7" s="9">
        <v>163</v>
      </c>
      <c r="T7" s="9">
        <v>154</v>
      </c>
      <c r="U7" s="9">
        <v>130</v>
      </c>
      <c r="V7" s="9">
        <v>130</v>
      </c>
      <c r="W7" s="9">
        <v>114</v>
      </c>
      <c r="X7" s="9">
        <v>42</v>
      </c>
      <c r="Y7" s="9">
        <v>29</v>
      </c>
      <c r="Z7" s="9">
        <v>12</v>
      </c>
      <c r="AA7" s="9">
        <v>10</v>
      </c>
      <c r="AB7" s="9">
        <v>8</v>
      </c>
      <c r="AC7" s="9">
        <v>6</v>
      </c>
      <c r="AD7" s="9">
        <v>0</v>
      </c>
      <c r="AE7" s="9">
        <v>0</v>
      </c>
      <c r="AF7" s="10">
        <f>SUM(C7:AE7)</f>
        <v>2351</v>
      </c>
    </row>
    <row r="8" spans="1:32">
      <c r="A8" s="8" t="s">
        <v>7</v>
      </c>
      <c r="B8" s="9">
        <v>0</v>
      </c>
      <c r="C8" s="9">
        <v>6</v>
      </c>
      <c r="D8" s="9">
        <v>8</v>
      </c>
      <c r="E8" s="9">
        <v>8</v>
      </c>
      <c r="F8" s="9">
        <v>24</v>
      </c>
      <c r="G8" s="9">
        <v>24</v>
      </c>
      <c r="H8" s="9">
        <v>24</v>
      </c>
      <c r="I8" s="9">
        <v>24</v>
      </c>
      <c r="J8" s="9">
        <v>23</v>
      </c>
      <c r="K8" s="9">
        <v>20</v>
      </c>
      <c r="L8" s="9">
        <v>20</v>
      </c>
      <c r="M8" s="9">
        <v>18</v>
      </c>
      <c r="N8" s="9">
        <v>20</v>
      </c>
      <c r="O8" s="9">
        <v>19</v>
      </c>
      <c r="P8" s="9">
        <v>18</v>
      </c>
      <c r="Q8" s="9">
        <v>19</v>
      </c>
      <c r="R8" s="9">
        <v>19</v>
      </c>
      <c r="S8" s="9">
        <v>19</v>
      </c>
      <c r="T8" s="9">
        <v>14</v>
      </c>
      <c r="U8" s="9">
        <v>8</v>
      </c>
      <c r="V8" s="9">
        <v>8</v>
      </c>
      <c r="W8" s="9">
        <v>8</v>
      </c>
      <c r="X8" s="9">
        <v>8</v>
      </c>
      <c r="Y8" s="9">
        <v>8</v>
      </c>
      <c r="Z8" s="9">
        <v>8</v>
      </c>
      <c r="AA8" s="9">
        <v>8</v>
      </c>
      <c r="AB8" s="9">
        <v>8</v>
      </c>
      <c r="AC8" s="9">
        <v>8</v>
      </c>
      <c r="AD8" s="9">
        <v>4</v>
      </c>
      <c r="AE8" s="9">
        <v>4</v>
      </c>
      <c r="AF8" s="10">
        <f t="shared" ref="AF8:AF19" si="0">SUM(C8:AE8)</f>
        <v>407</v>
      </c>
    </row>
    <row r="9" spans="1:32">
      <c r="A9" s="8" t="s">
        <v>8</v>
      </c>
      <c r="B9" s="9">
        <v>0</v>
      </c>
      <c r="C9" s="9">
        <v>0</v>
      </c>
      <c r="D9" s="9">
        <v>0</v>
      </c>
      <c r="E9" s="9">
        <v>8</v>
      </c>
      <c r="F9" s="9">
        <v>40</v>
      </c>
      <c r="G9" s="9">
        <v>41</v>
      </c>
      <c r="H9" s="9">
        <v>43</v>
      </c>
      <c r="I9" s="9">
        <v>50</v>
      </c>
      <c r="J9" s="9">
        <v>52</v>
      </c>
      <c r="K9" s="9">
        <v>52</v>
      </c>
      <c r="L9" s="9">
        <v>52</v>
      </c>
      <c r="M9" s="9">
        <v>54</v>
      </c>
      <c r="N9" s="9">
        <v>55</v>
      </c>
      <c r="O9" s="9">
        <v>55</v>
      </c>
      <c r="P9" s="9">
        <v>55</v>
      </c>
      <c r="Q9" s="9">
        <v>55</v>
      </c>
      <c r="R9" s="9">
        <v>55</v>
      </c>
      <c r="S9" s="9">
        <v>52</v>
      </c>
      <c r="T9" s="9">
        <v>52</v>
      </c>
      <c r="U9" s="9">
        <v>48</v>
      </c>
      <c r="V9" s="9">
        <v>45</v>
      </c>
      <c r="W9" s="9">
        <v>45</v>
      </c>
      <c r="X9" s="9">
        <v>20</v>
      </c>
      <c r="Y9" s="9">
        <v>0</v>
      </c>
      <c r="Z9" s="9">
        <v>0</v>
      </c>
      <c r="AA9" s="9">
        <v>0</v>
      </c>
      <c r="AB9" s="9">
        <v>0</v>
      </c>
      <c r="AC9" s="9">
        <v>0</v>
      </c>
      <c r="AD9" s="9">
        <v>0</v>
      </c>
      <c r="AE9" s="9">
        <v>0</v>
      </c>
      <c r="AF9" s="10">
        <f t="shared" si="0"/>
        <v>929</v>
      </c>
    </row>
    <row r="10" spans="1:32">
      <c r="A10" s="8" t="s">
        <v>9</v>
      </c>
      <c r="B10" s="9">
        <v>0</v>
      </c>
      <c r="C10" s="9">
        <v>16</v>
      </c>
      <c r="D10" s="9">
        <v>35</v>
      </c>
      <c r="E10" s="9">
        <v>39</v>
      </c>
      <c r="F10" s="9">
        <v>193</v>
      </c>
      <c r="G10" s="9">
        <v>237</v>
      </c>
      <c r="H10" s="9">
        <v>248</v>
      </c>
      <c r="I10" s="9">
        <v>257</v>
      </c>
      <c r="J10" s="9">
        <v>251</v>
      </c>
      <c r="K10" s="9">
        <v>248</v>
      </c>
      <c r="L10" s="9">
        <v>225</v>
      </c>
      <c r="M10" s="9">
        <v>203</v>
      </c>
      <c r="N10" s="9">
        <v>205</v>
      </c>
      <c r="O10" s="9">
        <v>207</v>
      </c>
      <c r="P10" s="9">
        <v>207</v>
      </c>
      <c r="Q10" s="9">
        <v>217</v>
      </c>
      <c r="R10" s="9">
        <v>223</v>
      </c>
      <c r="S10" s="9">
        <v>227</v>
      </c>
      <c r="T10" s="9">
        <v>224</v>
      </c>
      <c r="U10" s="9">
        <v>216</v>
      </c>
      <c r="V10" s="9">
        <v>194</v>
      </c>
      <c r="W10" s="9">
        <v>191</v>
      </c>
      <c r="X10" s="9">
        <v>63</v>
      </c>
      <c r="Y10" s="9">
        <v>62</v>
      </c>
      <c r="Z10" s="9">
        <v>50</v>
      </c>
      <c r="AA10" s="9">
        <v>40</v>
      </c>
      <c r="AB10" s="9">
        <v>24</v>
      </c>
      <c r="AC10" s="9">
        <v>10</v>
      </c>
      <c r="AD10" s="9">
        <v>10</v>
      </c>
      <c r="AE10" s="9">
        <v>4</v>
      </c>
      <c r="AF10" s="10">
        <f t="shared" si="0"/>
        <v>4326</v>
      </c>
    </row>
    <row r="11" spans="1:32">
      <c r="A11" s="8" t="s">
        <v>10</v>
      </c>
      <c r="B11" s="9">
        <v>0</v>
      </c>
      <c r="C11" s="9">
        <v>8</v>
      </c>
      <c r="D11" s="9">
        <v>18</v>
      </c>
      <c r="E11" s="9">
        <v>20</v>
      </c>
      <c r="F11" s="9">
        <v>30</v>
      </c>
      <c r="G11" s="9">
        <v>30</v>
      </c>
      <c r="H11" s="9">
        <v>30</v>
      </c>
      <c r="I11" s="9">
        <v>28</v>
      </c>
      <c r="J11" s="9">
        <v>23</v>
      </c>
      <c r="K11" s="9">
        <v>19</v>
      </c>
      <c r="L11" s="9">
        <v>18</v>
      </c>
      <c r="M11" s="9">
        <v>18</v>
      </c>
      <c r="N11" s="9">
        <v>14</v>
      </c>
      <c r="O11" s="9">
        <v>12</v>
      </c>
      <c r="P11" s="9">
        <v>21</v>
      </c>
      <c r="Q11" s="9">
        <v>22</v>
      </c>
      <c r="R11" s="9">
        <v>22</v>
      </c>
      <c r="S11" s="9">
        <v>20</v>
      </c>
      <c r="T11" s="9">
        <v>20</v>
      </c>
      <c r="U11" s="9">
        <v>19</v>
      </c>
      <c r="V11" s="9">
        <v>17</v>
      </c>
      <c r="W11" s="9">
        <v>17</v>
      </c>
      <c r="X11" s="9">
        <v>6</v>
      </c>
      <c r="Y11" s="9">
        <v>5</v>
      </c>
      <c r="Z11" s="9">
        <v>4</v>
      </c>
      <c r="AA11" s="9">
        <v>4</v>
      </c>
      <c r="AB11" s="9">
        <v>2</v>
      </c>
      <c r="AC11" s="9">
        <v>1</v>
      </c>
      <c r="AD11" s="9">
        <v>1</v>
      </c>
      <c r="AE11" s="9">
        <v>0</v>
      </c>
      <c r="AF11" s="10">
        <f t="shared" si="0"/>
        <v>449</v>
      </c>
    </row>
    <row r="12" spans="1:32">
      <c r="A12" s="8" t="s">
        <v>11</v>
      </c>
      <c r="B12" s="9">
        <v>0</v>
      </c>
      <c r="C12" s="9">
        <v>0</v>
      </c>
      <c r="D12" s="9">
        <v>0</v>
      </c>
      <c r="E12" s="9">
        <v>0</v>
      </c>
      <c r="F12" s="9">
        <v>0</v>
      </c>
      <c r="G12" s="9">
        <v>20</v>
      </c>
      <c r="H12" s="9">
        <v>27</v>
      </c>
      <c r="I12" s="9">
        <v>29</v>
      </c>
      <c r="J12" s="9">
        <v>30</v>
      </c>
      <c r="K12" s="9">
        <v>30</v>
      </c>
      <c r="L12" s="9">
        <v>30</v>
      </c>
      <c r="M12" s="9">
        <v>31</v>
      </c>
      <c r="N12" s="9">
        <v>30</v>
      </c>
      <c r="O12" s="9">
        <v>28</v>
      </c>
      <c r="P12" s="9">
        <v>32</v>
      </c>
      <c r="Q12" s="9">
        <v>33</v>
      </c>
      <c r="R12" s="9">
        <v>31</v>
      </c>
      <c r="S12" s="9">
        <v>31</v>
      </c>
      <c r="T12" s="9">
        <v>31</v>
      </c>
      <c r="U12" s="9">
        <v>29</v>
      </c>
      <c r="V12" s="9">
        <v>27</v>
      </c>
      <c r="W12" s="9">
        <v>25</v>
      </c>
      <c r="X12" s="9">
        <v>16</v>
      </c>
      <c r="Y12" s="9">
        <v>12</v>
      </c>
      <c r="Z12" s="9">
        <v>10</v>
      </c>
      <c r="AA12" s="9">
        <v>10</v>
      </c>
      <c r="AB12" s="9">
        <v>3</v>
      </c>
      <c r="AC12" s="9">
        <v>2</v>
      </c>
      <c r="AD12" s="9">
        <v>1</v>
      </c>
      <c r="AE12" s="9">
        <v>1</v>
      </c>
      <c r="AF12" s="10">
        <f t="shared" si="0"/>
        <v>549</v>
      </c>
    </row>
    <row r="13" spans="1:32">
      <c r="A13" s="8" t="s">
        <v>12</v>
      </c>
      <c r="B13" s="9">
        <v>0</v>
      </c>
      <c r="C13" s="9">
        <v>0</v>
      </c>
      <c r="D13" s="9">
        <v>0</v>
      </c>
      <c r="E13" s="9">
        <v>0</v>
      </c>
      <c r="F13" s="9">
        <v>8</v>
      </c>
      <c r="G13" s="9">
        <v>16</v>
      </c>
      <c r="H13" s="9">
        <v>30</v>
      </c>
      <c r="I13" s="9">
        <v>32</v>
      </c>
      <c r="J13" s="9">
        <v>32</v>
      </c>
      <c r="K13" s="9">
        <v>33</v>
      </c>
      <c r="L13" s="9">
        <v>33</v>
      </c>
      <c r="M13" s="9">
        <v>34</v>
      </c>
      <c r="N13" s="9">
        <v>35</v>
      </c>
      <c r="O13" s="9">
        <v>34</v>
      </c>
      <c r="P13" s="9">
        <v>35</v>
      </c>
      <c r="Q13" s="9">
        <v>37</v>
      </c>
      <c r="R13" s="9">
        <v>36</v>
      </c>
      <c r="S13" s="9">
        <v>34</v>
      </c>
      <c r="T13" s="9">
        <v>34</v>
      </c>
      <c r="U13" s="9">
        <v>32</v>
      </c>
      <c r="V13" s="9">
        <v>28</v>
      </c>
      <c r="W13" s="9">
        <v>28</v>
      </c>
      <c r="X13" s="9">
        <v>11</v>
      </c>
      <c r="Y13" s="9">
        <v>18</v>
      </c>
      <c r="Z13" s="9">
        <v>18</v>
      </c>
      <c r="AA13" s="9">
        <v>5</v>
      </c>
      <c r="AB13" s="9">
        <v>4</v>
      </c>
      <c r="AC13" s="9">
        <v>2</v>
      </c>
      <c r="AD13" s="9">
        <v>1</v>
      </c>
      <c r="AE13" s="9">
        <v>1</v>
      </c>
      <c r="AF13" s="10">
        <f t="shared" si="0"/>
        <v>611</v>
      </c>
    </row>
    <row r="14" spans="1:32">
      <c r="A14" s="8" t="s">
        <v>13</v>
      </c>
      <c r="B14" s="9">
        <v>0</v>
      </c>
      <c r="C14" s="9">
        <v>2</v>
      </c>
      <c r="D14" s="9">
        <v>3</v>
      </c>
      <c r="E14" s="9">
        <v>5</v>
      </c>
      <c r="F14" s="9">
        <v>54</v>
      </c>
      <c r="G14" s="9">
        <v>50</v>
      </c>
      <c r="H14" s="9">
        <v>50</v>
      </c>
      <c r="I14" s="9">
        <v>53</v>
      </c>
      <c r="J14" s="9">
        <v>46</v>
      </c>
      <c r="K14" s="9">
        <v>30</v>
      </c>
      <c r="L14" s="9">
        <v>30</v>
      </c>
      <c r="M14" s="9">
        <v>31</v>
      </c>
      <c r="N14" s="9">
        <v>28</v>
      </c>
      <c r="O14" s="9">
        <v>24</v>
      </c>
      <c r="P14" s="9">
        <v>24</v>
      </c>
      <c r="Q14" s="9">
        <v>24</v>
      </c>
      <c r="R14" s="9">
        <v>24</v>
      </c>
      <c r="S14" s="9">
        <v>24</v>
      </c>
      <c r="T14" s="9">
        <v>31</v>
      </c>
      <c r="U14" s="9">
        <v>29</v>
      </c>
      <c r="V14" s="9">
        <v>27</v>
      </c>
      <c r="W14" s="9">
        <v>26</v>
      </c>
      <c r="X14" s="9">
        <v>10</v>
      </c>
      <c r="Y14" s="9">
        <v>8</v>
      </c>
      <c r="Z14" s="9">
        <v>7</v>
      </c>
      <c r="AA14" s="9">
        <v>6</v>
      </c>
      <c r="AB14" s="9">
        <v>3</v>
      </c>
      <c r="AC14" s="9">
        <v>0</v>
      </c>
      <c r="AD14" s="9">
        <v>0</v>
      </c>
      <c r="AE14" s="9">
        <v>0</v>
      </c>
      <c r="AF14" s="10">
        <f t="shared" si="0"/>
        <v>649</v>
      </c>
    </row>
    <row r="15" spans="1:32">
      <c r="A15" s="8" t="s">
        <v>14</v>
      </c>
      <c r="B15" s="16">
        <v>0</v>
      </c>
      <c r="C15" s="9">
        <v>12</v>
      </c>
      <c r="D15" s="9">
        <v>24</v>
      </c>
      <c r="E15" s="9">
        <v>24</v>
      </c>
      <c r="F15" s="9">
        <v>30</v>
      </c>
      <c r="G15" s="9">
        <v>24</v>
      </c>
      <c r="H15" s="9">
        <v>24</v>
      </c>
      <c r="I15" s="9">
        <v>20</v>
      </c>
      <c r="J15" s="9">
        <v>19</v>
      </c>
      <c r="K15" s="9">
        <v>14</v>
      </c>
      <c r="L15" s="9">
        <v>14</v>
      </c>
      <c r="M15" s="9">
        <v>12</v>
      </c>
      <c r="N15" s="9">
        <v>10</v>
      </c>
      <c r="O15" s="9">
        <v>8</v>
      </c>
      <c r="P15" s="9">
        <v>10</v>
      </c>
      <c r="Q15" s="9">
        <v>10</v>
      </c>
      <c r="R15" s="9">
        <v>10</v>
      </c>
      <c r="S15" s="9">
        <v>10</v>
      </c>
      <c r="T15" s="9">
        <v>10</v>
      </c>
      <c r="U15" s="9">
        <v>10</v>
      </c>
      <c r="V15" s="9">
        <v>13</v>
      </c>
      <c r="W15" s="9">
        <v>12</v>
      </c>
      <c r="X15" s="9">
        <v>5</v>
      </c>
      <c r="Y15" s="9">
        <v>4</v>
      </c>
      <c r="Z15" s="9">
        <v>4</v>
      </c>
      <c r="AA15" s="9">
        <v>4</v>
      </c>
      <c r="AB15" s="9">
        <v>4</v>
      </c>
      <c r="AC15" s="9">
        <v>4</v>
      </c>
      <c r="AD15" s="9">
        <v>4</v>
      </c>
      <c r="AE15" s="9">
        <v>4</v>
      </c>
      <c r="AF15" s="10">
        <f t="shared" si="0"/>
        <v>353</v>
      </c>
    </row>
    <row r="16" spans="1:32">
      <c r="A16" s="8" t="s">
        <v>15</v>
      </c>
      <c r="B16" s="9">
        <v>0</v>
      </c>
      <c r="C16" s="9">
        <v>0</v>
      </c>
      <c r="D16" s="9">
        <v>0</v>
      </c>
      <c r="E16" s="9">
        <v>0</v>
      </c>
      <c r="F16" s="9">
        <v>0</v>
      </c>
      <c r="G16" s="9">
        <v>0</v>
      </c>
      <c r="H16" s="9">
        <v>0</v>
      </c>
      <c r="I16" s="9">
        <v>0</v>
      </c>
      <c r="J16" s="9">
        <v>0</v>
      </c>
      <c r="K16" s="9">
        <v>8</v>
      </c>
      <c r="L16" s="9">
        <v>16</v>
      </c>
      <c r="M16" s="9">
        <v>20</v>
      </c>
      <c r="N16" s="9">
        <v>18</v>
      </c>
      <c r="O16" s="9">
        <v>16</v>
      </c>
      <c r="P16" s="9">
        <v>14</v>
      </c>
      <c r="Q16" s="9">
        <v>24</v>
      </c>
      <c r="R16" s="9">
        <v>24</v>
      </c>
      <c r="S16" s="9">
        <v>22</v>
      </c>
      <c r="T16" s="9">
        <v>20</v>
      </c>
      <c r="U16" s="9">
        <v>20</v>
      </c>
      <c r="V16" s="9">
        <v>15</v>
      </c>
      <c r="W16" s="9">
        <v>12</v>
      </c>
      <c r="X16" s="9">
        <v>5</v>
      </c>
      <c r="Y16" s="9">
        <v>4</v>
      </c>
      <c r="Z16" s="9">
        <v>4</v>
      </c>
      <c r="AA16" s="9">
        <v>2</v>
      </c>
      <c r="AB16" s="9">
        <v>2</v>
      </c>
      <c r="AC16" s="9">
        <v>1</v>
      </c>
      <c r="AD16" s="9">
        <v>0</v>
      </c>
      <c r="AE16" s="9">
        <v>0</v>
      </c>
      <c r="AF16" s="10">
        <f t="shared" si="0"/>
        <v>247</v>
      </c>
    </row>
    <row r="17" spans="1:32">
      <c r="A17" s="8" t="s">
        <v>16</v>
      </c>
      <c r="B17" s="9">
        <v>0</v>
      </c>
      <c r="C17" s="9">
        <v>0</v>
      </c>
      <c r="D17" s="9">
        <v>0</v>
      </c>
      <c r="E17" s="9">
        <v>1</v>
      </c>
      <c r="F17" s="9">
        <v>3</v>
      </c>
      <c r="G17" s="9">
        <v>3</v>
      </c>
      <c r="H17" s="9">
        <v>3</v>
      </c>
      <c r="I17" s="9">
        <v>3</v>
      </c>
      <c r="J17" s="9">
        <v>3</v>
      </c>
      <c r="K17" s="9">
        <v>3</v>
      </c>
      <c r="L17" s="9">
        <v>3</v>
      </c>
      <c r="M17" s="9">
        <v>4</v>
      </c>
      <c r="N17" s="9">
        <v>4</v>
      </c>
      <c r="O17" s="9">
        <v>4</v>
      </c>
      <c r="P17" s="9">
        <v>4</v>
      </c>
      <c r="Q17" s="9">
        <v>4</v>
      </c>
      <c r="R17" s="9">
        <v>4</v>
      </c>
      <c r="S17" s="9">
        <v>4</v>
      </c>
      <c r="T17" s="9">
        <v>3</v>
      </c>
      <c r="U17" s="9">
        <v>3</v>
      </c>
      <c r="V17" s="9">
        <v>3</v>
      </c>
      <c r="W17" s="9">
        <v>3</v>
      </c>
      <c r="X17" s="9">
        <v>1</v>
      </c>
      <c r="Y17" s="9">
        <v>1</v>
      </c>
      <c r="Z17" s="9">
        <v>2</v>
      </c>
      <c r="AA17" s="9">
        <v>2</v>
      </c>
      <c r="AB17" s="9">
        <v>0</v>
      </c>
      <c r="AC17" s="9">
        <v>0</v>
      </c>
      <c r="AD17" s="9">
        <v>0</v>
      </c>
      <c r="AE17" s="9">
        <v>0</v>
      </c>
      <c r="AF17" s="10">
        <f t="shared" si="0"/>
        <v>68</v>
      </c>
    </row>
    <row r="18" spans="1:32">
      <c r="A18" s="8" t="s">
        <v>17</v>
      </c>
      <c r="B18" s="9">
        <v>0</v>
      </c>
      <c r="C18" s="9">
        <v>0</v>
      </c>
      <c r="D18" s="9">
        <v>0</v>
      </c>
      <c r="E18" s="9">
        <v>34</v>
      </c>
      <c r="F18" s="9">
        <v>232</v>
      </c>
      <c r="G18" s="9">
        <v>238</v>
      </c>
      <c r="H18" s="9">
        <v>269</v>
      </c>
      <c r="I18" s="9">
        <v>287</v>
      </c>
      <c r="J18" s="9">
        <v>287</v>
      </c>
      <c r="K18" s="9">
        <v>285</v>
      </c>
      <c r="L18" s="9">
        <v>253</v>
      </c>
      <c r="M18" s="9">
        <v>217</v>
      </c>
      <c r="N18" s="9">
        <v>223</v>
      </c>
      <c r="O18" s="9">
        <v>223</v>
      </c>
      <c r="P18" s="9">
        <v>226</v>
      </c>
      <c r="Q18" s="9">
        <v>232</v>
      </c>
      <c r="R18" s="9">
        <v>232</v>
      </c>
      <c r="S18" s="9">
        <v>237</v>
      </c>
      <c r="T18" s="9">
        <v>243</v>
      </c>
      <c r="U18" s="9">
        <v>239</v>
      </c>
      <c r="V18" s="9">
        <v>217</v>
      </c>
      <c r="W18" s="9">
        <v>211</v>
      </c>
      <c r="X18" s="9">
        <v>82</v>
      </c>
      <c r="Y18" s="9">
        <v>74</v>
      </c>
      <c r="Z18" s="9">
        <v>62</v>
      </c>
      <c r="AA18" s="9">
        <v>40</v>
      </c>
      <c r="AB18" s="9">
        <v>30</v>
      </c>
      <c r="AC18" s="9">
        <v>10</v>
      </c>
      <c r="AD18" s="9">
        <v>9</v>
      </c>
      <c r="AE18" s="9">
        <v>6</v>
      </c>
      <c r="AF18" s="10">
        <f t="shared" si="0"/>
        <v>4698</v>
      </c>
    </row>
    <row r="19" spans="1:32">
      <c r="A19" s="8" t="s">
        <v>18</v>
      </c>
      <c r="B19" s="9">
        <v>0</v>
      </c>
      <c r="C19" s="9">
        <v>0</v>
      </c>
      <c r="D19" s="9">
        <v>0</v>
      </c>
      <c r="E19" s="9">
        <v>0</v>
      </c>
      <c r="F19" s="9">
        <v>2</v>
      </c>
      <c r="G19" s="9">
        <v>2</v>
      </c>
      <c r="H19" s="9">
        <v>2</v>
      </c>
      <c r="I19" s="9">
        <v>2</v>
      </c>
      <c r="J19" s="9">
        <v>2</v>
      </c>
      <c r="K19" s="9">
        <v>2</v>
      </c>
      <c r="L19" s="9">
        <v>2</v>
      </c>
      <c r="M19" s="9">
        <v>2</v>
      </c>
      <c r="N19" s="9">
        <v>2</v>
      </c>
      <c r="O19" s="9">
        <v>2</v>
      </c>
      <c r="P19" s="9">
        <v>2</v>
      </c>
      <c r="Q19" s="9">
        <v>2</v>
      </c>
      <c r="R19" s="9">
        <v>2</v>
      </c>
      <c r="S19" s="9">
        <v>2</v>
      </c>
      <c r="T19" s="9">
        <v>2</v>
      </c>
      <c r="U19" s="9">
        <v>1</v>
      </c>
      <c r="V19" s="9">
        <v>1</v>
      </c>
      <c r="W19" s="9">
        <v>1</v>
      </c>
      <c r="X19" s="9">
        <v>0</v>
      </c>
      <c r="Y19" s="9">
        <v>0</v>
      </c>
      <c r="Z19" s="9">
        <v>0</v>
      </c>
      <c r="AA19" s="9">
        <v>0</v>
      </c>
      <c r="AB19" s="9">
        <v>0</v>
      </c>
      <c r="AC19" s="9">
        <v>0</v>
      </c>
      <c r="AD19" s="9">
        <v>0</v>
      </c>
      <c r="AE19" s="9">
        <v>0</v>
      </c>
      <c r="AF19" s="10">
        <f t="shared" si="0"/>
        <v>33</v>
      </c>
    </row>
    <row r="20" spans="1:32">
      <c r="B20" s="2">
        <f>B15+B22</f>
        <v>40</v>
      </c>
      <c r="C20" s="2">
        <f t="shared" ref="C20:AE20" si="1">C15+C22</f>
        <v>43</v>
      </c>
      <c r="D20" s="2">
        <f t="shared" si="1"/>
        <v>43</v>
      </c>
      <c r="E20" s="2">
        <f t="shared" si="1"/>
        <v>49</v>
      </c>
      <c r="F20" s="2">
        <f t="shared" si="1"/>
        <v>54</v>
      </c>
      <c r="G20" s="2">
        <f t="shared" si="1"/>
        <v>56</v>
      </c>
      <c r="H20" s="2">
        <f t="shared" si="1"/>
        <v>56</v>
      </c>
      <c r="I20" s="2">
        <f t="shared" si="1"/>
        <v>52</v>
      </c>
      <c r="J20" s="2">
        <f t="shared" si="1"/>
        <v>51</v>
      </c>
      <c r="K20" s="2">
        <f t="shared" si="1"/>
        <v>47</v>
      </c>
      <c r="L20" s="2">
        <f t="shared" si="1"/>
        <v>49</v>
      </c>
      <c r="M20" s="2">
        <f t="shared" si="1"/>
        <v>47</v>
      </c>
      <c r="N20" s="2">
        <f t="shared" si="1"/>
        <v>45</v>
      </c>
      <c r="O20" s="2">
        <f t="shared" si="1"/>
        <v>46</v>
      </c>
      <c r="P20" s="2">
        <f t="shared" si="1"/>
        <v>48</v>
      </c>
      <c r="Q20" s="2">
        <f t="shared" si="1"/>
        <v>48</v>
      </c>
      <c r="R20" s="2">
        <f t="shared" si="1"/>
        <v>48</v>
      </c>
      <c r="S20" s="2">
        <f t="shared" si="1"/>
        <v>48</v>
      </c>
      <c r="T20" s="2">
        <f t="shared" si="1"/>
        <v>48</v>
      </c>
      <c r="U20" s="2">
        <f t="shared" si="1"/>
        <v>47</v>
      </c>
      <c r="V20" s="2">
        <f t="shared" si="1"/>
        <v>49</v>
      </c>
      <c r="W20" s="2">
        <f t="shared" si="1"/>
        <v>47</v>
      </c>
      <c r="X20" s="2">
        <f t="shared" si="1"/>
        <v>42</v>
      </c>
      <c r="Y20" s="2">
        <f t="shared" si="1"/>
        <v>40</v>
      </c>
      <c r="Z20" s="2">
        <f t="shared" si="1"/>
        <v>37</v>
      </c>
      <c r="AA20" s="2">
        <f t="shared" si="1"/>
        <v>34</v>
      </c>
      <c r="AB20" s="2">
        <f t="shared" si="1"/>
        <v>31</v>
      </c>
      <c r="AC20" s="2">
        <f t="shared" si="1"/>
        <v>24</v>
      </c>
      <c r="AD20" s="2">
        <f t="shared" si="1"/>
        <v>12</v>
      </c>
      <c r="AE20" s="2">
        <f t="shared" si="1"/>
        <v>9</v>
      </c>
    </row>
    <row r="21" spans="1:32">
      <c r="A21" s="11" t="s">
        <v>21</v>
      </c>
      <c r="B21" s="17">
        <v>44</v>
      </c>
      <c r="C21" s="12">
        <f>SUM(C7:C19)</f>
        <v>44</v>
      </c>
      <c r="D21" s="12">
        <f t="shared" ref="D21:AF21" si="2">SUM(D7:D19)</f>
        <v>88</v>
      </c>
      <c r="E21" s="12">
        <f t="shared" si="2"/>
        <v>139</v>
      </c>
      <c r="F21" s="12">
        <f t="shared" si="2"/>
        <v>616</v>
      </c>
      <c r="G21" s="12">
        <f t="shared" si="2"/>
        <v>685</v>
      </c>
      <c r="H21" s="12">
        <f t="shared" si="2"/>
        <v>750</v>
      </c>
      <c r="I21" s="12">
        <f t="shared" si="2"/>
        <v>785</v>
      </c>
      <c r="J21" s="12">
        <f t="shared" si="2"/>
        <v>806</v>
      </c>
      <c r="K21" s="12">
        <f t="shared" si="2"/>
        <v>816</v>
      </c>
      <c r="L21" s="12">
        <f t="shared" si="2"/>
        <v>816</v>
      </c>
      <c r="M21" s="12">
        <f t="shared" si="2"/>
        <v>846</v>
      </c>
      <c r="N21" s="12">
        <f t="shared" si="2"/>
        <v>866</v>
      </c>
      <c r="O21" s="12">
        <f t="shared" si="2"/>
        <v>855</v>
      </c>
      <c r="P21" s="12">
        <f t="shared" si="2"/>
        <v>872</v>
      </c>
      <c r="Q21" s="12">
        <f t="shared" si="2"/>
        <v>913</v>
      </c>
      <c r="R21" s="12">
        <f t="shared" si="2"/>
        <v>900</v>
      </c>
      <c r="S21" s="12">
        <f t="shared" si="2"/>
        <v>845</v>
      </c>
      <c r="T21" s="12">
        <f t="shared" si="2"/>
        <v>838</v>
      </c>
      <c r="U21" s="12">
        <f t="shared" si="2"/>
        <v>784</v>
      </c>
      <c r="V21" s="12">
        <f t="shared" si="2"/>
        <v>725</v>
      </c>
      <c r="W21" s="12">
        <f t="shared" si="2"/>
        <v>693</v>
      </c>
      <c r="X21" s="12">
        <f t="shared" si="2"/>
        <v>269</v>
      </c>
      <c r="Y21" s="12">
        <f t="shared" si="2"/>
        <v>225</v>
      </c>
      <c r="Z21" s="12">
        <f t="shared" si="2"/>
        <v>181</v>
      </c>
      <c r="AA21" s="12">
        <f t="shared" si="2"/>
        <v>131</v>
      </c>
      <c r="AB21" s="12">
        <f t="shared" si="2"/>
        <v>88</v>
      </c>
      <c r="AC21" s="12">
        <f t="shared" si="2"/>
        <v>44</v>
      </c>
      <c r="AD21" s="12">
        <f t="shared" si="2"/>
        <v>30</v>
      </c>
      <c r="AE21" s="12">
        <f t="shared" si="2"/>
        <v>20</v>
      </c>
      <c r="AF21" s="20">
        <f t="shared" si="2"/>
        <v>15670</v>
      </c>
    </row>
    <row r="22" spans="1:32">
      <c r="A22" s="23" t="s">
        <v>30</v>
      </c>
      <c r="B22" s="16">
        <v>40</v>
      </c>
      <c r="C22" s="24">
        <v>31</v>
      </c>
      <c r="D22" s="24">
        <v>19</v>
      </c>
      <c r="E22" s="24">
        <v>25</v>
      </c>
      <c r="F22" s="24">
        <v>24</v>
      </c>
      <c r="G22" s="24">
        <v>32</v>
      </c>
      <c r="H22" s="24">
        <v>32</v>
      </c>
      <c r="I22" s="24">
        <v>32</v>
      </c>
      <c r="J22" s="24">
        <v>32</v>
      </c>
      <c r="K22" s="24">
        <v>33</v>
      </c>
      <c r="L22" s="24">
        <v>35</v>
      </c>
      <c r="M22" s="24">
        <v>35</v>
      </c>
      <c r="N22" s="24">
        <v>35</v>
      </c>
      <c r="O22" s="24">
        <v>38</v>
      </c>
      <c r="P22" s="24">
        <v>38</v>
      </c>
      <c r="Q22" s="24">
        <v>38</v>
      </c>
      <c r="R22" s="24">
        <v>38</v>
      </c>
      <c r="S22" s="24">
        <v>38</v>
      </c>
      <c r="T22" s="24">
        <v>38</v>
      </c>
      <c r="U22" s="24">
        <v>37</v>
      </c>
      <c r="V22" s="24">
        <v>36</v>
      </c>
      <c r="W22" s="24">
        <v>35</v>
      </c>
      <c r="X22" s="24">
        <v>37</v>
      </c>
      <c r="Y22" s="24">
        <v>36</v>
      </c>
      <c r="Z22" s="24">
        <v>33</v>
      </c>
      <c r="AA22" s="24">
        <v>30</v>
      </c>
      <c r="AB22" s="24">
        <v>27</v>
      </c>
      <c r="AC22" s="24">
        <v>20</v>
      </c>
      <c r="AD22" s="24">
        <v>8</v>
      </c>
      <c r="AE22" s="24">
        <v>5</v>
      </c>
      <c r="AF22" s="10">
        <f t="shared" ref="AF22:AF27" si="3">SUM(C22:AE22)</f>
        <v>897</v>
      </c>
    </row>
    <row r="23" spans="1:32">
      <c r="A23" s="23" t="s">
        <v>31</v>
      </c>
      <c r="B23" s="16">
        <v>4</v>
      </c>
      <c r="C23" s="24">
        <v>15</v>
      </c>
      <c r="D23" s="24">
        <v>25</v>
      </c>
      <c r="E23" s="24">
        <v>40</v>
      </c>
      <c r="F23" s="24">
        <v>40</v>
      </c>
      <c r="G23" s="24">
        <v>40</v>
      </c>
      <c r="H23" s="24">
        <v>40</v>
      </c>
      <c r="I23" s="24">
        <v>40</v>
      </c>
      <c r="J23" s="24">
        <v>40</v>
      </c>
      <c r="K23" s="24">
        <v>40</v>
      </c>
      <c r="L23" s="24">
        <v>40</v>
      </c>
      <c r="M23" s="24">
        <v>40</v>
      </c>
      <c r="N23" s="24">
        <v>40</v>
      </c>
      <c r="O23" s="24">
        <v>40</v>
      </c>
      <c r="P23" s="24">
        <v>40</v>
      </c>
      <c r="Q23" s="24">
        <v>40</v>
      </c>
      <c r="R23" s="24">
        <v>40</v>
      </c>
      <c r="S23" s="24">
        <v>40</v>
      </c>
      <c r="T23" s="24">
        <v>40</v>
      </c>
      <c r="U23" s="24">
        <v>40</v>
      </c>
      <c r="V23" s="24">
        <v>40</v>
      </c>
      <c r="W23" s="24">
        <v>40</v>
      </c>
      <c r="X23" s="24">
        <v>40</v>
      </c>
      <c r="Y23" s="24">
        <v>40</v>
      </c>
      <c r="Z23" s="24">
        <v>35</v>
      </c>
      <c r="AA23" s="24">
        <v>30</v>
      </c>
      <c r="AB23" s="24">
        <v>25</v>
      </c>
      <c r="AC23" s="24">
        <v>15</v>
      </c>
      <c r="AD23" s="24">
        <v>10</v>
      </c>
      <c r="AE23" s="24">
        <v>5</v>
      </c>
      <c r="AF23" s="10">
        <f t="shared" si="3"/>
        <v>1000</v>
      </c>
    </row>
    <row r="24" spans="1:32">
      <c r="A24" s="23" t="s">
        <v>19</v>
      </c>
      <c r="B24" s="16">
        <v>80</v>
      </c>
      <c r="C24" s="25">
        <v>80</v>
      </c>
      <c r="D24" s="25">
        <v>30</v>
      </c>
      <c r="E24" s="25">
        <v>30</v>
      </c>
      <c r="F24" s="25">
        <v>30</v>
      </c>
      <c r="G24" s="25">
        <v>30</v>
      </c>
      <c r="H24" s="25">
        <v>30</v>
      </c>
      <c r="I24" s="25">
        <v>30</v>
      </c>
      <c r="J24" s="25">
        <v>30</v>
      </c>
      <c r="K24" s="25">
        <v>30</v>
      </c>
      <c r="L24" s="25">
        <v>30</v>
      </c>
      <c r="M24" s="25">
        <v>30</v>
      </c>
      <c r="N24" s="25">
        <v>30</v>
      </c>
      <c r="O24" s="25">
        <v>80</v>
      </c>
      <c r="P24" s="25">
        <v>80</v>
      </c>
      <c r="Q24" s="25">
        <v>30</v>
      </c>
      <c r="R24" s="25">
        <v>30</v>
      </c>
      <c r="S24" s="25">
        <v>20</v>
      </c>
      <c r="T24" s="25">
        <v>20</v>
      </c>
      <c r="U24" s="25">
        <v>10</v>
      </c>
      <c r="V24" s="25">
        <v>10</v>
      </c>
      <c r="W24" s="25">
        <v>10</v>
      </c>
      <c r="X24" s="25">
        <v>5</v>
      </c>
      <c r="Y24" s="25">
        <v>5</v>
      </c>
      <c r="Z24" s="25">
        <v>5</v>
      </c>
      <c r="AA24" s="25">
        <v>5</v>
      </c>
      <c r="AB24" s="25">
        <v>5</v>
      </c>
      <c r="AC24" s="25">
        <v>5</v>
      </c>
      <c r="AD24" s="25">
        <v>5</v>
      </c>
      <c r="AE24" s="25">
        <v>5</v>
      </c>
      <c r="AF24" s="10">
        <f t="shared" si="3"/>
        <v>740</v>
      </c>
    </row>
    <row r="25" spans="1:32">
      <c r="A25" s="23" t="s">
        <v>22</v>
      </c>
      <c r="B25" s="16"/>
      <c r="C25" s="25"/>
      <c r="D25" s="25"/>
      <c r="E25" s="25"/>
      <c r="F25" s="25"/>
      <c r="G25" s="25"/>
      <c r="H25" s="25"/>
      <c r="I25" s="25"/>
      <c r="J25" s="25"/>
      <c r="K25" s="25"/>
      <c r="L25" s="25"/>
      <c r="M25" s="25"/>
      <c r="N25" s="25"/>
      <c r="O25" s="25"/>
      <c r="P25" s="25"/>
      <c r="Q25" s="25"/>
      <c r="R25" s="25"/>
      <c r="S25" s="25">
        <v>37</v>
      </c>
      <c r="T25" s="25">
        <v>37</v>
      </c>
      <c r="U25" s="25"/>
      <c r="V25" s="25"/>
      <c r="W25" s="25"/>
      <c r="X25" s="25"/>
      <c r="Y25" s="25"/>
      <c r="Z25" s="25"/>
      <c r="AA25" s="25"/>
      <c r="AB25" s="25"/>
      <c r="AC25" s="25"/>
      <c r="AD25" s="25"/>
      <c r="AE25" s="25"/>
      <c r="AF25" s="21">
        <f t="shared" si="3"/>
        <v>74</v>
      </c>
    </row>
    <row r="26" spans="1:32">
      <c r="A26" s="23" t="s">
        <v>23</v>
      </c>
      <c r="B26" s="16"/>
      <c r="C26" s="25"/>
      <c r="D26" s="25"/>
      <c r="E26" s="25"/>
      <c r="F26" s="25"/>
      <c r="G26" s="25"/>
      <c r="H26" s="25"/>
      <c r="I26" s="25"/>
      <c r="J26" s="25"/>
      <c r="K26" s="25"/>
      <c r="L26" s="25"/>
      <c r="M26" s="25"/>
      <c r="N26" s="25"/>
      <c r="O26" s="25"/>
      <c r="P26" s="25"/>
      <c r="Q26" s="25"/>
      <c r="R26" s="25"/>
      <c r="S26" s="25">
        <v>0</v>
      </c>
      <c r="T26" s="25">
        <v>30</v>
      </c>
      <c r="U26" s="25"/>
      <c r="V26" s="25"/>
      <c r="W26" s="25"/>
      <c r="X26" s="25"/>
      <c r="Y26" s="25"/>
      <c r="Z26" s="25"/>
      <c r="AA26" s="25"/>
      <c r="AB26" s="25"/>
      <c r="AC26" s="25"/>
      <c r="AD26" s="25"/>
      <c r="AE26" s="25"/>
      <c r="AF26" s="21">
        <f t="shared" si="3"/>
        <v>30</v>
      </c>
    </row>
    <row r="27" spans="1:32">
      <c r="A27" s="23" t="s">
        <v>28</v>
      </c>
      <c r="B27" s="16"/>
      <c r="C27" s="25"/>
      <c r="D27" s="25"/>
      <c r="E27" s="25"/>
      <c r="F27" s="25"/>
      <c r="G27" s="25"/>
      <c r="H27" s="25"/>
      <c r="I27" s="25"/>
      <c r="J27" s="25"/>
      <c r="K27" s="25"/>
      <c r="L27" s="25"/>
      <c r="M27" s="25"/>
      <c r="N27" s="25"/>
      <c r="O27" s="25"/>
      <c r="P27" s="25"/>
      <c r="Q27" s="25"/>
      <c r="R27" s="25"/>
      <c r="S27" s="25">
        <v>3</v>
      </c>
      <c r="T27" s="25">
        <v>6</v>
      </c>
      <c r="U27" s="25"/>
      <c r="V27" s="25"/>
      <c r="W27" s="25"/>
      <c r="X27" s="25"/>
      <c r="Y27" s="25"/>
      <c r="Z27" s="25"/>
      <c r="AA27" s="25"/>
      <c r="AB27" s="25"/>
      <c r="AC27" s="25"/>
      <c r="AD27" s="25"/>
      <c r="AE27" s="25"/>
      <c r="AF27" s="21">
        <f t="shared" si="3"/>
        <v>9</v>
      </c>
    </row>
    <row r="28" spans="1:32">
      <c r="A28" s="11" t="s">
        <v>20</v>
      </c>
      <c r="B28" s="17">
        <f>B21+B24</f>
        <v>124</v>
      </c>
      <c r="C28" s="17">
        <f t="shared" ref="C28:AE28" si="4">C21+C24</f>
        <v>124</v>
      </c>
      <c r="D28" s="17">
        <f t="shared" si="4"/>
        <v>118</v>
      </c>
      <c r="E28" s="17">
        <f t="shared" si="4"/>
        <v>169</v>
      </c>
      <c r="F28" s="17">
        <f t="shared" si="4"/>
        <v>646</v>
      </c>
      <c r="G28" s="17">
        <f t="shared" si="4"/>
        <v>715</v>
      </c>
      <c r="H28" s="17">
        <f t="shared" si="4"/>
        <v>780</v>
      </c>
      <c r="I28" s="17">
        <f t="shared" si="4"/>
        <v>815</v>
      </c>
      <c r="J28" s="17">
        <f t="shared" si="4"/>
        <v>836</v>
      </c>
      <c r="K28" s="17">
        <f t="shared" si="4"/>
        <v>846</v>
      </c>
      <c r="L28" s="17">
        <f t="shared" si="4"/>
        <v>846</v>
      </c>
      <c r="M28" s="17">
        <f t="shared" si="4"/>
        <v>876</v>
      </c>
      <c r="N28" s="17">
        <f t="shared" si="4"/>
        <v>896</v>
      </c>
      <c r="O28" s="17">
        <f t="shared" si="4"/>
        <v>935</v>
      </c>
      <c r="P28" s="17">
        <f t="shared" si="4"/>
        <v>952</v>
      </c>
      <c r="Q28" s="17">
        <f t="shared" si="4"/>
        <v>943</v>
      </c>
      <c r="R28" s="17">
        <f t="shared" si="4"/>
        <v>930</v>
      </c>
      <c r="S28" s="17">
        <f t="shared" si="4"/>
        <v>865</v>
      </c>
      <c r="T28" s="17">
        <f t="shared" si="4"/>
        <v>858</v>
      </c>
      <c r="U28" s="17">
        <f t="shared" si="4"/>
        <v>794</v>
      </c>
      <c r="V28" s="17">
        <f t="shared" si="4"/>
        <v>735</v>
      </c>
      <c r="W28" s="17">
        <f t="shared" si="4"/>
        <v>703</v>
      </c>
      <c r="X28" s="17">
        <f t="shared" si="4"/>
        <v>274</v>
      </c>
      <c r="Y28" s="17">
        <f t="shared" si="4"/>
        <v>230</v>
      </c>
      <c r="Z28" s="17">
        <f t="shared" si="4"/>
        <v>186</v>
      </c>
      <c r="AA28" s="17">
        <f t="shared" si="4"/>
        <v>136</v>
      </c>
      <c r="AB28" s="17">
        <f t="shared" si="4"/>
        <v>93</v>
      </c>
      <c r="AC28" s="17">
        <f t="shared" si="4"/>
        <v>49</v>
      </c>
      <c r="AD28" s="17">
        <f t="shared" si="4"/>
        <v>35</v>
      </c>
      <c r="AE28" s="17">
        <f t="shared" si="4"/>
        <v>25</v>
      </c>
      <c r="AF28" s="22">
        <f>AF21+AF24+AF25+AF26+AF27</f>
        <v>16523</v>
      </c>
    </row>
    <row r="29" spans="1:32">
      <c r="A29" s="11" t="s">
        <v>29</v>
      </c>
      <c r="B29" s="17"/>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3"/>
    </row>
    <row r="30" spans="1:32">
      <c r="A30" s="23" t="s">
        <v>24</v>
      </c>
      <c r="B30" s="16">
        <v>0</v>
      </c>
      <c r="C30" s="24">
        <v>0</v>
      </c>
      <c r="D30" s="24">
        <v>0</v>
      </c>
      <c r="E30" s="24">
        <v>0</v>
      </c>
      <c r="F30" s="24">
        <v>0</v>
      </c>
      <c r="G30" s="24">
        <v>0</v>
      </c>
      <c r="H30" s="24">
        <v>0</v>
      </c>
      <c r="I30" s="24">
        <v>0</v>
      </c>
      <c r="J30" s="24">
        <v>0</v>
      </c>
      <c r="K30" s="24">
        <v>0</v>
      </c>
      <c r="L30" s="24">
        <v>0</v>
      </c>
      <c r="M30" s="24">
        <v>3</v>
      </c>
      <c r="N30" s="24">
        <v>3</v>
      </c>
      <c r="O30" s="24">
        <v>3</v>
      </c>
      <c r="P30" s="24">
        <v>15</v>
      </c>
      <c r="Q30" s="24">
        <v>36</v>
      </c>
      <c r="R30" s="24">
        <v>39</v>
      </c>
      <c r="S30" s="24">
        <v>0</v>
      </c>
      <c r="T30" s="24">
        <v>0</v>
      </c>
      <c r="U30" s="24">
        <v>29</v>
      </c>
      <c r="V30" s="24">
        <v>10</v>
      </c>
      <c r="W30" s="24">
        <v>10</v>
      </c>
      <c r="X30" s="24">
        <v>6</v>
      </c>
      <c r="Y30" s="24">
        <v>0</v>
      </c>
      <c r="Z30" s="24">
        <v>5</v>
      </c>
      <c r="AA30" s="24">
        <v>0</v>
      </c>
      <c r="AB30" s="24">
        <v>0</v>
      </c>
      <c r="AC30" s="24">
        <v>0</v>
      </c>
      <c r="AD30" s="24">
        <v>0</v>
      </c>
      <c r="AE30" s="24">
        <v>0</v>
      </c>
      <c r="AF30" s="21">
        <f>SUM(C30:AE30)</f>
        <v>159</v>
      </c>
    </row>
    <row r="31" spans="1:32">
      <c r="A31" s="23" t="s">
        <v>25</v>
      </c>
      <c r="B31" s="16">
        <v>0</v>
      </c>
      <c r="C31" s="24">
        <v>0</v>
      </c>
      <c r="D31" s="24">
        <v>0</v>
      </c>
      <c r="E31" s="24">
        <v>0</v>
      </c>
      <c r="F31" s="24">
        <v>0</v>
      </c>
      <c r="G31" s="24">
        <v>0</v>
      </c>
      <c r="H31" s="24">
        <v>0</v>
      </c>
      <c r="I31" s="24">
        <v>0</v>
      </c>
      <c r="J31" s="24">
        <v>0</v>
      </c>
      <c r="K31" s="24">
        <v>0</v>
      </c>
      <c r="L31" s="24">
        <v>0</v>
      </c>
      <c r="M31" s="24">
        <v>2</v>
      </c>
      <c r="N31" s="24">
        <v>2</v>
      </c>
      <c r="O31" s="24">
        <v>21</v>
      </c>
      <c r="P31" s="24">
        <v>21</v>
      </c>
      <c r="Q31" s="24">
        <v>21</v>
      </c>
      <c r="R31" s="24">
        <v>21</v>
      </c>
      <c r="S31" s="24">
        <v>21</v>
      </c>
      <c r="T31" s="24">
        <v>0</v>
      </c>
      <c r="U31" s="24">
        <v>0</v>
      </c>
      <c r="V31" s="24">
        <v>0</v>
      </c>
      <c r="W31" s="24">
        <v>0</v>
      </c>
      <c r="X31" s="24">
        <v>0</v>
      </c>
      <c r="Y31" s="24">
        <v>0</v>
      </c>
      <c r="Z31" s="24">
        <v>0</v>
      </c>
      <c r="AA31" s="24">
        <v>0</v>
      </c>
      <c r="AB31" s="24">
        <v>0</v>
      </c>
      <c r="AC31" s="24">
        <v>0</v>
      </c>
      <c r="AD31" s="24">
        <v>0</v>
      </c>
      <c r="AE31" s="24">
        <v>0</v>
      </c>
      <c r="AF31" s="21">
        <f>SUM(C31:AE31)</f>
        <v>109</v>
      </c>
    </row>
    <row r="32" spans="1:32">
      <c r="A32" s="23" t="s">
        <v>27</v>
      </c>
      <c r="B32" s="16">
        <v>0</v>
      </c>
      <c r="C32" s="24">
        <v>0</v>
      </c>
      <c r="D32" s="24">
        <v>0</v>
      </c>
      <c r="E32" s="24">
        <v>0</v>
      </c>
      <c r="F32" s="24">
        <v>0</v>
      </c>
      <c r="G32" s="24">
        <v>0</v>
      </c>
      <c r="H32" s="24">
        <v>0</v>
      </c>
      <c r="I32" s="24">
        <v>0</v>
      </c>
      <c r="J32" s="24">
        <v>0</v>
      </c>
      <c r="K32" s="24">
        <v>0</v>
      </c>
      <c r="L32" s="24">
        <v>0</v>
      </c>
      <c r="M32" s="24">
        <v>0</v>
      </c>
      <c r="N32" s="24">
        <v>0</v>
      </c>
      <c r="O32" s="24">
        <v>6</v>
      </c>
      <c r="P32" s="24">
        <v>6</v>
      </c>
      <c r="Q32" s="24">
        <v>6</v>
      </c>
      <c r="R32" s="24">
        <v>6</v>
      </c>
      <c r="S32" s="24">
        <v>3</v>
      </c>
      <c r="T32" s="24">
        <v>0</v>
      </c>
      <c r="U32" s="24">
        <v>4</v>
      </c>
      <c r="V32" s="24">
        <v>4</v>
      </c>
      <c r="W32" s="24">
        <v>4</v>
      </c>
      <c r="X32" s="24">
        <v>4</v>
      </c>
      <c r="Y32" s="24">
        <v>0</v>
      </c>
      <c r="Z32" s="24">
        <v>2</v>
      </c>
      <c r="AA32" s="24">
        <v>0</v>
      </c>
      <c r="AB32" s="24">
        <v>0</v>
      </c>
      <c r="AC32" s="24">
        <v>0</v>
      </c>
      <c r="AD32" s="24">
        <v>0</v>
      </c>
      <c r="AE32" s="24">
        <v>0</v>
      </c>
      <c r="AF32" s="21">
        <f>SUM(C32:AE32)</f>
        <v>45</v>
      </c>
    </row>
    <row r="33" spans="1:32">
      <c r="A33" s="11" t="s">
        <v>26</v>
      </c>
      <c r="B33" s="17">
        <f>SUM(B28:B32)</f>
        <v>124</v>
      </c>
      <c r="C33" s="17">
        <f t="shared" ref="C33:AF33" si="5">SUM(C28:C32)</f>
        <v>124</v>
      </c>
      <c r="D33" s="17">
        <f t="shared" si="5"/>
        <v>118</v>
      </c>
      <c r="E33" s="17">
        <f t="shared" si="5"/>
        <v>169</v>
      </c>
      <c r="F33" s="17">
        <f t="shared" si="5"/>
        <v>646</v>
      </c>
      <c r="G33" s="17">
        <f t="shared" si="5"/>
        <v>715</v>
      </c>
      <c r="H33" s="17">
        <f t="shared" si="5"/>
        <v>780</v>
      </c>
      <c r="I33" s="17">
        <f t="shared" si="5"/>
        <v>815</v>
      </c>
      <c r="J33" s="17">
        <f t="shared" si="5"/>
        <v>836</v>
      </c>
      <c r="K33" s="17">
        <f t="shared" si="5"/>
        <v>846</v>
      </c>
      <c r="L33" s="17">
        <f t="shared" si="5"/>
        <v>846</v>
      </c>
      <c r="M33" s="17">
        <f t="shared" si="5"/>
        <v>881</v>
      </c>
      <c r="N33" s="17">
        <f t="shared" si="5"/>
        <v>901</v>
      </c>
      <c r="O33" s="17">
        <f t="shared" si="5"/>
        <v>965</v>
      </c>
      <c r="P33" s="17">
        <f t="shared" si="5"/>
        <v>994</v>
      </c>
      <c r="Q33" s="17">
        <f t="shared" si="5"/>
        <v>1006</v>
      </c>
      <c r="R33" s="17">
        <f t="shared" si="5"/>
        <v>996</v>
      </c>
      <c r="S33" s="17">
        <f t="shared" si="5"/>
        <v>889</v>
      </c>
      <c r="T33" s="17">
        <f t="shared" si="5"/>
        <v>858</v>
      </c>
      <c r="U33" s="17">
        <f t="shared" si="5"/>
        <v>827</v>
      </c>
      <c r="V33" s="17">
        <f t="shared" si="5"/>
        <v>749</v>
      </c>
      <c r="W33" s="17">
        <f t="shared" si="5"/>
        <v>717</v>
      </c>
      <c r="X33" s="17">
        <f t="shared" si="5"/>
        <v>284</v>
      </c>
      <c r="Y33" s="17">
        <f t="shared" si="5"/>
        <v>230</v>
      </c>
      <c r="Z33" s="17">
        <f t="shared" si="5"/>
        <v>193</v>
      </c>
      <c r="AA33" s="17">
        <f t="shared" si="5"/>
        <v>136</v>
      </c>
      <c r="AB33" s="17">
        <f t="shared" si="5"/>
        <v>93</v>
      </c>
      <c r="AC33" s="17">
        <f t="shared" si="5"/>
        <v>49</v>
      </c>
      <c r="AD33" s="17">
        <f t="shared" si="5"/>
        <v>35</v>
      </c>
      <c r="AE33" s="17">
        <f t="shared" si="5"/>
        <v>25</v>
      </c>
      <c r="AF33" s="17">
        <f t="shared" si="5"/>
        <v>16836</v>
      </c>
    </row>
    <row r="34" spans="1:32">
      <c r="A34" s="11"/>
      <c r="B34" s="17"/>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3"/>
    </row>
    <row r="35" spans="1:32">
      <c r="A35" s="11"/>
      <c r="B35" s="17"/>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3"/>
    </row>
    <row r="36" spans="1:32">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13"/>
    </row>
    <row r="37" spans="1:32">
      <c r="C37" s="1">
        <v>44</v>
      </c>
      <c r="D37" s="1">
        <v>88</v>
      </c>
      <c r="E37" s="1">
        <v>139</v>
      </c>
      <c r="F37" s="1">
        <v>616</v>
      </c>
      <c r="G37" s="1">
        <v>685</v>
      </c>
      <c r="H37" s="1">
        <v>750</v>
      </c>
      <c r="I37" s="1">
        <v>785</v>
      </c>
      <c r="J37" s="1">
        <v>806</v>
      </c>
      <c r="K37" s="1">
        <v>816</v>
      </c>
      <c r="L37" s="1">
        <v>816</v>
      </c>
      <c r="M37" s="1">
        <v>846</v>
      </c>
      <c r="N37" s="1">
        <v>866</v>
      </c>
      <c r="O37" s="1">
        <v>855</v>
      </c>
      <c r="P37" s="1">
        <v>872</v>
      </c>
      <c r="Q37" s="1">
        <v>913</v>
      </c>
      <c r="R37" s="1">
        <v>900</v>
      </c>
      <c r="S37" s="1">
        <v>845</v>
      </c>
      <c r="T37" s="1">
        <v>838</v>
      </c>
      <c r="U37" s="1">
        <v>784</v>
      </c>
      <c r="V37" s="1">
        <v>725</v>
      </c>
      <c r="W37" s="1">
        <v>693</v>
      </c>
      <c r="X37" s="1">
        <v>269</v>
      </c>
      <c r="Y37" s="1">
        <v>225</v>
      </c>
      <c r="Z37" s="1">
        <v>181</v>
      </c>
      <c r="AA37" s="1">
        <v>131</v>
      </c>
      <c r="AB37" s="1">
        <v>88</v>
      </c>
      <c r="AC37" s="1">
        <v>44</v>
      </c>
      <c r="AD37" s="1">
        <v>30</v>
      </c>
      <c r="AE37" s="1">
        <v>20</v>
      </c>
      <c r="AF37" s="10">
        <f>SUM(C37:AE37)</f>
        <v>15670</v>
      </c>
    </row>
    <row r="38" spans="1:32">
      <c r="AF38" s="13"/>
    </row>
    <row r="39" spans="1:32">
      <c r="C39" s="14">
        <f>C21-C37</f>
        <v>0</v>
      </c>
      <c r="D39" s="14">
        <f t="shared" ref="D39:AE39" si="6">D21-D37</f>
        <v>0</v>
      </c>
      <c r="E39" s="14">
        <f t="shared" si="6"/>
        <v>0</v>
      </c>
      <c r="F39" s="14">
        <f t="shared" si="6"/>
        <v>0</v>
      </c>
      <c r="G39" s="14">
        <f t="shared" si="6"/>
        <v>0</v>
      </c>
      <c r="H39" s="14">
        <f t="shared" si="6"/>
        <v>0</v>
      </c>
      <c r="I39" s="14">
        <f t="shared" si="6"/>
        <v>0</v>
      </c>
      <c r="J39" s="14">
        <f t="shared" si="6"/>
        <v>0</v>
      </c>
      <c r="K39" s="14">
        <f t="shared" si="6"/>
        <v>0</v>
      </c>
      <c r="L39" s="14">
        <f t="shared" si="6"/>
        <v>0</v>
      </c>
      <c r="M39" s="14">
        <f t="shared" si="6"/>
        <v>0</v>
      </c>
      <c r="N39" s="14">
        <f t="shared" si="6"/>
        <v>0</v>
      </c>
      <c r="O39" s="14">
        <f t="shared" si="6"/>
        <v>0</v>
      </c>
      <c r="P39" s="14">
        <f t="shared" si="6"/>
        <v>0</v>
      </c>
      <c r="Q39" s="14">
        <f t="shared" si="6"/>
        <v>0</v>
      </c>
      <c r="R39" s="14">
        <f t="shared" si="6"/>
        <v>0</v>
      </c>
      <c r="S39" s="14">
        <f t="shared" si="6"/>
        <v>0</v>
      </c>
      <c r="T39" s="14">
        <f t="shared" si="6"/>
        <v>0</v>
      </c>
      <c r="U39" s="14">
        <f t="shared" si="6"/>
        <v>0</v>
      </c>
      <c r="V39" s="14">
        <f t="shared" si="6"/>
        <v>0</v>
      </c>
      <c r="W39" s="14">
        <f t="shared" si="6"/>
        <v>0</v>
      </c>
      <c r="X39" s="14">
        <f t="shared" si="6"/>
        <v>0</v>
      </c>
      <c r="Y39" s="14">
        <f t="shared" si="6"/>
        <v>0</v>
      </c>
      <c r="Z39" s="14">
        <f t="shared" si="6"/>
        <v>0</v>
      </c>
      <c r="AA39" s="14">
        <f t="shared" si="6"/>
        <v>0</v>
      </c>
      <c r="AB39" s="14">
        <f t="shared" si="6"/>
        <v>0</v>
      </c>
      <c r="AC39" s="14">
        <f t="shared" si="6"/>
        <v>0</v>
      </c>
      <c r="AD39" s="14">
        <f t="shared" si="6"/>
        <v>0</v>
      </c>
      <c r="AE39" s="14">
        <f t="shared" si="6"/>
        <v>0</v>
      </c>
      <c r="AF39" s="10">
        <f>SUM(C39:AE39)</f>
        <v>0</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dimension ref="A1:AP66"/>
  <sheetViews>
    <sheetView workbookViewId="0">
      <selection activeCell="A12" sqref="A12:XFD12"/>
    </sheetView>
  </sheetViews>
  <sheetFormatPr defaultRowHeight="12.75"/>
  <cols>
    <col min="1" max="1" width="22.140625" customWidth="1"/>
    <col min="2" max="2" width="8.42578125" customWidth="1"/>
    <col min="3" max="14" width="5.7109375" customWidth="1"/>
    <col min="15" max="20" width="6.42578125" bestFit="1" customWidth="1"/>
    <col min="21" max="31" width="5.7109375" customWidth="1"/>
    <col min="33" max="33" width="2.85546875" customWidth="1"/>
    <col min="34" max="34" width="4.85546875" customWidth="1"/>
  </cols>
  <sheetData>
    <row r="1" spans="1:38" ht="15.75">
      <c r="A1" s="285" t="s">
        <v>32</v>
      </c>
      <c r="B1" s="285"/>
      <c r="C1" s="285"/>
      <c r="D1" s="285"/>
      <c r="E1" s="285"/>
      <c r="F1" s="285"/>
    </row>
    <row r="2" spans="1:38" ht="15">
      <c r="A2" s="26" t="s">
        <v>33</v>
      </c>
      <c r="B2" s="26"/>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row>
    <row r="3" spans="1:38" ht="180" hidden="1">
      <c r="A3" s="28" t="s">
        <v>3</v>
      </c>
      <c r="B3" s="29">
        <v>41365</v>
      </c>
      <c r="C3" s="29">
        <v>41395</v>
      </c>
      <c r="D3" s="29">
        <v>41426</v>
      </c>
      <c r="E3" s="29">
        <v>41456</v>
      </c>
      <c r="F3" s="29">
        <v>41487</v>
      </c>
      <c r="G3" s="29">
        <v>41518</v>
      </c>
      <c r="H3" s="29">
        <v>41548</v>
      </c>
      <c r="I3" s="29">
        <v>41579</v>
      </c>
      <c r="J3" s="29">
        <v>41609</v>
      </c>
      <c r="K3" s="29">
        <v>41640</v>
      </c>
      <c r="L3" s="29">
        <v>41671</v>
      </c>
      <c r="M3" s="29">
        <v>41699</v>
      </c>
      <c r="N3" s="29">
        <v>41730</v>
      </c>
      <c r="O3" s="29">
        <v>41760</v>
      </c>
      <c r="P3" s="29">
        <v>41791</v>
      </c>
      <c r="Q3" s="29">
        <v>41821</v>
      </c>
      <c r="R3" s="29">
        <v>41852</v>
      </c>
      <c r="S3" s="29">
        <v>41883</v>
      </c>
      <c r="T3" s="29">
        <v>41913</v>
      </c>
      <c r="U3" s="29">
        <v>41944</v>
      </c>
      <c r="V3" s="29">
        <v>41974</v>
      </c>
      <c r="W3" s="29">
        <v>42005</v>
      </c>
      <c r="X3" s="29">
        <v>42036</v>
      </c>
      <c r="Y3" s="29">
        <v>42064</v>
      </c>
      <c r="Z3" s="29">
        <v>42095</v>
      </c>
      <c r="AA3" s="29">
        <v>42125</v>
      </c>
      <c r="AB3" s="29">
        <v>42156</v>
      </c>
      <c r="AC3" s="29">
        <v>42186</v>
      </c>
      <c r="AD3" s="29">
        <v>42217</v>
      </c>
    </row>
    <row r="4" spans="1:38" s="35" customFormat="1">
      <c r="A4" s="30" t="s">
        <v>3</v>
      </c>
      <c r="B4" s="31">
        <v>0</v>
      </c>
      <c r="C4" s="32">
        <v>1</v>
      </c>
      <c r="D4" s="32">
        <v>2</v>
      </c>
      <c r="E4" s="32">
        <v>3</v>
      </c>
      <c r="F4" s="32">
        <v>4</v>
      </c>
      <c r="G4" s="32">
        <v>5</v>
      </c>
      <c r="H4" s="32">
        <v>6</v>
      </c>
      <c r="I4" s="32">
        <v>7</v>
      </c>
      <c r="J4" s="32">
        <v>8</v>
      </c>
      <c r="K4" s="32">
        <v>9</v>
      </c>
      <c r="L4" s="32">
        <v>10</v>
      </c>
      <c r="M4" s="32">
        <v>11</v>
      </c>
      <c r="N4" s="32">
        <v>12</v>
      </c>
      <c r="O4" s="32">
        <v>13</v>
      </c>
      <c r="P4" s="33">
        <v>14</v>
      </c>
      <c r="Q4" s="33">
        <v>15</v>
      </c>
      <c r="R4" s="32">
        <v>16</v>
      </c>
      <c r="S4" s="32">
        <v>17</v>
      </c>
      <c r="T4" s="32">
        <v>18</v>
      </c>
      <c r="U4" s="32">
        <v>19</v>
      </c>
      <c r="V4" s="32">
        <v>20</v>
      </c>
      <c r="W4" s="32">
        <v>21</v>
      </c>
      <c r="X4" s="32">
        <v>22</v>
      </c>
      <c r="Y4" s="32">
        <v>23</v>
      </c>
      <c r="Z4" s="32">
        <v>24</v>
      </c>
      <c r="AA4" s="32">
        <v>25</v>
      </c>
      <c r="AB4" s="32">
        <v>26</v>
      </c>
      <c r="AC4" s="32">
        <v>27</v>
      </c>
      <c r="AD4" s="32">
        <v>28</v>
      </c>
      <c r="AE4" s="32">
        <v>29</v>
      </c>
      <c r="AF4" s="34" t="s">
        <v>4</v>
      </c>
      <c r="AG4" s="34"/>
    </row>
    <row r="5" spans="1:38">
      <c r="A5" s="36" t="s">
        <v>34</v>
      </c>
      <c r="B5" s="37">
        <v>0</v>
      </c>
      <c r="C5" s="15">
        <v>44</v>
      </c>
      <c r="D5" s="15">
        <v>88</v>
      </c>
      <c r="E5" s="15">
        <v>139</v>
      </c>
      <c r="F5" s="15">
        <v>556</v>
      </c>
      <c r="G5" s="15">
        <v>625</v>
      </c>
      <c r="H5" s="15">
        <v>690</v>
      </c>
      <c r="I5" s="15">
        <v>725</v>
      </c>
      <c r="J5" s="15">
        <v>746</v>
      </c>
      <c r="K5" s="15">
        <v>756</v>
      </c>
      <c r="L5" s="15">
        <v>756</v>
      </c>
      <c r="M5" s="15">
        <v>786</v>
      </c>
      <c r="N5" s="15">
        <v>806</v>
      </c>
      <c r="O5" s="15">
        <v>795</v>
      </c>
      <c r="P5" s="15">
        <v>812</v>
      </c>
      <c r="Q5" s="38">
        <v>853</v>
      </c>
      <c r="R5" s="15">
        <v>840</v>
      </c>
      <c r="S5" s="15">
        <v>785</v>
      </c>
      <c r="T5" s="15">
        <v>778</v>
      </c>
      <c r="U5" s="15">
        <v>724</v>
      </c>
      <c r="V5" s="15">
        <v>665</v>
      </c>
      <c r="W5" s="15">
        <v>633</v>
      </c>
      <c r="X5" s="15">
        <v>269</v>
      </c>
      <c r="Y5" s="15">
        <v>225</v>
      </c>
      <c r="Z5" s="15">
        <v>181</v>
      </c>
      <c r="AA5" s="15">
        <v>131</v>
      </c>
      <c r="AB5" s="15">
        <v>88</v>
      </c>
      <c r="AC5" s="15">
        <v>44</v>
      </c>
      <c r="AD5" s="15">
        <v>30</v>
      </c>
      <c r="AE5" s="15">
        <v>20</v>
      </c>
      <c r="AF5" s="39">
        <f>SUM(B5:AE5)</f>
        <v>14590</v>
      </c>
      <c r="AG5" s="40"/>
    </row>
    <row r="6" spans="1:38">
      <c r="A6" s="36" t="s">
        <v>35</v>
      </c>
      <c r="B6" s="37">
        <v>40</v>
      </c>
      <c r="C6" s="15">
        <f>15+16</f>
        <v>31</v>
      </c>
      <c r="D6" s="15">
        <v>19</v>
      </c>
      <c r="E6" s="15">
        <v>25</v>
      </c>
      <c r="F6" s="15">
        <f>27-3</f>
        <v>24</v>
      </c>
      <c r="G6" s="15">
        <f>35-3</f>
        <v>32</v>
      </c>
      <c r="H6" s="15">
        <f>35-3</f>
        <v>32</v>
      </c>
      <c r="I6" s="15">
        <f>35-3</f>
        <v>32</v>
      </c>
      <c r="J6" s="15">
        <f>35-3</f>
        <v>32</v>
      </c>
      <c r="K6" s="15">
        <f>36-3</f>
        <v>33</v>
      </c>
      <c r="L6" s="15">
        <f>38-3</f>
        <v>35</v>
      </c>
      <c r="M6" s="15">
        <f>38-3</f>
        <v>35</v>
      </c>
      <c r="N6" s="15">
        <f>38-3</f>
        <v>35</v>
      </c>
      <c r="O6" s="15">
        <f t="shared" ref="O6:T6" si="0">41-3</f>
        <v>38</v>
      </c>
      <c r="P6" s="15">
        <f t="shared" si="0"/>
        <v>38</v>
      </c>
      <c r="Q6" s="15">
        <f t="shared" si="0"/>
        <v>38</v>
      </c>
      <c r="R6" s="15">
        <f t="shared" si="0"/>
        <v>38</v>
      </c>
      <c r="S6" s="15">
        <f t="shared" si="0"/>
        <v>38</v>
      </c>
      <c r="T6" s="15">
        <f t="shared" si="0"/>
        <v>38</v>
      </c>
      <c r="U6" s="15">
        <f>40-3</f>
        <v>37</v>
      </c>
      <c r="V6" s="15">
        <f>39-3</f>
        <v>36</v>
      </c>
      <c r="W6" s="15">
        <f>38-3</f>
        <v>35</v>
      </c>
      <c r="X6" s="15">
        <v>37</v>
      </c>
      <c r="Y6" s="15">
        <v>36</v>
      </c>
      <c r="Z6" s="15">
        <v>33</v>
      </c>
      <c r="AA6" s="15">
        <v>30</v>
      </c>
      <c r="AB6" s="15">
        <v>27</v>
      </c>
      <c r="AC6" s="15">
        <v>20</v>
      </c>
      <c r="AD6" s="15">
        <v>8</v>
      </c>
      <c r="AE6" s="15">
        <v>5</v>
      </c>
      <c r="AF6" s="39">
        <f t="shared" ref="AF6:AF16" si="1">SUM(B6:AE6)</f>
        <v>937</v>
      </c>
      <c r="AG6" s="40"/>
    </row>
    <row r="7" spans="1:38">
      <c r="A7" s="41" t="s">
        <v>36</v>
      </c>
      <c r="B7" s="42">
        <v>0</v>
      </c>
      <c r="C7" s="43">
        <v>0</v>
      </c>
      <c r="D7" s="43">
        <v>0</v>
      </c>
      <c r="E7" s="43">
        <v>0</v>
      </c>
      <c r="F7" s="43">
        <v>60</v>
      </c>
      <c r="G7" s="43">
        <v>60</v>
      </c>
      <c r="H7" s="43">
        <v>60</v>
      </c>
      <c r="I7" s="43">
        <v>60</v>
      </c>
      <c r="J7" s="43">
        <v>60</v>
      </c>
      <c r="K7" s="43">
        <v>60</v>
      </c>
      <c r="L7" s="43">
        <v>60</v>
      </c>
      <c r="M7" s="43">
        <v>60</v>
      </c>
      <c r="N7" s="43">
        <v>60</v>
      </c>
      <c r="O7" s="43">
        <v>60</v>
      </c>
      <c r="P7" s="43">
        <v>60</v>
      </c>
      <c r="Q7" s="44">
        <v>60</v>
      </c>
      <c r="R7" s="43">
        <v>60</v>
      </c>
      <c r="S7" s="43">
        <v>60</v>
      </c>
      <c r="T7" s="43">
        <v>60</v>
      </c>
      <c r="U7" s="43">
        <v>60</v>
      </c>
      <c r="V7" s="43">
        <v>60</v>
      </c>
      <c r="W7" s="43">
        <v>60</v>
      </c>
      <c r="X7" s="43">
        <v>0</v>
      </c>
      <c r="Y7" s="43">
        <v>0</v>
      </c>
      <c r="Z7" s="43">
        <v>0</v>
      </c>
      <c r="AA7" s="43">
        <v>0</v>
      </c>
      <c r="AB7" s="43">
        <v>0</v>
      </c>
      <c r="AC7" s="43">
        <v>0</v>
      </c>
      <c r="AD7" s="43">
        <v>0</v>
      </c>
      <c r="AE7" s="43">
        <v>0</v>
      </c>
      <c r="AF7" s="45">
        <f t="shared" si="1"/>
        <v>1080</v>
      </c>
      <c r="AG7" s="40"/>
    </row>
    <row r="8" spans="1:38">
      <c r="A8" s="41" t="s">
        <v>37</v>
      </c>
      <c r="B8" s="42">
        <v>0</v>
      </c>
      <c r="C8" s="43">
        <v>0</v>
      </c>
      <c r="D8" s="43">
        <v>0</v>
      </c>
      <c r="E8" s="43">
        <v>0</v>
      </c>
      <c r="F8" s="43">
        <v>3</v>
      </c>
      <c r="G8" s="43">
        <v>3</v>
      </c>
      <c r="H8" s="43">
        <v>3</v>
      </c>
      <c r="I8" s="43">
        <v>3</v>
      </c>
      <c r="J8" s="43">
        <v>3</v>
      </c>
      <c r="K8" s="43">
        <v>3</v>
      </c>
      <c r="L8" s="43">
        <v>3</v>
      </c>
      <c r="M8" s="43">
        <v>3</v>
      </c>
      <c r="N8" s="43">
        <v>3</v>
      </c>
      <c r="O8" s="43">
        <v>3</v>
      </c>
      <c r="P8" s="43">
        <v>3</v>
      </c>
      <c r="Q8" s="43">
        <v>3</v>
      </c>
      <c r="R8" s="43">
        <v>3</v>
      </c>
      <c r="S8" s="43">
        <v>3</v>
      </c>
      <c r="T8" s="43">
        <v>3</v>
      </c>
      <c r="U8" s="43">
        <v>3</v>
      </c>
      <c r="V8" s="43">
        <v>3</v>
      </c>
      <c r="W8" s="43">
        <v>3</v>
      </c>
      <c r="X8" s="43">
        <v>0</v>
      </c>
      <c r="Y8" s="43">
        <v>0</v>
      </c>
      <c r="Z8" s="43">
        <v>0</v>
      </c>
      <c r="AA8" s="43">
        <v>0</v>
      </c>
      <c r="AB8" s="43">
        <v>0</v>
      </c>
      <c r="AC8" s="43">
        <v>0</v>
      </c>
      <c r="AD8" s="43">
        <v>0</v>
      </c>
      <c r="AE8" s="43"/>
      <c r="AF8" s="45">
        <f t="shared" si="1"/>
        <v>54</v>
      </c>
      <c r="AG8" s="40"/>
    </row>
    <row r="9" spans="1:38">
      <c r="A9" s="36" t="s">
        <v>31</v>
      </c>
      <c r="B9" s="46">
        <v>4</v>
      </c>
      <c r="C9" s="47">
        <f>5+10</f>
        <v>15</v>
      </c>
      <c r="D9" s="47">
        <f>15+10</f>
        <v>25</v>
      </c>
      <c r="E9" s="47">
        <f t="shared" ref="E9:Y9" si="2">30+10</f>
        <v>40</v>
      </c>
      <c r="F9" s="47">
        <f t="shared" si="2"/>
        <v>40</v>
      </c>
      <c r="G9" s="47">
        <f t="shared" si="2"/>
        <v>40</v>
      </c>
      <c r="H9" s="47">
        <f t="shared" si="2"/>
        <v>40</v>
      </c>
      <c r="I9" s="47">
        <f t="shared" si="2"/>
        <v>40</v>
      </c>
      <c r="J9" s="47">
        <f t="shared" si="2"/>
        <v>40</v>
      </c>
      <c r="K9" s="47">
        <f t="shared" si="2"/>
        <v>40</v>
      </c>
      <c r="L9" s="47">
        <f t="shared" si="2"/>
        <v>40</v>
      </c>
      <c r="M9" s="47">
        <f t="shared" si="2"/>
        <v>40</v>
      </c>
      <c r="N9" s="47">
        <f t="shared" si="2"/>
        <v>40</v>
      </c>
      <c r="O9" s="47">
        <f t="shared" si="2"/>
        <v>40</v>
      </c>
      <c r="P9" s="47">
        <f t="shared" si="2"/>
        <v>40</v>
      </c>
      <c r="Q9" s="47">
        <f t="shared" si="2"/>
        <v>40</v>
      </c>
      <c r="R9" s="47">
        <f t="shared" si="2"/>
        <v>40</v>
      </c>
      <c r="S9" s="47">
        <f t="shared" si="2"/>
        <v>40</v>
      </c>
      <c r="T9" s="47">
        <f t="shared" si="2"/>
        <v>40</v>
      </c>
      <c r="U9" s="47">
        <f t="shared" si="2"/>
        <v>40</v>
      </c>
      <c r="V9" s="47">
        <f t="shared" si="2"/>
        <v>40</v>
      </c>
      <c r="W9" s="47">
        <f t="shared" si="2"/>
        <v>40</v>
      </c>
      <c r="X9" s="47">
        <f t="shared" si="2"/>
        <v>40</v>
      </c>
      <c r="Y9" s="47">
        <f t="shared" si="2"/>
        <v>40</v>
      </c>
      <c r="Z9" s="47">
        <f>25+10</f>
        <v>35</v>
      </c>
      <c r="AA9" s="47">
        <f>20+10</f>
        <v>30</v>
      </c>
      <c r="AB9" s="47">
        <f>15+10</f>
        <v>25</v>
      </c>
      <c r="AC9" s="47">
        <f>10+5</f>
        <v>15</v>
      </c>
      <c r="AD9" s="47">
        <f>5+5</f>
        <v>10</v>
      </c>
      <c r="AE9" s="47">
        <v>5</v>
      </c>
      <c r="AF9" s="48">
        <f t="shared" si="1"/>
        <v>1004</v>
      </c>
      <c r="AG9" s="40"/>
      <c r="AL9" s="49"/>
    </row>
    <row r="10" spans="1:38">
      <c r="A10" s="50" t="s">
        <v>38</v>
      </c>
      <c r="B10" s="51">
        <v>0</v>
      </c>
      <c r="C10" s="52">
        <v>44</v>
      </c>
      <c r="D10" s="52">
        <v>88</v>
      </c>
      <c r="E10" s="52">
        <v>139</v>
      </c>
      <c r="F10" s="52">
        <v>616</v>
      </c>
      <c r="G10" s="52">
        <v>685</v>
      </c>
      <c r="H10" s="52">
        <v>750</v>
      </c>
      <c r="I10" s="52">
        <v>785</v>
      </c>
      <c r="J10" s="52">
        <v>806</v>
      </c>
      <c r="K10" s="52">
        <v>816</v>
      </c>
      <c r="L10" s="52">
        <v>816</v>
      </c>
      <c r="M10" s="52">
        <v>846</v>
      </c>
      <c r="N10" s="52">
        <v>866</v>
      </c>
      <c r="O10" s="52">
        <v>855</v>
      </c>
      <c r="P10" s="52">
        <v>872</v>
      </c>
      <c r="Q10" s="52">
        <v>913</v>
      </c>
      <c r="R10" s="52">
        <v>900</v>
      </c>
      <c r="S10" s="52">
        <v>845</v>
      </c>
      <c r="T10" s="52">
        <v>838</v>
      </c>
      <c r="U10" s="52">
        <v>784</v>
      </c>
      <c r="V10" s="52">
        <v>725</v>
      </c>
      <c r="W10" s="52">
        <v>693</v>
      </c>
      <c r="X10" s="52">
        <v>269</v>
      </c>
      <c r="Y10" s="52">
        <v>225</v>
      </c>
      <c r="Z10" s="52">
        <v>181</v>
      </c>
      <c r="AA10" s="52">
        <v>131</v>
      </c>
      <c r="AB10" s="52">
        <v>88</v>
      </c>
      <c r="AC10" s="52">
        <v>44</v>
      </c>
      <c r="AD10" s="52">
        <v>30</v>
      </c>
      <c r="AE10" s="52">
        <v>20</v>
      </c>
      <c r="AF10" s="51">
        <v>15670</v>
      </c>
      <c r="AG10" s="40"/>
      <c r="AI10" s="40">
        <f>AF10+AF13+AF14+AF15+AF16</f>
        <v>16603</v>
      </c>
      <c r="AL10" s="49"/>
    </row>
    <row r="11" spans="1:38">
      <c r="A11" s="50" t="s">
        <v>39</v>
      </c>
      <c r="B11" s="53">
        <f>B5-B10</f>
        <v>0</v>
      </c>
      <c r="C11" s="53">
        <f>C5+C7-C10</f>
        <v>0</v>
      </c>
      <c r="D11" s="53">
        <f t="shared" ref="D11:AE11" si="3">D5+D7-D10</f>
        <v>0</v>
      </c>
      <c r="E11" s="53">
        <f t="shared" si="3"/>
        <v>0</v>
      </c>
      <c r="F11" s="53">
        <f t="shared" si="3"/>
        <v>0</v>
      </c>
      <c r="G11" s="53">
        <f t="shared" si="3"/>
        <v>0</v>
      </c>
      <c r="H11" s="53">
        <f t="shared" si="3"/>
        <v>0</v>
      </c>
      <c r="I11" s="53">
        <f t="shared" si="3"/>
        <v>0</v>
      </c>
      <c r="J11" s="53">
        <f t="shared" si="3"/>
        <v>0</v>
      </c>
      <c r="K11" s="53">
        <f t="shared" si="3"/>
        <v>0</v>
      </c>
      <c r="L11" s="53">
        <f t="shared" si="3"/>
        <v>0</v>
      </c>
      <c r="M11" s="53">
        <f t="shared" si="3"/>
        <v>0</v>
      </c>
      <c r="N11" s="53">
        <f t="shared" si="3"/>
        <v>0</v>
      </c>
      <c r="O11" s="53">
        <f t="shared" si="3"/>
        <v>0</v>
      </c>
      <c r="P11" s="53">
        <f t="shared" si="3"/>
        <v>0</v>
      </c>
      <c r="Q11" s="53">
        <f t="shared" si="3"/>
        <v>0</v>
      </c>
      <c r="R11" s="53">
        <f t="shared" si="3"/>
        <v>0</v>
      </c>
      <c r="S11" s="53">
        <f t="shared" si="3"/>
        <v>0</v>
      </c>
      <c r="T11" s="53">
        <f t="shared" si="3"/>
        <v>0</v>
      </c>
      <c r="U11" s="53">
        <f t="shared" si="3"/>
        <v>0</v>
      </c>
      <c r="V11" s="53">
        <f t="shared" si="3"/>
        <v>0</v>
      </c>
      <c r="W11" s="53">
        <f t="shared" si="3"/>
        <v>0</v>
      </c>
      <c r="X11" s="53">
        <f t="shared" si="3"/>
        <v>0</v>
      </c>
      <c r="Y11" s="53">
        <f t="shared" si="3"/>
        <v>0</v>
      </c>
      <c r="Z11" s="53">
        <f t="shared" si="3"/>
        <v>0</v>
      </c>
      <c r="AA11" s="53">
        <f t="shared" si="3"/>
        <v>0</v>
      </c>
      <c r="AB11" s="53">
        <f t="shared" si="3"/>
        <v>0</v>
      </c>
      <c r="AC11" s="53">
        <f t="shared" si="3"/>
        <v>0</v>
      </c>
      <c r="AD11" s="53">
        <f t="shared" si="3"/>
        <v>0</v>
      </c>
      <c r="AE11" s="53">
        <f t="shared" si="3"/>
        <v>0</v>
      </c>
      <c r="AF11" s="53" t="e">
        <f>#REF!-AF10</f>
        <v>#REF!</v>
      </c>
      <c r="AG11" s="40"/>
      <c r="AL11" s="49"/>
    </row>
    <row r="12" spans="1:38" ht="13.5" thickBot="1">
      <c r="A12" s="112"/>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9"/>
      <c r="AG12" s="40"/>
      <c r="AL12" s="49"/>
    </row>
    <row r="13" spans="1:38">
      <c r="A13" s="36" t="s">
        <v>19</v>
      </c>
      <c r="B13" s="15">
        <v>80</v>
      </c>
      <c r="C13" s="15">
        <v>80</v>
      </c>
      <c r="D13" s="15">
        <v>30</v>
      </c>
      <c r="E13" s="15">
        <v>30</v>
      </c>
      <c r="F13" s="15">
        <v>30</v>
      </c>
      <c r="G13" s="15">
        <v>30</v>
      </c>
      <c r="H13" s="15">
        <v>30</v>
      </c>
      <c r="I13" s="15">
        <v>30</v>
      </c>
      <c r="J13" s="15">
        <v>30</v>
      </c>
      <c r="K13" s="15">
        <v>30</v>
      </c>
      <c r="L13" s="15">
        <v>30</v>
      </c>
      <c r="M13" s="15">
        <v>30</v>
      </c>
      <c r="N13" s="15">
        <v>30</v>
      </c>
      <c r="O13" s="15">
        <v>80</v>
      </c>
      <c r="P13" s="15">
        <v>80</v>
      </c>
      <c r="Q13" s="15">
        <v>30</v>
      </c>
      <c r="R13" s="15">
        <v>30</v>
      </c>
      <c r="S13" s="15">
        <v>20</v>
      </c>
      <c r="T13" s="15">
        <v>20</v>
      </c>
      <c r="U13" s="15">
        <v>10</v>
      </c>
      <c r="V13" s="15">
        <v>10</v>
      </c>
      <c r="W13" s="15">
        <v>10</v>
      </c>
      <c r="X13" s="15">
        <v>5</v>
      </c>
      <c r="Y13" s="15">
        <v>5</v>
      </c>
      <c r="Z13" s="15">
        <v>5</v>
      </c>
      <c r="AA13" s="15">
        <v>5</v>
      </c>
      <c r="AB13" s="15">
        <v>5</v>
      </c>
      <c r="AC13" s="15">
        <v>5</v>
      </c>
      <c r="AD13" s="15">
        <v>5</v>
      </c>
      <c r="AE13" s="15">
        <v>5</v>
      </c>
      <c r="AF13" s="39">
        <f t="shared" si="1"/>
        <v>820</v>
      </c>
      <c r="AG13" s="40"/>
      <c r="AH13" s="286" t="s">
        <v>40</v>
      </c>
      <c r="AI13" s="287"/>
      <c r="AJ13" s="287"/>
      <c r="AK13" s="288"/>
      <c r="AL13" s="49"/>
    </row>
    <row r="14" spans="1:38">
      <c r="A14" s="54" t="s">
        <v>41</v>
      </c>
      <c r="B14" s="15"/>
      <c r="C14" s="15"/>
      <c r="D14" s="15"/>
      <c r="E14" s="15"/>
      <c r="F14" s="15"/>
      <c r="G14" s="15"/>
      <c r="H14" s="15"/>
      <c r="I14" s="15"/>
      <c r="J14" s="15"/>
      <c r="K14" s="15"/>
      <c r="L14" s="15"/>
      <c r="M14" s="15"/>
      <c r="N14" s="15"/>
      <c r="O14" s="15"/>
      <c r="P14" s="15"/>
      <c r="Q14" s="15"/>
      <c r="R14" s="15"/>
      <c r="S14" s="15">
        <v>37</v>
      </c>
      <c r="T14" s="15">
        <v>37</v>
      </c>
      <c r="U14" s="15"/>
      <c r="V14" s="15"/>
      <c r="W14" s="15"/>
      <c r="X14" s="15"/>
      <c r="Y14" s="15"/>
      <c r="Z14" s="15"/>
      <c r="AA14" s="15"/>
      <c r="AB14" s="15"/>
      <c r="AC14" s="15"/>
      <c r="AD14" s="15"/>
      <c r="AE14" s="15"/>
      <c r="AF14" s="39">
        <f t="shared" si="1"/>
        <v>74</v>
      </c>
      <c r="AG14" s="40"/>
      <c r="AH14" s="55"/>
      <c r="AI14" s="56"/>
      <c r="AJ14" s="57" t="s">
        <v>42</v>
      </c>
      <c r="AK14" s="58">
        <f>ROUND(AF17/$AE$4,0)</f>
        <v>641</v>
      </c>
      <c r="AL14" s="49"/>
    </row>
    <row r="15" spans="1:38" ht="13.5" thickBot="1">
      <c r="A15" s="54" t="s">
        <v>43</v>
      </c>
      <c r="B15" s="15"/>
      <c r="C15" s="15"/>
      <c r="D15" s="15"/>
      <c r="E15" s="15"/>
      <c r="F15" s="15"/>
      <c r="G15" s="15"/>
      <c r="H15" s="15"/>
      <c r="I15" s="15"/>
      <c r="J15" s="15"/>
      <c r="K15" s="15"/>
      <c r="L15" s="15"/>
      <c r="M15" s="15"/>
      <c r="N15" s="15"/>
      <c r="O15" s="15"/>
      <c r="P15" s="15"/>
      <c r="Q15" s="15"/>
      <c r="R15" s="15"/>
      <c r="S15" s="15">
        <v>0</v>
      </c>
      <c r="T15" s="15">
        <v>30</v>
      </c>
      <c r="U15" s="15"/>
      <c r="V15" s="15"/>
      <c r="W15" s="15"/>
      <c r="X15" s="15"/>
      <c r="Y15" s="15"/>
      <c r="Z15" s="15"/>
      <c r="AA15" s="15"/>
      <c r="AB15" s="15"/>
      <c r="AC15" s="15"/>
      <c r="AD15" s="15"/>
      <c r="AE15" s="15"/>
      <c r="AF15" s="39">
        <f t="shared" si="1"/>
        <v>30</v>
      </c>
      <c r="AG15" s="40"/>
      <c r="AH15" s="59"/>
      <c r="AI15" s="60"/>
      <c r="AJ15" s="61" t="s">
        <v>44</v>
      </c>
      <c r="AK15" s="62">
        <f>MAX(B17:AE17)</f>
        <v>1033</v>
      </c>
      <c r="AL15" s="49"/>
    </row>
    <row r="16" spans="1:38">
      <c r="A16" s="54" t="s">
        <v>45</v>
      </c>
      <c r="B16" s="15"/>
      <c r="C16" s="15"/>
      <c r="D16" s="15"/>
      <c r="E16" s="15"/>
      <c r="F16" s="15"/>
      <c r="G16" s="15"/>
      <c r="H16" s="15"/>
      <c r="I16" s="15"/>
      <c r="J16" s="15"/>
      <c r="K16" s="15"/>
      <c r="L16" s="15"/>
      <c r="M16" s="15"/>
      <c r="N16" s="15"/>
      <c r="O16" s="15"/>
      <c r="P16" s="15"/>
      <c r="Q16" s="15"/>
      <c r="R16" s="15"/>
      <c r="S16" s="15">
        <v>3</v>
      </c>
      <c r="T16" s="15">
        <v>6</v>
      </c>
      <c r="U16" s="15"/>
      <c r="V16" s="15"/>
      <c r="W16" s="15"/>
      <c r="X16" s="15"/>
      <c r="Y16" s="15"/>
      <c r="Z16" s="15"/>
      <c r="AA16" s="15"/>
      <c r="AB16" s="15"/>
      <c r="AC16" s="15"/>
      <c r="AD16" s="15"/>
      <c r="AE16" s="15"/>
      <c r="AF16" s="39">
        <f t="shared" si="1"/>
        <v>9</v>
      </c>
      <c r="AG16" s="40"/>
      <c r="AL16" s="49"/>
    </row>
    <row r="17" spans="1:38">
      <c r="A17" s="63" t="s">
        <v>46</v>
      </c>
      <c r="B17" s="64">
        <f t="shared" ref="B17:AF17" si="4">B5+B6+B7+B8+B9+B13+B14+B15+B16</f>
        <v>124</v>
      </c>
      <c r="C17" s="64">
        <f t="shared" si="4"/>
        <v>170</v>
      </c>
      <c r="D17" s="64">
        <f t="shared" si="4"/>
        <v>162</v>
      </c>
      <c r="E17" s="64">
        <f t="shared" si="4"/>
        <v>234</v>
      </c>
      <c r="F17" s="64">
        <f t="shared" si="4"/>
        <v>713</v>
      </c>
      <c r="G17" s="64">
        <f t="shared" si="4"/>
        <v>790</v>
      </c>
      <c r="H17" s="64">
        <f t="shared" si="4"/>
        <v>855</v>
      </c>
      <c r="I17" s="64">
        <f t="shared" si="4"/>
        <v>890</v>
      </c>
      <c r="J17" s="64">
        <f t="shared" si="4"/>
        <v>911</v>
      </c>
      <c r="K17" s="64">
        <f t="shared" si="4"/>
        <v>922</v>
      </c>
      <c r="L17" s="64">
        <f t="shared" si="4"/>
        <v>924</v>
      </c>
      <c r="M17" s="64">
        <f t="shared" si="4"/>
        <v>954</v>
      </c>
      <c r="N17" s="64">
        <f t="shared" si="4"/>
        <v>974</v>
      </c>
      <c r="O17" s="64">
        <f t="shared" si="4"/>
        <v>1016</v>
      </c>
      <c r="P17" s="64">
        <f t="shared" si="4"/>
        <v>1033</v>
      </c>
      <c r="Q17" s="64">
        <f t="shared" si="4"/>
        <v>1024</v>
      </c>
      <c r="R17" s="64">
        <f t="shared" si="4"/>
        <v>1011</v>
      </c>
      <c r="S17" s="64">
        <f t="shared" si="4"/>
        <v>986</v>
      </c>
      <c r="T17" s="64">
        <f t="shared" si="4"/>
        <v>1012</v>
      </c>
      <c r="U17" s="64">
        <f t="shared" si="4"/>
        <v>874</v>
      </c>
      <c r="V17" s="64">
        <f t="shared" si="4"/>
        <v>814</v>
      </c>
      <c r="W17" s="64">
        <f t="shared" si="4"/>
        <v>781</v>
      </c>
      <c r="X17" s="64">
        <f t="shared" si="4"/>
        <v>351</v>
      </c>
      <c r="Y17" s="64">
        <f t="shared" si="4"/>
        <v>306</v>
      </c>
      <c r="Z17" s="64">
        <f t="shared" si="4"/>
        <v>254</v>
      </c>
      <c r="AA17" s="64">
        <f t="shared" si="4"/>
        <v>196</v>
      </c>
      <c r="AB17" s="64">
        <f t="shared" si="4"/>
        <v>145</v>
      </c>
      <c r="AC17" s="64">
        <f t="shared" si="4"/>
        <v>84</v>
      </c>
      <c r="AD17" s="64">
        <f t="shared" si="4"/>
        <v>53</v>
      </c>
      <c r="AE17" s="64">
        <f t="shared" si="4"/>
        <v>35</v>
      </c>
      <c r="AF17" s="64">
        <f t="shared" si="4"/>
        <v>18598</v>
      </c>
      <c r="AG17" s="65"/>
      <c r="AI17" s="40">
        <f>SUM(B17:AE17)</f>
        <v>18598</v>
      </c>
      <c r="AJ17" s="40"/>
      <c r="AL17" s="49"/>
    </row>
    <row r="18" spans="1:38" ht="13.5" thickBot="1">
      <c r="A18" s="66" t="s">
        <v>41</v>
      </c>
      <c r="B18" s="67">
        <v>0</v>
      </c>
      <c r="C18" s="68">
        <v>0</v>
      </c>
      <c r="D18" s="68">
        <v>0</v>
      </c>
      <c r="E18" s="68">
        <v>0</v>
      </c>
      <c r="F18" s="68">
        <v>0</v>
      </c>
      <c r="G18" s="68">
        <v>0</v>
      </c>
      <c r="H18" s="68">
        <v>0</v>
      </c>
      <c r="I18" s="68">
        <v>0</v>
      </c>
      <c r="J18" s="68">
        <v>0</v>
      </c>
      <c r="K18" s="68">
        <v>0</v>
      </c>
      <c r="L18" s="68">
        <v>0</v>
      </c>
      <c r="M18" s="69">
        <f t="shared" ref="M18:Z18" si="5">SUM(M19:M30)</f>
        <v>3</v>
      </c>
      <c r="N18" s="69">
        <f t="shared" si="5"/>
        <v>3</v>
      </c>
      <c r="O18" s="69">
        <f t="shared" si="5"/>
        <v>3</v>
      </c>
      <c r="P18" s="69">
        <f t="shared" si="5"/>
        <v>15</v>
      </c>
      <c r="Q18" s="69">
        <f>SUM(Q19:Q30)</f>
        <v>36</v>
      </c>
      <c r="R18" s="69">
        <f t="shared" si="5"/>
        <v>39</v>
      </c>
      <c r="S18" s="70">
        <v>0</v>
      </c>
      <c r="T18" s="70">
        <v>0</v>
      </c>
      <c r="U18" s="69">
        <f t="shared" si="5"/>
        <v>29</v>
      </c>
      <c r="V18" s="69">
        <f t="shared" si="5"/>
        <v>10</v>
      </c>
      <c r="W18" s="69">
        <f t="shared" si="5"/>
        <v>10</v>
      </c>
      <c r="X18" s="69">
        <f t="shared" si="5"/>
        <v>6</v>
      </c>
      <c r="Y18" s="69">
        <f t="shared" si="5"/>
        <v>0</v>
      </c>
      <c r="Z18" s="69">
        <f t="shared" si="5"/>
        <v>5</v>
      </c>
      <c r="AA18" s="68">
        <v>0</v>
      </c>
      <c r="AB18" s="68">
        <v>0</v>
      </c>
      <c r="AC18" s="68">
        <v>0</v>
      </c>
      <c r="AD18" s="68">
        <v>0</v>
      </c>
      <c r="AE18" s="68">
        <v>0</v>
      </c>
      <c r="AF18" s="39">
        <f>SUM(B18:AE18)</f>
        <v>159</v>
      </c>
      <c r="AG18" s="40"/>
      <c r="AH18" s="40"/>
      <c r="AI18" s="40"/>
      <c r="AJ18" s="40"/>
      <c r="AK18" s="40"/>
      <c r="AL18" s="49"/>
    </row>
    <row r="19" spans="1:38" hidden="1">
      <c r="A19" s="54" t="s">
        <v>47</v>
      </c>
      <c r="B19" s="71"/>
      <c r="C19" s="69"/>
      <c r="D19" s="69"/>
      <c r="E19" s="69"/>
      <c r="F19" s="69"/>
      <c r="G19" s="69"/>
      <c r="H19" s="69"/>
      <c r="I19" s="69"/>
      <c r="J19" s="69"/>
      <c r="K19" s="69"/>
      <c r="L19" s="69"/>
      <c r="M19" s="69">
        <v>3</v>
      </c>
      <c r="N19" s="69">
        <v>3</v>
      </c>
      <c r="O19" s="69"/>
      <c r="P19" s="69"/>
      <c r="Q19" s="69"/>
      <c r="R19" s="69"/>
      <c r="S19" s="69"/>
      <c r="T19" s="69"/>
      <c r="U19" s="69"/>
      <c r="V19" s="69"/>
      <c r="W19" s="69"/>
      <c r="X19" s="69"/>
      <c r="Y19" s="69"/>
      <c r="Z19" s="69"/>
      <c r="AA19" s="69"/>
      <c r="AB19" s="69"/>
      <c r="AC19" s="69"/>
      <c r="AD19" s="69"/>
      <c r="AE19" s="69"/>
      <c r="AF19" s="39">
        <f t="shared" ref="AF19:AF32" si="6">SUM(B19:AE19)</f>
        <v>6</v>
      </c>
      <c r="AG19" s="40"/>
      <c r="AH19" s="56"/>
      <c r="AI19" s="56"/>
      <c r="AJ19" s="56"/>
      <c r="AK19" s="56"/>
      <c r="AL19" s="49"/>
    </row>
    <row r="20" spans="1:38" hidden="1">
      <c r="A20" s="54" t="s">
        <v>48</v>
      </c>
      <c r="B20" s="71"/>
      <c r="C20" s="69"/>
      <c r="D20" s="69"/>
      <c r="E20" s="69"/>
      <c r="F20" s="69"/>
      <c r="G20" s="69"/>
      <c r="H20" s="69"/>
      <c r="I20" s="69"/>
      <c r="J20" s="69"/>
      <c r="K20" s="69"/>
      <c r="L20" s="69"/>
      <c r="M20" s="69"/>
      <c r="N20" s="69"/>
      <c r="O20" s="69">
        <v>3</v>
      </c>
      <c r="P20" s="69">
        <v>3</v>
      </c>
      <c r="Q20" s="69">
        <v>3</v>
      </c>
      <c r="R20" s="69"/>
      <c r="S20" s="69"/>
      <c r="T20" s="69"/>
      <c r="U20" s="69"/>
      <c r="V20" s="69"/>
      <c r="W20" s="69"/>
      <c r="X20" s="69"/>
      <c r="Y20" s="69"/>
      <c r="Z20" s="69"/>
      <c r="AA20" s="69"/>
      <c r="AB20" s="69"/>
      <c r="AC20" s="69"/>
      <c r="AD20" s="69"/>
      <c r="AE20" s="69"/>
      <c r="AF20" s="39">
        <f t="shared" si="6"/>
        <v>9</v>
      </c>
      <c r="AG20" s="40"/>
      <c r="AH20" s="56"/>
      <c r="AI20" s="56"/>
      <c r="AJ20" s="56"/>
      <c r="AK20" s="56"/>
      <c r="AL20" s="49"/>
    </row>
    <row r="21" spans="1:38" hidden="1">
      <c r="A21" s="54" t="s">
        <v>49</v>
      </c>
      <c r="B21" s="71"/>
      <c r="C21" s="69"/>
      <c r="D21" s="69"/>
      <c r="E21" s="69"/>
      <c r="F21" s="69"/>
      <c r="G21" s="69"/>
      <c r="H21" s="69"/>
      <c r="I21" s="69"/>
      <c r="J21" s="69"/>
      <c r="K21" s="69"/>
      <c r="L21" s="69"/>
      <c r="M21" s="69"/>
      <c r="N21" s="69"/>
      <c r="O21" s="69"/>
      <c r="P21" s="69">
        <v>6</v>
      </c>
      <c r="Q21" s="69">
        <v>6</v>
      </c>
      <c r="R21" s="69"/>
      <c r="S21" s="69"/>
      <c r="T21" s="69"/>
      <c r="U21" s="69"/>
      <c r="V21" s="69"/>
      <c r="W21" s="69"/>
      <c r="X21" s="69"/>
      <c r="Y21" s="69"/>
      <c r="Z21" s="69"/>
      <c r="AA21" s="69"/>
      <c r="AB21" s="69"/>
      <c r="AC21" s="69"/>
      <c r="AD21" s="69"/>
      <c r="AE21" s="69"/>
      <c r="AF21" s="39">
        <f t="shared" si="6"/>
        <v>12</v>
      </c>
      <c r="AG21" s="40"/>
      <c r="AH21" s="56"/>
      <c r="AI21" s="56"/>
      <c r="AJ21" s="56"/>
      <c r="AK21" s="56"/>
      <c r="AL21" s="49"/>
    </row>
    <row r="22" spans="1:38" hidden="1">
      <c r="A22" s="54" t="s">
        <v>50</v>
      </c>
      <c r="B22" s="71"/>
      <c r="C22" s="69"/>
      <c r="D22" s="69"/>
      <c r="E22" s="69"/>
      <c r="F22" s="69"/>
      <c r="G22" s="69"/>
      <c r="H22" s="69"/>
      <c r="I22" s="69"/>
      <c r="J22" s="69"/>
      <c r="K22" s="69"/>
      <c r="L22" s="69"/>
      <c r="M22" s="69"/>
      <c r="N22" s="69"/>
      <c r="O22" s="69"/>
      <c r="P22" s="69">
        <v>6</v>
      </c>
      <c r="Q22" s="69">
        <v>6</v>
      </c>
      <c r="R22" s="69"/>
      <c r="S22" s="69"/>
      <c r="T22" s="69"/>
      <c r="U22" s="69"/>
      <c r="V22" s="69"/>
      <c r="W22" s="69"/>
      <c r="X22" s="69"/>
      <c r="Y22" s="69"/>
      <c r="Z22" s="69"/>
      <c r="AA22" s="69"/>
      <c r="AB22" s="69"/>
      <c r="AC22" s="69"/>
      <c r="AD22" s="69"/>
      <c r="AE22" s="69"/>
      <c r="AF22" s="39">
        <f t="shared" si="6"/>
        <v>12</v>
      </c>
      <c r="AG22" s="40"/>
      <c r="AH22" s="56"/>
      <c r="AI22" s="56"/>
      <c r="AJ22" s="56"/>
      <c r="AK22" s="56"/>
      <c r="AL22" s="49"/>
    </row>
    <row r="23" spans="1:38" hidden="1">
      <c r="A23" s="54" t="s">
        <v>51</v>
      </c>
      <c r="B23" s="71"/>
      <c r="C23" s="69"/>
      <c r="D23" s="69"/>
      <c r="E23" s="69"/>
      <c r="F23" s="69"/>
      <c r="G23" s="69"/>
      <c r="H23" s="69"/>
      <c r="I23" s="69"/>
      <c r="J23" s="69"/>
      <c r="K23" s="69"/>
      <c r="L23" s="69"/>
      <c r="M23" s="69"/>
      <c r="N23" s="69"/>
      <c r="O23" s="69"/>
      <c r="P23" s="69"/>
      <c r="Q23" s="69">
        <f>6+15</f>
        <v>21</v>
      </c>
      <c r="R23" s="69">
        <f>6+15</f>
        <v>21</v>
      </c>
      <c r="S23" s="69"/>
      <c r="T23" s="69"/>
      <c r="U23" s="69"/>
      <c r="V23" s="69"/>
      <c r="W23" s="69"/>
      <c r="X23" s="69"/>
      <c r="Y23" s="69"/>
      <c r="Z23" s="69"/>
      <c r="AA23" s="69"/>
      <c r="AB23" s="69"/>
      <c r="AC23" s="69"/>
      <c r="AD23" s="69"/>
      <c r="AE23" s="69"/>
      <c r="AF23" s="39">
        <f t="shared" si="6"/>
        <v>42</v>
      </c>
      <c r="AG23" s="40"/>
      <c r="AH23" s="56"/>
      <c r="AI23" s="56"/>
      <c r="AJ23" s="56"/>
      <c r="AK23" s="56"/>
      <c r="AL23" s="49"/>
    </row>
    <row r="24" spans="1:38" hidden="1">
      <c r="A24" s="54" t="s">
        <v>52</v>
      </c>
      <c r="B24" s="71"/>
      <c r="C24" s="69"/>
      <c r="D24" s="69"/>
      <c r="E24" s="69"/>
      <c r="F24" s="69"/>
      <c r="G24" s="69"/>
      <c r="H24" s="69"/>
      <c r="I24" s="69"/>
      <c r="J24" s="69"/>
      <c r="K24" s="69"/>
      <c r="L24" s="69"/>
      <c r="M24" s="69"/>
      <c r="N24" s="69"/>
      <c r="O24" s="69"/>
      <c r="P24" s="69"/>
      <c r="Q24" s="69"/>
      <c r="R24" s="69">
        <f>12+4+2</f>
        <v>18</v>
      </c>
      <c r="S24" s="69">
        <f>12+4+2</f>
        <v>18</v>
      </c>
      <c r="T24" s="69">
        <f>12+4+2</f>
        <v>18</v>
      </c>
      <c r="U24" s="69"/>
      <c r="V24" s="69"/>
      <c r="W24" s="69"/>
      <c r="X24" s="69"/>
      <c r="Y24" s="69"/>
      <c r="Z24" s="69"/>
      <c r="AA24" s="69"/>
      <c r="AB24" s="69"/>
      <c r="AC24" s="69"/>
      <c r="AD24" s="69"/>
      <c r="AE24" s="69"/>
      <c r="AF24" s="39">
        <f t="shared" si="6"/>
        <v>54</v>
      </c>
      <c r="AG24" s="40"/>
      <c r="AH24" s="56"/>
      <c r="AI24" s="56"/>
      <c r="AJ24" s="56"/>
      <c r="AK24" s="56"/>
      <c r="AL24" s="49"/>
    </row>
    <row r="25" spans="1:38" hidden="1">
      <c r="A25" s="54" t="s">
        <v>53</v>
      </c>
      <c r="B25" s="71"/>
      <c r="C25" s="69"/>
      <c r="D25" s="69"/>
      <c r="E25" s="69"/>
      <c r="F25" s="69"/>
      <c r="G25" s="69"/>
      <c r="H25" s="69"/>
      <c r="I25" s="69"/>
      <c r="J25" s="69"/>
      <c r="K25" s="69"/>
      <c r="L25" s="69"/>
      <c r="M25" s="69"/>
      <c r="N25" s="69"/>
      <c r="O25" s="69"/>
      <c r="P25" s="69"/>
      <c r="Q25" s="69"/>
      <c r="R25" s="69"/>
      <c r="S25" s="69">
        <v>4</v>
      </c>
      <c r="T25" s="69">
        <v>4</v>
      </c>
      <c r="U25" s="69">
        <v>4</v>
      </c>
      <c r="V25" s="69"/>
      <c r="W25" s="69"/>
      <c r="X25" s="69"/>
      <c r="Y25" s="69"/>
      <c r="Z25" s="69"/>
      <c r="AA25" s="69"/>
      <c r="AB25" s="69"/>
      <c r="AC25" s="69"/>
      <c r="AD25" s="69"/>
      <c r="AE25" s="69"/>
      <c r="AF25" s="39">
        <f t="shared" si="6"/>
        <v>12</v>
      </c>
      <c r="AG25" s="40"/>
      <c r="AH25" s="56"/>
      <c r="AI25" s="56"/>
      <c r="AJ25" s="56"/>
      <c r="AK25" s="56"/>
      <c r="AL25" s="49"/>
    </row>
    <row r="26" spans="1:38" hidden="1">
      <c r="A26" s="54" t="s">
        <v>54</v>
      </c>
      <c r="B26" s="71"/>
      <c r="C26" s="69"/>
      <c r="D26" s="69"/>
      <c r="E26" s="69"/>
      <c r="F26" s="69"/>
      <c r="G26" s="69"/>
      <c r="H26" s="69"/>
      <c r="I26" s="69"/>
      <c r="J26" s="69"/>
      <c r="K26" s="69"/>
      <c r="L26" s="69"/>
      <c r="M26" s="69"/>
      <c r="N26" s="69"/>
      <c r="O26" s="69"/>
      <c r="P26" s="69"/>
      <c r="Q26" s="69"/>
      <c r="R26" s="69"/>
      <c r="S26" s="69">
        <v>9</v>
      </c>
      <c r="T26" s="69">
        <v>9</v>
      </c>
      <c r="U26" s="69">
        <v>9</v>
      </c>
      <c r="V26" s="69"/>
      <c r="W26" s="69"/>
      <c r="X26" s="69"/>
      <c r="Y26" s="69"/>
      <c r="Z26" s="69"/>
      <c r="AA26" s="69"/>
      <c r="AB26" s="69"/>
      <c r="AC26" s="69"/>
      <c r="AD26" s="69"/>
      <c r="AE26" s="69"/>
      <c r="AF26" s="39">
        <f t="shared" si="6"/>
        <v>27</v>
      </c>
      <c r="AG26" s="40"/>
      <c r="AH26" s="56"/>
      <c r="AI26" s="56"/>
      <c r="AJ26" s="56"/>
      <c r="AK26" s="56"/>
      <c r="AL26" s="49"/>
    </row>
    <row r="27" spans="1:38" hidden="1">
      <c r="A27" s="54" t="s">
        <v>55</v>
      </c>
      <c r="B27" s="71"/>
      <c r="C27" s="69"/>
      <c r="D27" s="69"/>
      <c r="E27" s="69"/>
      <c r="F27" s="69"/>
      <c r="G27" s="69"/>
      <c r="H27" s="69"/>
      <c r="I27" s="69"/>
      <c r="J27" s="69"/>
      <c r="K27" s="69"/>
      <c r="L27" s="69"/>
      <c r="M27" s="69"/>
      <c r="N27" s="69"/>
      <c r="O27" s="69"/>
      <c r="P27" s="69"/>
      <c r="Q27" s="69"/>
      <c r="R27" s="69"/>
      <c r="S27" s="69">
        <v>6</v>
      </c>
      <c r="T27" s="69">
        <v>6</v>
      </c>
      <c r="U27" s="69">
        <v>6</v>
      </c>
      <c r="V27" s="69"/>
      <c r="W27" s="69"/>
      <c r="X27" s="69"/>
      <c r="Y27" s="69"/>
      <c r="Z27" s="69"/>
      <c r="AA27" s="69"/>
      <c r="AB27" s="69"/>
      <c r="AC27" s="69"/>
      <c r="AD27" s="69"/>
      <c r="AE27" s="69"/>
      <c r="AF27" s="39">
        <f t="shared" si="6"/>
        <v>18</v>
      </c>
      <c r="AG27" s="40"/>
      <c r="AH27" s="56"/>
      <c r="AI27" s="56"/>
      <c r="AJ27" s="56"/>
      <c r="AK27" s="56"/>
      <c r="AL27" s="49"/>
    </row>
    <row r="28" spans="1:38" hidden="1">
      <c r="A28" s="54" t="s">
        <v>56</v>
      </c>
      <c r="B28" s="71"/>
      <c r="C28" s="69"/>
      <c r="D28" s="69"/>
      <c r="E28" s="69"/>
      <c r="F28" s="69"/>
      <c r="G28" s="69"/>
      <c r="H28" s="69"/>
      <c r="I28" s="69"/>
      <c r="J28" s="69"/>
      <c r="K28" s="69"/>
      <c r="L28" s="69"/>
      <c r="M28" s="69"/>
      <c r="N28" s="69"/>
      <c r="O28" s="69"/>
      <c r="P28" s="69"/>
      <c r="Q28" s="69"/>
      <c r="R28" s="69"/>
      <c r="S28" s="69"/>
      <c r="T28" s="69"/>
      <c r="U28" s="69">
        <v>10</v>
      </c>
      <c r="V28" s="69">
        <v>10</v>
      </c>
      <c r="W28" s="69">
        <v>10</v>
      </c>
      <c r="X28" s="69"/>
      <c r="Y28" s="69"/>
      <c r="Z28" s="69"/>
      <c r="AA28" s="69"/>
      <c r="AB28" s="69"/>
      <c r="AC28" s="69"/>
      <c r="AD28" s="69"/>
      <c r="AE28" s="69"/>
      <c r="AF28" s="39">
        <f t="shared" si="6"/>
        <v>30</v>
      </c>
      <c r="AG28" s="40"/>
      <c r="AH28" s="56"/>
      <c r="AI28" s="56"/>
      <c r="AJ28" s="56"/>
      <c r="AK28" s="56"/>
      <c r="AL28" s="49"/>
    </row>
    <row r="29" spans="1:38" hidden="1">
      <c r="A29" s="54" t="s">
        <v>57</v>
      </c>
      <c r="B29" s="71"/>
      <c r="C29" s="69"/>
      <c r="D29" s="69"/>
      <c r="E29" s="69"/>
      <c r="F29" s="69"/>
      <c r="G29" s="69"/>
      <c r="H29" s="69"/>
      <c r="I29" s="69"/>
      <c r="J29" s="69"/>
      <c r="K29" s="69"/>
      <c r="L29" s="69"/>
      <c r="M29" s="69"/>
      <c r="N29" s="69"/>
      <c r="O29" s="69"/>
      <c r="P29" s="69"/>
      <c r="Q29" s="69"/>
      <c r="R29" s="69"/>
      <c r="S29" s="69"/>
      <c r="T29" s="69"/>
      <c r="U29" s="69"/>
      <c r="V29" s="69"/>
      <c r="W29" s="69"/>
      <c r="X29" s="69">
        <v>6</v>
      </c>
      <c r="Y29" s="69"/>
      <c r="Z29" s="69"/>
      <c r="AA29" s="69"/>
      <c r="AB29" s="69"/>
      <c r="AC29" s="69"/>
      <c r="AD29" s="69"/>
      <c r="AE29" s="69"/>
      <c r="AF29" s="39">
        <f t="shared" si="6"/>
        <v>6</v>
      </c>
      <c r="AG29" s="40"/>
      <c r="AH29" s="56"/>
      <c r="AI29" s="56"/>
      <c r="AJ29" s="56"/>
      <c r="AK29" s="56"/>
      <c r="AL29" s="49"/>
    </row>
    <row r="30" spans="1:38" ht="13.5" hidden="1" thickBot="1">
      <c r="A30" s="54" t="s">
        <v>58</v>
      </c>
      <c r="B30" s="71"/>
      <c r="C30" s="69"/>
      <c r="D30" s="69"/>
      <c r="E30" s="69"/>
      <c r="F30" s="69"/>
      <c r="G30" s="69"/>
      <c r="H30" s="69"/>
      <c r="I30" s="69"/>
      <c r="J30" s="69"/>
      <c r="K30" s="69"/>
      <c r="L30" s="69"/>
      <c r="M30" s="69"/>
      <c r="N30" s="69"/>
      <c r="O30" s="69"/>
      <c r="P30" s="69"/>
      <c r="Q30" s="69"/>
      <c r="R30" s="69"/>
      <c r="S30" s="69"/>
      <c r="T30" s="69"/>
      <c r="U30" s="69"/>
      <c r="V30" s="69"/>
      <c r="W30" s="69"/>
      <c r="X30" s="69"/>
      <c r="Y30" s="69"/>
      <c r="Z30" s="69">
        <v>5</v>
      </c>
      <c r="AA30" s="69"/>
      <c r="AB30" s="69"/>
      <c r="AC30" s="69"/>
      <c r="AD30" s="69"/>
      <c r="AE30" s="69"/>
      <c r="AF30" s="39">
        <f t="shared" si="6"/>
        <v>5</v>
      </c>
      <c r="AG30" s="40"/>
      <c r="AH30" s="56"/>
      <c r="AI30" s="56"/>
      <c r="AJ30" s="56"/>
      <c r="AK30" s="56"/>
      <c r="AL30" s="49"/>
    </row>
    <row r="31" spans="1:38">
      <c r="A31" s="66" t="s">
        <v>43</v>
      </c>
      <c r="B31" s="67">
        <v>0</v>
      </c>
      <c r="C31" s="68">
        <v>0</v>
      </c>
      <c r="D31" s="68">
        <v>0</v>
      </c>
      <c r="E31" s="68">
        <v>0</v>
      </c>
      <c r="F31" s="68">
        <v>0</v>
      </c>
      <c r="G31" s="68">
        <v>0</v>
      </c>
      <c r="H31" s="68">
        <v>0</v>
      </c>
      <c r="I31" s="68">
        <v>0</v>
      </c>
      <c r="J31" s="68">
        <v>0</v>
      </c>
      <c r="K31" s="68">
        <v>0</v>
      </c>
      <c r="L31" s="68">
        <v>0</v>
      </c>
      <c r="M31" s="68">
        <v>2</v>
      </c>
      <c r="N31" s="68">
        <v>2</v>
      </c>
      <c r="O31" s="69">
        <v>21</v>
      </c>
      <c r="P31" s="69">
        <v>21</v>
      </c>
      <c r="Q31" s="69">
        <v>21</v>
      </c>
      <c r="R31" s="69">
        <v>21</v>
      </c>
      <c r="S31" s="69">
        <v>21</v>
      </c>
      <c r="T31" s="70">
        <v>0</v>
      </c>
      <c r="U31" s="68">
        <v>0</v>
      </c>
      <c r="V31" s="68">
        <v>0</v>
      </c>
      <c r="W31" s="68">
        <v>0</v>
      </c>
      <c r="X31" s="68">
        <v>0</v>
      </c>
      <c r="Y31" s="68">
        <v>0</v>
      </c>
      <c r="Z31" s="68">
        <v>0</v>
      </c>
      <c r="AA31" s="68">
        <v>0</v>
      </c>
      <c r="AB31" s="68">
        <v>0</v>
      </c>
      <c r="AC31" s="68">
        <v>0</v>
      </c>
      <c r="AD31" s="68">
        <v>0</v>
      </c>
      <c r="AE31" s="68">
        <v>0</v>
      </c>
      <c r="AF31" s="39">
        <f t="shared" si="6"/>
        <v>109</v>
      </c>
      <c r="AG31" s="40"/>
      <c r="AH31" s="274" t="s">
        <v>59</v>
      </c>
      <c r="AI31" s="275"/>
      <c r="AJ31" s="275"/>
      <c r="AK31" s="276"/>
      <c r="AL31" s="49"/>
    </row>
    <row r="32" spans="1:38">
      <c r="A32" s="54" t="s">
        <v>45</v>
      </c>
      <c r="B32" s="71">
        <v>0</v>
      </c>
      <c r="C32" s="68">
        <v>0</v>
      </c>
      <c r="D32" s="68">
        <v>0</v>
      </c>
      <c r="E32" s="68">
        <v>0</v>
      </c>
      <c r="F32" s="68">
        <v>0</v>
      </c>
      <c r="G32" s="68">
        <v>0</v>
      </c>
      <c r="H32" s="68">
        <v>0</v>
      </c>
      <c r="I32" s="68">
        <v>0</v>
      </c>
      <c r="J32" s="68">
        <v>0</v>
      </c>
      <c r="K32" s="68">
        <v>0</v>
      </c>
      <c r="L32" s="68">
        <v>0</v>
      </c>
      <c r="M32" s="68">
        <v>0</v>
      </c>
      <c r="N32" s="68">
        <v>0</v>
      </c>
      <c r="O32" s="69">
        <v>6</v>
      </c>
      <c r="P32" s="69">
        <v>6</v>
      </c>
      <c r="Q32" s="69">
        <v>6</v>
      </c>
      <c r="R32" s="69">
        <v>6</v>
      </c>
      <c r="S32" s="69">
        <v>3</v>
      </c>
      <c r="T32" s="70">
        <v>0</v>
      </c>
      <c r="U32" s="68">
        <v>4</v>
      </c>
      <c r="V32" s="68">
        <v>4</v>
      </c>
      <c r="W32" s="68">
        <v>4</v>
      </c>
      <c r="X32" s="68">
        <v>4</v>
      </c>
      <c r="Y32" s="68">
        <v>0</v>
      </c>
      <c r="Z32" s="68">
        <v>2</v>
      </c>
      <c r="AA32" s="68">
        <v>0</v>
      </c>
      <c r="AB32" s="68">
        <v>0</v>
      </c>
      <c r="AC32" s="68">
        <v>0</v>
      </c>
      <c r="AD32" s="68">
        <v>0</v>
      </c>
      <c r="AE32" s="68">
        <v>0</v>
      </c>
      <c r="AF32" s="39">
        <f t="shared" si="6"/>
        <v>45</v>
      </c>
      <c r="AG32" s="40"/>
      <c r="AH32" s="55"/>
      <c r="AI32" s="56"/>
      <c r="AJ32" s="57" t="s">
        <v>42</v>
      </c>
      <c r="AK32" s="58">
        <f>ROUND(AF33/$AE$4,0)</f>
        <v>652</v>
      </c>
      <c r="AL32" s="49"/>
    </row>
    <row r="33" spans="1:42" ht="13.5" thickBot="1">
      <c r="A33" s="72" t="s">
        <v>26</v>
      </c>
      <c r="B33" s="73">
        <f t="shared" ref="B33:P33" si="7">B17+B18+B31+B32</f>
        <v>124</v>
      </c>
      <c r="C33" s="73">
        <f t="shared" si="7"/>
        <v>170</v>
      </c>
      <c r="D33" s="73">
        <f t="shared" si="7"/>
        <v>162</v>
      </c>
      <c r="E33" s="73">
        <f t="shared" si="7"/>
        <v>234</v>
      </c>
      <c r="F33" s="73">
        <f t="shared" si="7"/>
        <v>713</v>
      </c>
      <c r="G33" s="73">
        <f t="shared" si="7"/>
        <v>790</v>
      </c>
      <c r="H33" s="73">
        <f t="shared" si="7"/>
        <v>855</v>
      </c>
      <c r="I33" s="73">
        <f t="shared" si="7"/>
        <v>890</v>
      </c>
      <c r="J33" s="73">
        <f t="shared" si="7"/>
        <v>911</v>
      </c>
      <c r="K33" s="73">
        <f t="shared" si="7"/>
        <v>922</v>
      </c>
      <c r="L33" s="73">
        <f t="shared" si="7"/>
        <v>924</v>
      </c>
      <c r="M33" s="73">
        <f t="shared" si="7"/>
        <v>959</v>
      </c>
      <c r="N33" s="73">
        <f t="shared" si="7"/>
        <v>979</v>
      </c>
      <c r="O33" s="73">
        <f t="shared" si="7"/>
        <v>1046</v>
      </c>
      <c r="P33" s="73">
        <f t="shared" si="7"/>
        <v>1075</v>
      </c>
      <c r="Q33" s="73">
        <f>Q17+Q18+Q31+Q32</f>
        <v>1087</v>
      </c>
      <c r="R33" s="73">
        <f t="shared" ref="R33:AE33" si="8">R17+R18+R31+R32</f>
        <v>1077</v>
      </c>
      <c r="S33" s="73">
        <f t="shared" si="8"/>
        <v>1010</v>
      </c>
      <c r="T33" s="73">
        <f t="shared" si="8"/>
        <v>1012</v>
      </c>
      <c r="U33" s="73">
        <f t="shared" si="8"/>
        <v>907</v>
      </c>
      <c r="V33" s="73">
        <f t="shared" si="8"/>
        <v>828</v>
      </c>
      <c r="W33" s="73">
        <f t="shared" si="8"/>
        <v>795</v>
      </c>
      <c r="X33" s="73">
        <f t="shared" si="8"/>
        <v>361</v>
      </c>
      <c r="Y33" s="73">
        <f t="shared" si="8"/>
        <v>306</v>
      </c>
      <c r="Z33" s="73">
        <f t="shared" si="8"/>
        <v>261</v>
      </c>
      <c r="AA33" s="73">
        <f t="shared" si="8"/>
        <v>196</v>
      </c>
      <c r="AB33" s="73">
        <f t="shared" si="8"/>
        <v>145</v>
      </c>
      <c r="AC33" s="73">
        <f t="shared" si="8"/>
        <v>84</v>
      </c>
      <c r="AD33" s="73">
        <f t="shared" si="8"/>
        <v>53</v>
      </c>
      <c r="AE33" s="73">
        <f t="shared" si="8"/>
        <v>35</v>
      </c>
      <c r="AF33" s="65">
        <f>SUM(B33:AE33)</f>
        <v>18911</v>
      </c>
      <c r="AG33" s="65"/>
      <c r="AH33" s="59"/>
      <c r="AI33" s="60"/>
      <c r="AJ33" s="61" t="s">
        <v>44</v>
      </c>
      <c r="AK33" s="62">
        <f>MAX(B33:AE33)</f>
        <v>1087</v>
      </c>
    </row>
    <row r="34" spans="1:42">
      <c r="A34" s="72"/>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65"/>
      <c r="AG34" s="65"/>
      <c r="AH34" s="56"/>
      <c r="AI34" s="56"/>
      <c r="AJ34" s="57"/>
      <c r="AK34" s="74"/>
    </row>
    <row r="35" spans="1:42">
      <c r="A35" s="75" t="s">
        <v>60</v>
      </c>
      <c r="B35" s="76">
        <v>7.4999999999999997E-2</v>
      </c>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65"/>
      <c r="AG35" s="65"/>
      <c r="AH35" s="56"/>
      <c r="AI35" s="56">
        <f>AF17+AF18+AF31+AF32</f>
        <v>18911</v>
      </c>
      <c r="AJ35" s="57"/>
      <c r="AK35" s="74"/>
    </row>
    <row r="36" spans="1:42">
      <c r="A36" s="77" t="s">
        <v>61</v>
      </c>
      <c r="B36" s="27">
        <f t="shared" ref="B36:AE36" si="9">B5+B6+B13</f>
        <v>120</v>
      </c>
      <c r="C36" s="27">
        <f t="shared" si="9"/>
        <v>155</v>
      </c>
      <c r="D36" s="27">
        <f t="shared" si="9"/>
        <v>137</v>
      </c>
      <c r="E36" s="27">
        <f t="shared" si="9"/>
        <v>194</v>
      </c>
      <c r="F36" s="27">
        <f t="shared" si="9"/>
        <v>610</v>
      </c>
      <c r="G36" s="27">
        <f t="shared" si="9"/>
        <v>687</v>
      </c>
      <c r="H36" s="27">
        <f t="shared" si="9"/>
        <v>752</v>
      </c>
      <c r="I36" s="27">
        <f t="shared" si="9"/>
        <v>787</v>
      </c>
      <c r="J36" s="27">
        <f t="shared" si="9"/>
        <v>808</v>
      </c>
      <c r="K36" s="27">
        <f t="shared" si="9"/>
        <v>819</v>
      </c>
      <c r="L36" s="27">
        <f t="shared" si="9"/>
        <v>821</v>
      </c>
      <c r="M36" s="27">
        <f t="shared" si="9"/>
        <v>851</v>
      </c>
      <c r="N36" s="27">
        <f t="shared" si="9"/>
        <v>871</v>
      </c>
      <c r="O36" s="27">
        <f t="shared" si="9"/>
        <v>913</v>
      </c>
      <c r="P36" s="27">
        <f t="shared" si="9"/>
        <v>930</v>
      </c>
      <c r="Q36" s="27">
        <f t="shared" si="9"/>
        <v>921</v>
      </c>
      <c r="R36" s="27">
        <f t="shared" si="9"/>
        <v>908</v>
      </c>
      <c r="S36" s="27">
        <f t="shared" si="9"/>
        <v>843</v>
      </c>
      <c r="T36" s="27">
        <f t="shared" si="9"/>
        <v>836</v>
      </c>
      <c r="U36" s="27">
        <f t="shared" si="9"/>
        <v>771</v>
      </c>
      <c r="V36" s="27">
        <f t="shared" si="9"/>
        <v>711</v>
      </c>
      <c r="W36" s="27">
        <f t="shared" si="9"/>
        <v>678</v>
      </c>
      <c r="X36" s="27">
        <f t="shared" si="9"/>
        <v>311</v>
      </c>
      <c r="Y36" s="27">
        <f t="shared" si="9"/>
        <v>266</v>
      </c>
      <c r="Z36" s="27">
        <f t="shared" si="9"/>
        <v>219</v>
      </c>
      <c r="AA36" s="27">
        <f t="shared" si="9"/>
        <v>166</v>
      </c>
      <c r="AB36" s="27">
        <f t="shared" si="9"/>
        <v>120</v>
      </c>
      <c r="AC36" s="27">
        <f t="shared" si="9"/>
        <v>69</v>
      </c>
      <c r="AD36" s="27">
        <f t="shared" si="9"/>
        <v>43</v>
      </c>
      <c r="AE36" s="27">
        <f t="shared" si="9"/>
        <v>30</v>
      </c>
      <c r="AF36" s="27">
        <f>AF5+AF6+AF9+AF13</f>
        <v>17351</v>
      </c>
      <c r="AG36" s="49"/>
      <c r="AL36" s="49"/>
      <c r="AM36" s="49"/>
      <c r="AN36" s="49"/>
      <c r="AO36" s="49"/>
      <c r="AP36" s="49"/>
    </row>
    <row r="37" spans="1:42">
      <c r="A37" s="77" t="s">
        <v>62</v>
      </c>
      <c r="B37" s="27">
        <f>ROUND(B36*(1-$B$35), 0)</f>
        <v>111</v>
      </c>
      <c r="C37" s="27">
        <f t="shared" ref="C37:AF37" si="10">ROUND(C36*(1-$B$35), 0)</f>
        <v>143</v>
      </c>
      <c r="D37" s="27">
        <f t="shared" si="10"/>
        <v>127</v>
      </c>
      <c r="E37" s="27">
        <f t="shared" si="10"/>
        <v>179</v>
      </c>
      <c r="F37" s="27">
        <f t="shared" si="10"/>
        <v>564</v>
      </c>
      <c r="G37" s="27">
        <f t="shared" si="10"/>
        <v>635</v>
      </c>
      <c r="H37" s="27">
        <f t="shared" si="10"/>
        <v>696</v>
      </c>
      <c r="I37" s="27">
        <f t="shared" si="10"/>
        <v>728</v>
      </c>
      <c r="J37" s="27">
        <f t="shared" si="10"/>
        <v>747</v>
      </c>
      <c r="K37" s="27">
        <f t="shared" si="10"/>
        <v>758</v>
      </c>
      <c r="L37" s="27">
        <f t="shared" si="10"/>
        <v>759</v>
      </c>
      <c r="M37" s="27">
        <f t="shared" si="10"/>
        <v>787</v>
      </c>
      <c r="N37" s="27">
        <f t="shared" si="10"/>
        <v>806</v>
      </c>
      <c r="O37" s="27">
        <f t="shared" si="10"/>
        <v>845</v>
      </c>
      <c r="P37" s="78">
        <f t="shared" si="10"/>
        <v>860</v>
      </c>
      <c r="Q37" s="27">
        <f t="shared" si="10"/>
        <v>852</v>
      </c>
      <c r="R37" s="27">
        <f t="shared" si="10"/>
        <v>840</v>
      </c>
      <c r="S37" s="27">
        <f t="shared" si="10"/>
        <v>780</v>
      </c>
      <c r="T37" s="27">
        <f t="shared" si="10"/>
        <v>773</v>
      </c>
      <c r="U37" s="27">
        <f t="shared" si="10"/>
        <v>713</v>
      </c>
      <c r="V37" s="27">
        <f t="shared" si="10"/>
        <v>658</v>
      </c>
      <c r="W37" s="27">
        <f t="shared" si="10"/>
        <v>627</v>
      </c>
      <c r="X37" s="27">
        <f t="shared" si="10"/>
        <v>288</v>
      </c>
      <c r="Y37" s="27">
        <f t="shared" si="10"/>
        <v>246</v>
      </c>
      <c r="Z37" s="27">
        <f t="shared" si="10"/>
        <v>203</v>
      </c>
      <c r="AA37" s="27">
        <f t="shared" si="10"/>
        <v>154</v>
      </c>
      <c r="AB37" s="27">
        <f t="shared" si="10"/>
        <v>111</v>
      </c>
      <c r="AC37" s="27">
        <f t="shared" si="10"/>
        <v>64</v>
      </c>
      <c r="AD37" s="27">
        <f t="shared" si="10"/>
        <v>40</v>
      </c>
      <c r="AE37" s="27">
        <f t="shared" si="10"/>
        <v>28</v>
      </c>
      <c r="AF37" s="27">
        <f t="shared" si="10"/>
        <v>16050</v>
      </c>
      <c r="AG37" s="49"/>
      <c r="AL37" s="49"/>
      <c r="AM37" s="49"/>
      <c r="AN37" s="49"/>
      <c r="AO37" s="49"/>
      <c r="AP37" s="49"/>
    </row>
    <row r="38" spans="1:42">
      <c r="A38" s="77"/>
      <c r="B38" s="27"/>
      <c r="C38" s="27"/>
      <c r="D38" s="27"/>
      <c r="E38" s="27"/>
      <c r="F38" s="27"/>
      <c r="G38" s="27"/>
      <c r="H38" s="27"/>
      <c r="I38" s="27"/>
      <c r="J38" s="27"/>
      <c r="K38" s="27"/>
      <c r="L38" s="27"/>
      <c r="M38" s="27"/>
      <c r="N38" s="27"/>
      <c r="O38" s="27"/>
      <c r="P38" s="27"/>
      <c r="Q38" s="27"/>
      <c r="R38" s="27"/>
      <c r="S38" s="27"/>
      <c r="T38" s="27"/>
      <c r="U38" s="27"/>
      <c r="AG38" s="49"/>
      <c r="AL38" s="49"/>
      <c r="AM38" s="49"/>
      <c r="AN38" s="49"/>
      <c r="AO38" s="49"/>
      <c r="AP38" s="49"/>
    </row>
    <row r="39" spans="1:42" ht="15.75">
      <c r="A39" s="79" t="s">
        <v>63</v>
      </c>
      <c r="B39" s="79"/>
      <c r="C39" s="79"/>
      <c r="D39" s="79"/>
      <c r="E39" s="79"/>
      <c r="F39" s="79"/>
      <c r="G39" s="80"/>
      <c r="H39" s="80"/>
      <c r="I39" s="80"/>
      <c r="J39" s="80"/>
      <c r="K39" s="80"/>
      <c r="L39" s="80"/>
      <c r="M39" s="80"/>
      <c r="AG39" s="49"/>
      <c r="AH39" s="56"/>
      <c r="AI39" s="56"/>
      <c r="AJ39" s="57"/>
      <c r="AK39" s="74"/>
      <c r="AL39" s="49"/>
      <c r="AM39" s="49"/>
      <c r="AN39" s="49"/>
      <c r="AO39" s="49"/>
      <c r="AP39" s="49"/>
    </row>
    <row r="40" spans="1:42" hidden="1">
      <c r="A40" s="81" t="s">
        <v>3</v>
      </c>
      <c r="B40" s="81"/>
      <c r="C40" s="82">
        <v>1</v>
      </c>
      <c r="D40" s="82">
        <v>2</v>
      </c>
      <c r="E40" s="82">
        <v>3</v>
      </c>
      <c r="F40" s="82">
        <v>4</v>
      </c>
      <c r="G40" s="82">
        <v>5</v>
      </c>
      <c r="H40" s="82">
        <v>6</v>
      </c>
      <c r="I40" s="82">
        <v>7</v>
      </c>
      <c r="J40" s="82">
        <v>8</v>
      </c>
      <c r="K40" s="82">
        <v>9</v>
      </c>
      <c r="L40" s="82">
        <v>10</v>
      </c>
      <c r="M40" s="82">
        <v>11</v>
      </c>
      <c r="N40" s="82">
        <v>12</v>
      </c>
      <c r="O40" s="82">
        <v>13</v>
      </c>
      <c r="P40" s="82">
        <v>14</v>
      </c>
      <c r="Q40" s="82">
        <v>15</v>
      </c>
      <c r="R40" s="82">
        <v>16</v>
      </c>
      <c r="S40" s="82">
        <v>17</v>
      </c>
      <c r="T40" s="82">
        <v>18</v>
      </c>
      <c r="U40" s="82">
        <v>19</v>
      </c>
      <c r="V40" s="82">
        <v>20</v>
      </c>
      <c r="W40" s="82">
        <v>21</v>
      </c>
      <c r="X40" s="82">
        <v>22</v>
      </c>
      <c r="Y40" s="82">
        <v>23</v>
      </c>
      <c r="Z40" s="82">
        <v>24</v>
      </c>
      <c r="AA40" s="82">
        <v>25</v>
      </c>
      <c r="AB40" s="82">
        <v>26</v>
      </c>
      <c r="AC40" s="82">
        <v>27</v>
      </c>
      <c r="AG40" s="49"/>
      <c r="AH40" s="56"/>
      <c r="AI40" s="56"/>
      <c r="AJ40" s="57"/>
      <c r="AK40" s="74"/>
      <c r="AL40" s="49"/>
      <c r="AM40" s="49"/>
      <c r="AN40" s="49"/>
      <c r="AO40" s="49"/>
      <c r="AP40" s="49"/>
    </row>
    <row r="41" spans="1:42">
      <c r="A41" s="83" t="s">
        <v>64</v>
      </c>
      <c r="B41" s="84">
        <v>35</v>
      </c>
      <c r="C41" s="84">
        <v>35</v>
      </c>
      <c r="D41" s="84">
        <v>440</v>
      </c>
      <c r="E41" s="84">
        <v>420</v>
      </c>
      <c r="F41" s="84">
        <v>407</v>
      </c>
      <c r="G41" s="84">
        <v>472</v>
      </c>
      <c r="H41" s="84">
        <v>438</v>
      </c>
      <c r="I41" s="84">
        <v>411</v>
      </c>
      <c r="J41" s="84">
        <v>112</v>
      </c>
      <c r="K41" s="84">
        <v>120</v>
      </c>
      <c r="L41" s="84">
        <v>148</v>
      </c>
      <c r="M41" s="84">
        <v>141</v>
      </c>
      <c r="N41" s="84">
        <v>137</v>
      </c>
      <c r="O41" s="84">
        <v>165</v>
      </c>
      <c r="P41" s="84">
        <v>171</v>
      </c>
      <c r="Q41" s="84">
        <v>135</v>
      </c>
      <c r="R41" s="84">
        <v>127</v>
      </c>
      <c r="S41" s="84">
        <v>122</v>
      </c>
      <c r="T41" s="84">
        <v>98</v>
      </c>
      <c r="U41" s="84">
        <v>94</v>
      </c>
      <c r="V41" s="84">
        <v>91</v>
      </c>
      <c r="W41" s="84">
        <v>65</v>
      </c>
      <c r="X41" s="84">
        <v>55</v>
      </c>
      <c r="Y41" s="84">
        <v>43</v>
      </c>
      <c r="Z41" s="84">
        <v>36</v>
      </c>
      <c r="AA41" s="84">
        <v>28</v>
      </c>
      <c r="AB41" s="84">
        <v>28</v>
      </c>
      <c r="AC41" s="84">
        <v>10</v>
      </c>
      <c r="AD41">
        <f>SUM(B41:AC41)</f>
        <v>4584</v>
      </c>
      <c r="AG41" s="49"/>
      <c r="AH41" s="56"/>
      <c r="AI41" s="56"/>
      <c r="AJ41" s="57"/>
      <c r="AK41" s="74"/>
      <c r="AL41" s="49"/>
      <c r="AM41" s="49"/>
      <c r="AN41" s="49"/>
      <c r="AO41" s="49"/>
      <c r="AP41" s="49"/>
    </row>
    <row r="42" spans="1:42">
      <c r="A42" s="85" t="s">
        <v>65</v>
      </c>
      <c r="B42" s="85"/>
      <c r="C42" s="27">
        <v>20</v>
      </c>
      <c r="D42" s="27">
        <v>40</v>
      </c>
      <c r="E42" s="27">
        <v>0</v>
      </c>
      <c r="F42" s="27">
        <v>0</v>
      </c>
      <c r="G42" s="27">
        <v>0</v>
      </c>
      <c r="H42" s="27">
        <v>0</v>
      </c>
      <c r="I42" s="27">
        <v>0</v>
      </c>
      <c r="J42" s="27">
        <v>0</v>
      </c>
      <c r="K42" s="27">
        <v>0</v>
      </c>
      <c r="L42" s="27">
        <v>0</v>
      </c>
      <c r="M42" s="27">
        <v>0</v>
      </c>
      <c r="N42" s="27">
        <v>0</v>
      </c>
      <c r="O42" s="27">
        <v>0</v>
      </c>
      <c r="P42" s="27">
        <v>0</v>
      </c>
      <c r="Q42" s="27">
        <v>20</v>
      </c>
      <c r="R42" s="27">
        <v>10</v>
      </c>
      <c r="S42" s="27">
        <v>10</v>
      </c>
      <c r="T42" s="27">
        <v>10</v>
      </c>
      <c r="U42" s="27">
        <v>10</v>
      </c>
      <c r="V42" s="27">
        <v>5</v>
      </c>
      <c r="W42" s="27">
        <v>5</v>
      </c>
      <c r="X42" s="27"/>
      <c r="Y42" s="27"/>
      <c r="Z42" s="27"/>
      <c r="AA42" s="27"/>
      <c r="AB42" s="27"/>
      <c r="AC42" s="27"/>
      <c r="AD42">
        <f>SUM(B42:AC42)</f>
        <v>130</v>
      </c>
      <c r="AG42" s="49"/>
      <c r="AH42" s="56"/>
      <c r="AI42" s="56"/>
      <c r="AJ42" s="57"/>
      <c r="AK42" s="74"/>
      <c r="AL42" s="49"/>
      <c r="AM42" s="49"/>
      <c r="AN42" s="49"/>
      <c r="AO42" s="49"/>
      <c r="AP42" s="49"/>
    </row>
    <row r="43" spans="1:42">
      <c r="A43" s="83" t="s">
        <v>66</v>
      </c>
      <c r="B43" s="83"/>
      <c r="C43" s="27"/>
      <c r="D43" s="27"/>
      <c r="E43" s="27">
        <v>245</v>
      </c>
      <c r="F43" s="27">
        <v>245</v>
      </c>
      <c r="G43" s="27">
        <v>245</v>
      </c>
      <c r="H43" s="27">
        <v>245</v>
      </c>
      <c r="I43" s="27">
        <v>245</v>
      </c>
      <c r="J43" s="27">
        <v>245</v>
      </c>
      <c r="K43" s="27">
        <v>246</v>
      </c>
      <c r="L43" s="27">
        <v>246</v>
      </c>
      <c r="M43" s="27">
        <v>246</v>
      </c>
      <c r="N43" s="27">
        <v>246</v>
      </c>
      <c r="O43" s="27">
        <v>246</v>
      </c>
      <c r="P43" s="27">
        <v>246</v>
      </c>
      <c r="Q43" s="27">
        <v>245</v>
      </c>
      <c r="R43" s="27">
        <v>245</v>
      </c>
      <c r="S43" s="27">
        <v>245</v>
      </c>
      <c r="T43" s="27">
        <v>245</v>
      </c>
      <c r="U43" s="27">
        <v>245</v>
      </c>
      <c r="V43" s="27">
        <v>245</v>
      </c>
      <c r="W43" s="27"/>
      <c r="X43" s="27"/>
      <c r="Y43" s="27"/>
      <c r="Z43" s="27"/>
      <c r="AA43" s="27"/>
      <c r="AB43" s="27"/>
      <c r="AC43" s="27"/>
      <c r="AD43">
        <f>SUM(B43:AC43)</f>
        <v>4416</v>
      </c>
      <c r="AG43" s="49"/>
      <c r="AH43" s="56"/>
      <c r="AI43" s="56"/>
      <c r="AJ43" s="57"/>
      <c r="AK43" s="74"/>
      <c r="AL43" s="49"/>
      <c r="AM43" s="49"/>
      <c r="AN43" s="49"/>
      <c r="AO43" s="49"/>
      <c r="AP43" s="49"/>
    </row>
    <row r="44" spans="1:42">
      <c r="A44" s="85" t="s">
        <v>67</v>
      </c>
      <c r="B44" s="27">
        <f t="shared" ref="B44:AC44" si="11">B41+B42+B43</f>
        <v>35</v>
      </c>
      <c r="C44" s="27">
        <f t="shared" si="11"/>
        <v>55</v>
      </c>
      <c r="D44" s="27">
        <f t="shared" si="11"/>
        <v>480</v>
      </c>
      <c r="E44" s="27">
        <f t="shared" si="11"/>
        <v>665</v>
      </c>
      <c r="F44" s="27">
        <f t="shared" si="11"/>
        <v>652</v>
      </c>
      <c r="G44" s="25">
        <f t="shared" si="11"/>
        <v>717</v>
      </c>
      <c r="H44" s="27">
        <f t="shared" si="11"/>
        <v>683</v>
      </c>
      <c r="I44" s="27">
        <f t="shared" si="11"/>
        <v>656</v>
      </c>
      <c r="J44" s="27">
        <f t="shared" si="11"/>
        <v>357</v>
      </c>
      <c r="K44" s="27">
        <f t="shared" si="11"/>
        <v>366</v>
      </c>
      <c r="L44" s="27">
        <f t="shared" si="11"/>
        <v>394</v>
      </c>
      <c r="M44" s="27">
        <f t="shared" si="11"/>
        <v>387</v>
      </c>
      <c r="N44" s="27">
        <f t="shared" si="11"/>
        <v>383</v>
      </c>
      <c r="O44" s="27">
        <f t="shared" si="11"/>
        <v>411</v>
      </c>
      <c r="P44" s="27">
        <f t="shared" si="11"/>
        <v>417</v>
      </c>
      <c r="Q44" s="27">
        <f t="shared" si="11"/>
        <v>400</v>
      </c>
      <c r="R44" s="27">
        <f t="shared" si="11"/>
        <v>382</v>
      </c>
      <c r="S44" s="27">
        <f t="shared" si="11"/>
        <v>377</v>
      </c>
      <c r="T44" s="27">
        <f t="shared" si="11"/>
        <v>353</v>
      </c>
      <c r="U44" s="27">
        <f t="shared" si="11"/>
        <v>349</v>
      </c>
      <c r="V44" s="27">
        <f t="shared" si="11"/>
        <v>341</v>
      </c>
      <c r="W44" s="27">
        <f t="shared" si="11"/>
        <v>70</v>
      </c>
      <c r="X44" s="27">
        <f t="shared" si="11"/>
        <v>55</v>
      </c>
      <c r="Y44" s="27">
        <f t="shared" si="11"/>
        <v>43</v>
      </c>
      <c r="Z44" s="27">
        <f t="shared" si="11"/>
        <v>36</v>
      </c>
      <c r="AA44" s="27">
        <f t="shared" si="11"/>
        <v>28</v>
      </c>
      <c r="AB44" s="27">
        <f t="shared" si="11"/>
        <v>28</v>
      </c>
      <c r="AC44" s="27">
        <f t="shared" si="11"/>
        <v>10</v>
      </c>
      <c r="AD44">
        <f>SUM(B44:AC44)</f>
        <v>9130</v>
      </c>
      <c r="AG44" s="74"/>
      <c r="AL44" s="86"/>
      <c r="AM44" s="49"/>
      <c r="AN44" s="49"/>
      <c r="AO44" s="49"/>
      <c r="AP44" s="49"/>
    </row>
    <row r="45" spans="1:42">
      <c r="A45" s="85"/>
      <c r="B45" s="85"/>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G45" s="74"/>
      <c r="AL45" s="86"/>
      <c r="AM45" s="49"/>
      <c r="AN45" s="49"/>
      <c r="AO45" s="49"/>
      <c r="AP45" s="49"/>
    </row>
    <row r="46" spans="1:42">
      <c r="A46" s="87" t="s">
        <v>68</v>
      </c>
      <c r="B46" s="87"/>
      <c r="C46" s="27"/>
      <c r="D46" s="88" t="s">
        <v>69</v>
      </c>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G46" s="74"/>
      <c r="AL46" s="86"/>
      <c r="AM46" s="49"/>
      <c r="AN46" s="49"/>
      <c r="AO46" s="49"/>
      <c r="AP46" s="49"/>
    </row>
    <row r="47" spans="1:42" ht="12.75" customHeight="1">
      <c r="A47" s="89" t="s">
        <v>70</v>
      </c>
      <c r="B47" s="89"/>
      <c r="C47" s="89"/>
      <c r="D47" s="89"/>
      <c r="E47" s="89"/>
      <c r="F47" s="89"/>
      <c r="G47" s="80"/>
      <c r="H47" s="80"/>
      <c r="I47" s="80"/>
      <c r="J47" s="80"/>
      <c r="K47" s="80"/>
      <c r="L47" s="80"/>
      <c r="M47" s="80"/>
      <c r="N47" s="80"/>
      <c r="O47" s="80"/>
      <c r="P47" s="80"/>
      <c r="Q47" s="80"/>
      <c r="R47" s="80"/>
      <c r="S47" s="80"/>
      <c r="T47" s="80"/>
      <c r="U47" s="80"/>
      <c r="V47" s="80"/>
      <c r="W47" s="80"/>
      <c r="X47" s="80"/>
      <c r="Y47" s="80"/>
      <c r="AA47" s="49"/>
      <c r="AG47" s="90"/>
      <c r="AL47" s="49"/>
      <c r="AM47" s="49"/>
      <c r="AN47" s="49"/>
      <c r="AO47" s="49"/>
      <c r="AP47" s="49"/>
    </row>
    <row r="48" spans="1:42">
      <c r="A48" s="91" t="s">
        <v>71</v>
      </c>
      <c r="B48" s="91"/>
      <c r="AA48" s="49"/>
      <c r="AG48" s="49"/>
      <c r="AL48" s="49"/>
      <c r="AM48" s="49"/>
      <c r="AN48" s="49"/>
      <c r="AO48" s="49"/>
      <c r="AP48" s="49"/>
    </row>
    <row r="49" spans="1:42" ht="12.75" customHeight="1">
      <c r="A49" s="89" t="s">
        <v>72</v>
      </c>
      <c r="B49" s="89"/>
      <c r="C49" s="89"/>
      <c r="D49" s="89"/>
      <c r="E49" s="89"/>
      <c r="F49" s="89"/>
      <c r="G49" s="80"/>
      <c r="H49" s="80"/>
      <c r="I49" s="80"/>
      <c r="J49" s="80"/>
      <c r="K49" s="80"/>
      <c r="L49" s="80"/>
      <c r="M49" s="80"/>
      <c r="N49" s="80"/>
      <c r="O49" s="80"/>
      <c r="P49" s="80"/>
      <c r="AA49" s="49"/>
      <c r="AB49" s="49"/>
      <c r="AC49" s="49"/>
      <c r="AD49" s="49"/>
      <c r="AE49" s="49"/>
      <c r="AF49" s="49"/>
      <c r="AG49" s="49"/>
      <c r="AH49" s="49"/>
      <c r="AI49" s="49"/>
      <c r="AJ49" s="49"/>
      <c r="AK49" s="49"/>
      <c r="AL49" s="49"/>
      <c r="AM49" s="49"/>
      <c r="AN49" s="49"/>
      <c r="AO49" s="49"/>
      <c r="AP49" s="49"/>
    </row>
    <row r="50" spans="1:42" ht="12.75" customHeight="1">
      <c r="A50" s="89" t="s">
        <v>73</v>
      </c>
      <c r="B50" s="89"/>
      <c r="C50" s="89"/>
      <c r="D50" s="89"/>
      <c r="E50" s="89"/>
      <c r="F50" s="89"/>
      <c r="G50" s="80"/>
      <c r="H50" s="80"/>
      <c r="I50" s="80"/>
      <c r="J50" s="80"/>
      <c r="K50" s="80"/>
      <c r="L50" s="80"/>
      <c r="M50" s="80"/>
      <c r="N50" s="80"/>
      <c r="O50" s="80"/>
      <c r="P50" s="80"/>
      <c r="AA50" s="49"/>
      <c r="AB50" s="49"/>
      <c r="AC50" s="49"/>
      <c r="AD50" s="49"/>
      <c r="AE50" s="49"/>
      <c r="AF50" s="49"/>
      <c r="AG50" s="49"/>
      <c r="AH50" s="49"/>
      <c r="AI50" s="49"/>
      <c r="AJ50" s="49"/>
      <c r="AK50" s="49"/>
      <c r="AL50" s="49"/>
      <c r="AM50" s="49"/>
      <c r="AN50" s="49"/>
      <c r="AO50" s="49"/>
      <c r="AP50" s="49"/>
    </row>
    <row r="51" spans="1:42">
      <c r="A51" s="27"/>
      <c r="B51" s="27"/>
    </row>
    <row r="52" spans="1:42">
      <c r="A52" s="92" t="s">
        <v>74</v>
      </c>
      <c r="B52" s="92"/>
      <c r="C52" s="88" t="s">
        <v>69</v>
      </c>
    </row>
    <row r="53" spans="1:42">
      <c r="A53" s="89" t="s">
        <v>70</v>
      </c>
      <c r="B53" s="89"/>
    </row>
    <row r="54" spans="1:42">
      <c r="A54" s="91" t="s">
        <v>71</v>
      </c>
      <c r="B54" s="91"/>
    </row>
    <row r="55" spans="1:42">
      <c r="A55" s="89" t="s">
        <v>72</v>
      </c>
      <c r="B55" s="89"/>
    </row>
    <row r="56" spans="1:42">
      <c r="A56" s="89" t="s">
        <v>75</v>
      </c>
      <c r="B56" s="89"/>
    </row>
    <row r="57" spans="1:42">
      <c r="A57" s="27"/>
      <c r="B57" s="27"/>
    </row>
    <row r="58" spans="1:42">
      <c r="A58" s="27"/>
      <c r="B58" s="27"/>
    </row>
    <row r="59" spans="1:42">
      <c r="A59" s="77" t="s">
        <v>76</v>
      </c>
      <c r="B59" s="77"/>
    </row>
    <row r="60" spans="1:42">
      <c r="A60" s="27"/>
      <c r="B60" s="27"/>
    </row>
    <row r="61" spans="1:42">
      <c r="A61" s="27"/>
      <c r="B61" s="93"/>
      <c r="C61" s="94" t="s">
        <v>77</v>
      </c>
      <c r="D61" t="s">
        <v>78</v>
      </c>
    </row>
    <row r="62" spans="1:42">
      <c r="A62" s="27"/>
      <c r="B62" s="27"/>
      <c r="D62" s="95" t="s">
        <v>79</v>
      </c>
    </row>
    <row r="63" spans="1:42">
      <c r="A63" s="27"/>
      <c r="B63" s="27"/>
    </row>
    <row r="64" spans="1:42">
      <c r="A64" s="27"/>
      <c r="B64" s="27"/>
    </row>
    <row r="65" spans="1:2">
      <c r="A65" s="27"/>
      <c r="B65" s="27"/>
    </row>
    <row r="66" spans="1:2">
      <c r="A66" s="27"/>
      <c r="B66" s="27"/>
    </row>
  </sheetData>
  <mergeCells count="3">
    <mergeCell ref="A1:F1"/>
    <mergeCell ref="AH13:AK13"/>
    <mergeCell ref="AH31:AK3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F39"/>
  <sheetViews>
    <sheetView topLeftCell="A2" workbookViewId="0">
      <selection activeCell="AF33" sqref="AF33"/>
    </sheetView>
  </sheetViews>
  <sheetFormatPr defaultRowHeight="12.75"/>
  <cols>
    <col min="1" max="1" width="25.28515625" style="1" customWidth="1"/>
    <col min="2" max="2" width="6.7109375" style="2" customWidth="1"/>
    <col min="3" max="31" width="6.7109375" style="1" customWidth="1"/>
    <col min="32" max="16384" width="9.140625" style="1"/>
  </cols>
  <sheetData>
    <row r="1" spans="1:32">
      <c r="A1" s="1" t="s">
        <v>0</v>
      </c>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2">
      <c r="A2" s="1" t="s">
        <v>1</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2" ht="20.25" customHeight="1">
      <c r="C3" s="3" t="s">
        <v>2</v>
      </c>
    </row>
    <row r="4" spans="1:32">
      <c r="A4" s="4" t="s">
        <v>3</v>
      </c>
      <c r="B4" s="5">
        <v>0</v>
      </c>
      <c r="C4" s="5">
        <v>1</v>
      </c>
      <c r="D4" s="5">
        <v>2</v>
      </c>
      <c r="E4" s="5">
        <v>3</v>
      </c>
      <c r="F4" s="5">
        <v>4</v>
      </c>
      <c r="G4" s="5">
        <v>5</v>
      </c>
      <c r="H4" s="5">
        <v>6</v>
      </c>
      <c r="I4" s="5">
        <v>7</v>
      </c>
      <c r="J4" s="5">
        <v>8</v>
      </c>
      <c r="K4" s="5">
        <v>9</v>
      </c>
      <c r="L4" s="5">
        <v>10</v>
      </c>
      <c r="M4" s="5">
        <v>11</v>
      </c>
      <c r="N4" s="5">
        <v>12</v>
      </c>
      <c r="O4" s="5">
        <v>13</v>
      </c>
      <c r="P4" s="5">
        <v>14</v>
      </c>
      <c r="Q4" s="5">
        <v>15</v>
      </c>
      <c r="R4" s="5">
        <v>16</v>
      </c>
      <c r="S4" s="5">
        <v>17</v>
      </c>
      <c r="T4" s="5">
        <v>18</v>
      </c>
      <c r="U4" s="5">
        <v>19</v>
      </c>
      <c r="V4" s="5">
        <v>20</v>
      </c>
      <c r="W4" s="5">
        <v>21</v>
      </c>
      <c r="X4" s="5">
        <v>22</v>
      </c>
      <c r="Y4" s="5">
        <v>23</v>
      </c>
      <c r="Z4" s="5">
        <v>24</v>
      </c>
      <c r="AA4" s="5">
        <v>25</v>
      </c>
      <c r="AB4" s="5">
        <v>26</v>
      </c>
      <c r="AC4" s="5">
        <v>27</v>
      </c>
      <c r="AD4" s="5">
        <v>28</v>
      </c>
      <c r="AE4" s="5">
        <v>29</v>
      </c>
      <c r="AF4" s="6" t="s">
        <v>4</v>
      </c>
    </row>
    <row r="5" spans="1:32">
      <c r="A5" s="7" t="s">
        <v>5</v>
      </c>
      <c r="B5" s="6"/>
    </row>
    <row r="7" spans="1:32">
      <c r="A7" s="8" t="s">
        <v>6</v>
      </c>
      <c r="B7" s="9">
        <v>0</v>
      </c>
      <c r="C7" s="9">
        <v>0</v>
      </c>
      <c r="D7" s="9">
        <v>0</v>
      </c>
      <c r="E7" s="9">
        <v>0</v>
      </c>
      <c r="F7" s="9">
        <v>0</v>
      </c>
      <c r="G7" s="9">
        <v>0</v>
      </c>
      <c r="H7" s="9">
        <v>0</v>
      </c>
      <c r="I7" s="9">
        <v>0</v>
      </c>
      <c r="J7" s="9">
        <v>38</v>
      </c>
      <c r="K7" s="9">
        <v>72</v>
      </c>
      <c r="L7" s="9">
        <v>120</v>
      </c>
      <c r="M7" s="9">
        <v>202</v>
      </c>
      <c r="N7" s="9">
        <v>222</v>
      </c>
      <c r="O7" s="9">
        <v>223</v>
      </c>
      <c r="P7" s="9">
        <v>224</v>
      </c>
      <c r="Q7" s="9">
        <v>234</v>
      </c>
      <c r="R7" s="9">
        <v>218</v>
      </c>
      <c r="S7" s="9">
        <v>163</v>
      </c>
      <c r="T7" s="9">
        <v>154</v>
      </c>
      <c r="U7" s="9">
        <v>130</v>
      </c>
      <c r="V7" s="9">
        <v>130</v>
      </c>
      <c r="W7" s="9">
        <v>114</v>
      </c>
      <c r="X7" s="9">
        <v>42</v>
      </c>
      <c r="Y7" s="9">
        <v>29</v>
      </c>
      <c r="Z7" s="9">
        <v>12</v>
      </c>
      <c r="AA7" s="9">
        <v>10</v>
      </c>
      <c r="AB7" s="9">
        <v>8</v>
      </c>
      <c r="AC7" s="9">
        <v>6</v>
      </c>
      <c r="AD7" s="9">
        <v>0</v>
      </c>
      <c r="AE7" s="9">
        <v>0</v>
      </c>
      <c r="AF7" s="10">
        <f>SUM(C7:AE7)</f>
        <v>2351</v>
      </c>
    </row>
    <row r="8" spans="1:32">
      <c r="A8" s="8" t="s">
        <v>7</v>
      </c>
      <c r="B8" s="9">
        <v>0</v>
      </c>
      <c r="C8" s="9">
        <v>6</v>
      </c>
      <c r="D8" s="9">
        <v>8</v>
      </c>
      <c r="E8" s="9">
        <v>8</v>
      </c>
      <c r="F8" s="9">
        <v>24</v>
      </c>
      <c r="G8" s="9">
        <v>24</v>
      </c>
      <c r="H8" s="9">
        <v>24</v>
      </c>
      <c r="I8" s="9">
        <v>24</v>
      </c>
      <c r="J8" s="9">
        <v>23</v>
      </c>
      <c r="K8" s="9">
        <v>20</v>
      </c>
      <c r="L8" s="9">
        <v>20</v>
      </c>
      <c r="M8" s="9">
        <v>18</v>
      </c>
      <c r="N8" s="9">
        <v>20</v>
      </c>
      <c r="O8" s="9">
        <v>19</v>
      </c>
      <c r="P8" s="9">
        <v>18</v>
      </c>
      <c r="Q8" s="9">
        <v>19</v>
      </c>
      <c r="R8" s="9">
        <v>19</v>
      </c>
      <c r="S8" s="9">
        <v>19</v>
      </c>
      <c r="T8" s="9">
        <v>14</v>
      </c>
      <c r="U8" s="9">
        <v>8</v>
      </c>
      <c r="V8" s="9">
        <v>8</v>
      </c>
      <c r="W8" s="9">
        <v>8</v>
      </c>
      <c r="X8" s="9">
        <v>8</v>
      </c>
      <c r="Y8" s="9">
        <v>8</v>
      </c>
      <c r="Z8" s="9">
        <v>8</v>
      </c>
      <c r="AA8" s="9">
        <v>8</v>
      </c>
      <c r="AB8" s="9">
        <v>8</v>
      </c>
      <c r="AC8" s="9">
        <v>8</v>
      </c>
      <c r="AD8" s="9">
        <v>4</v>
      </c>
      <c r="AE8" s="9">
        <v>4</v>
      </c>
      <c r="AF8" s="10">
        <f t="shared" ref="AF8:AF19" si="0">SUM(C8:AE8)</f>
        <v>407</v>
      </c>
    </row>
    <row r="9" spans="1:32">
      <c r="A9" s="8" t="s">
        <v>8</v>
      </c>
      <c r="B9" s="9">
        <v>0</v>
      </c>
      <c r="C9" s="9">
        <v>0</v>
      </c>
      <c r="D9" s="9">
        <v>0</v>
      </c>
      <c r="E9" s="9">
        <v>8</v>
      </c>
      <c r="F9" s="9">
        <v>40</v>
      </c>
      <c r="G9" s="9">
        <v>41</v>
      </c>
      <c r="H9" s="9">
        <v>43</v>
      </c>
      <c r="I9" s="9">
        <v>50</v>
      </c>
      <c r="J9" s="9">
        <v>52</v>
      </c>
      <c r="K9" s="9">
        <v>52</v>
      </c>
      <c r="L9" s="9">
        <v>52</v>
      </c>
      <c r="M9" s="9">
        <v>54</v>
      </c>
      <c r="N9" s="9">
        <v>55</v>
      </c>
      <c r="O9" s="9">
        <v>55</v>
      </c>
      <c r="P9" s="9">
        <v>55</v>
      </c>
      <c r="Q9" s="9">
        <v>55</v>
      </c>
      <c r="R9" s="9">
        <v>55</v>
      </c>
      <c r="S9" s="9">
        <v>52</v>
      </c>
      <c r="T9" s="9">
        <v>52</v>
      </c>
      <c r="U9" s="9">
        <v>48</v>
      </c>
      <c r="V9" s="9">
        <v>45</v>
      </c>
      <c r="W9" s="9">
        <v>45</v>
      </c>
      <c r="X9" s="9">
        <v>20</v>
      </c>
      <c r="Y9" s="9">
        <v>0</v>
      </c>
      <c r="Z9" s="9">
        <v>0</v>
      </c>
      <c r="AA9" s="9">
        <v>0</v>
      </c>
      <c r="AB9" s="9">
        <v>0</v>
      </c>
      <c r="AC9" s="9">
        <v>0</v>
      </c>
      <c r="AD9" s="9">
        <v>0</v>
      </c>
      <c r="AE9" s="9">
        <v>0</v>
      </c>
      <c r="AF9" s="10">
        <f t="shared" si="0"/>
        <v>929</v>
      </c>
    </row>
    <row r="10" spans="1:32">
      <c r="A10" s="8" t="s">
        <v>9</v>
      </c>
      <c r="B10" s="9">
        <v>0</v>
      </c>
      <c r="C10" s="9">
        <v>16</v>
      </c>
      <c r="D10" s="9">
        <v>35</v>
      </c>
      <c r="E10" s="9">
        <v>39</v>
      </c>
      <c r="F10" s="9">
        <v>193</v>
      </c>
      <c r="G10" s="9">
        <v>237</v>
      </c>
      <c r="H10" s="9">
        <v>248</v>
      </c>
      <c r="I10" s="9">
        <v>257</v>
      </c>
      <c r="J10" s="9">
        <v>251</v>
      </c>
      <c r="K10" s="9">
        <v>248</v>
      </c>
      <c r="L10" s="9">
        <v>225</v>
      </c>
      <c r="M10" s="9">
        <v>203</v>
      </c>
      <c r="N10" s="9">
        <v>205</v>
      </c>
      <c r="O10" s="9">
        <v>207</v>
      </c>
      <c r="P10" s="9">
        <v>207</v>
      </c>
      <c r="Q10" s="9">
        <v>217</v>
      </c>
      <c r="R10" s="9">
        <v>223</v>
      </c>
      <c r="S10" s="9">
        <v>227</v>
      </c>
      <c r="T10" s="9">
        <v>224</v>
      </c>
      <c r="U10" s="9">
        <v>216</v>
      </c>
      <c r="V10" s="9">
        <v>194</v>
      </c>
      <c r="W10" s="9">
        <v>191</v>
      </c>
      <c r="X10" s="9">
        <v>63</v>
      </c>
      <c r="Y10" s="9">
        <v>62</v>
      </c>
      <c r="Z10" s="9">
        <v>50</v>
      </c>
      <c r="AA10" s="9">
        <v>40</v>
      </c>
      <c r="AB10" s="9">
        <v>24</v>
      </c>
      <c r="AC10" s="9">
        <v>10</v>
      </c>
      <c r="AD10" s="9">
        <v>10</v>
      </c>
      <c r="AE10" s="9">
        <v>4</v>
      </c>
      <c r="AF10" s="10">
        <f t="shared" si="0"/>
        <v>4326</v>
      </c>
    </row>
    <row r="11" spans="1:32">
      <c r="A11" s="8" t="s">
        <v>10</v>
      </c>
      <c r="B11" s="9">
        <v>0</v>
      </c>
      <c r="C11" s="9">
        <v>8</v>
      </c>
      <c r="D11" s="9">
        <v>18</v>
      </c>
      <c r="E11" s="9">
        <v>20</v>
      </c>
      <c r="F11" s="9">
        <v>30</v>
      </c>
      <c r="G11" s="9">
        <v>30</v>
      </c>
      <c r="H11" s="9">
        <v>30</v>
      </c>
      <c r="I11" s="9">
        <v>28</v>
      </c>
      <c r="J11" s="9">
        <v>23</v>
      </c>
      <c r="K11" s="9">
        <v>19</v>
      </c>
      <c r="L11" s="9">
        <v>18</v>
      </c>
      <c r="M11" s="9">
        <v>18</v>
      </c>
      <c r="N11" s="9">
        <v>14</v>
      </c>
      <c r="O11" s="9">
        <v>12</v>
      </c>
      <c r="P11" s="9">
        <v>21</v>
      </c>
      <c r="Q11" s="9">
        <v>22</v>
      </c>
      <c r="R11" s="9">
        <v>22</v>
      </c>
      <c r="S11" s="9">
        <v>20</v>
      </c>
      <c r="T11" s="9">
        <v>20</v>
      </c>
      <c r="U11" s="9">
        <v>19</v>
      </c>
      <c r="V11" s="9">
        <v>17</v>
      </c>
      <c r="W11" s="9">
        <v>17</v>
      </c>
      <c r="X11" s="9">
        <v>6</v>
      </c>
      <c r="Y11" s="9">
        <v>5</v>
      </c>
      <c r="Z11" s="9">
        <v>4</v>
      </c>
      <c r="AA11" s="9">
        <v>4</v>
      </c>
      <c r="AB11" s="9">
        <v>2</v>
      </c>
      <c r="AC11" s="9">
        <v>1</v>
      </c>
      <c r="AD11" s="9">
        <v>1</v>
      </c>
      <c r="AE11" s="9">
        <v>0</v>
      </c>
      <c r="AF11" s="10">
        <f t="shared" si="0"/>
        <v>449</v>
      </c>
    </row>
    <row r="12" spans="1:32">
      <c r="A12" s="8" t="s">
        <v>11</v>
      </c>
      <c r="B12" s="9">
        <v>0</v>
      </c>
      <c r="C12" s="9">
        <v>0</v>
      </c>
      <c r="D12" s="9">
        <v>0</v>
      </c>
      <c r="E12" s="9">
        <v>0</v>
      </c>
      <c r="F12" s="9">
        <v>0</v>
      </c>
      <c r="G12" s="9">
        <v>20</v>
      </c>
      <c r="H12" s="9">
        <v>27</v>
      </c>
      <c r="I12" s="9">
        <v>29</v>
      </c>
      <c r="J12" s="9">
        <v>30</v>
      </c>
      <c r="K12" s="9">
        <v>30</v>
      </c>
      <c r="L12" s="9">
        <v>30</v>
      </c>
      <c r="M12" s="9">
        <v>31</v>
      </c>
      <c r="N12" s="9">
        <v>30</v>
      </c>
      <c r="O12" s="9">
        <v>28</v>
      </c>
      <c r="P12" s="9">
        <v>32</v>
      </c>
      <c r="Q12" s="9">
        <v>33</v>
      </c>
      <c r="R12" s="9">
        <v>31</v>
      </c>
      <c r="S12" s="9">
        <v>31</v>
      </c>
      <c r="T12" s="9">
        <v>31</v>
      </c>
      <c r="U12" s="9">
        <v>29</v>
      </c>
      <c r="V12" s="9">
        <v>27</v>
      </c>
      <c r="W12" s="9">
        <v>25</v>
      </c>
      <c r="X12" s="9">
        <v>16</v>
      </c>
      <c r="Y12" s="9">
        <v>12</v>
      </c>
      <c r="Z12" s="9">
        <v>10</v>
      </c>
      <c r="AA12" s="9">
        <v>10</v>
      </c>
      <c r="AB12" s="9">
        <v>3</v>
      </c>
      <c r="AC12" s="9">
        <v>2</v>
      </c>
      <c r="AD12" s="9">
        <v>1</v>
      </c>
      <c r="AE12" s="9">
        <v>1</v>
      </c>
      <c r="AF12" s="10">
        <f t="shared" si="0"/>
        <v>549</v>
      </c>
    </row>
    <row r="13" spans="1:32">
      <c r="A13" s="8" t="s">
        <v>12</v>
      </c>
      <c r="B13" s="9">
        <v>0</v>
      </c>
      <c r="C13" s="9">
        <v>0</v>
      </c>
      <c r="D13" s="9">
        <v>0</v>
      </c>
      <c r="E13" s="9">
        <v>0</v>
      </c>
      <c r="F13" s="9">
        <v>8</v>
      </c>
      <c r="G13" s="9">
        <v>16</v>
      </c>
      <c r="H13" s="9">
        <v>30</v>
      </c>
      <c r="I13" s="9">
        <v>32</v>
      </c>
      <c r="J13" s="9">
        <v>32</v>
      </c>
      <c r="K13" s="9">
        <v>33</v>
      </c>
      <c r="L13" s="9">
        <v>33</v>
      </c>
      <c r="M13" s="9">
        <v>34</v>
      </c>
      <c r="N13" s="9">
        <v>35</v>
      </c>
      <c r="O13" s="9">
        <v>34</v>
      </c>
      <c r="P13" s="9">
        <v>35</v>
      </c>
      <c r="Q13" s="9">
        <v>37</v>
      </c>
      <c r="R13" s="9">
        <v>36</v>
      </c>
      <c r="S13" s="9">
        <v>34</v>
      </c>
      <c r="T13" s="9">
        <v>34</v>
      </c>
      <c r="U13" s="9">
        <v>32</v>
      </c>
      <c r="V13" s="9">
        <v>28</v>
      </c>
      <c r="W13" s="9">
        <v>28</v>
      </c>
      <c r="X13" s="9">
        <v>11</v>
      </c>
      <c r="Y13" s="9">
        <v>18</v>
      </c>
      <c r="Z13" s="9">
        <v>18</v>
      </c>
      <c r="AA13" s="9">
        <v>5</v>
      </c>
      <c r="AB13" s="9">
        <v>4</v>
      </c>
      <c r="AC13" s="9">
        <v>2</v>
      </c>
      <c r="AD13" s="9">
        <v>1</v>
      </c>
      <c r="AE13" s="9">
        <v>1</v>
      </c>
      <c r="AF13" s="10">
        <f t="shared" si="0"/>
        <v>611</v>
      </c>
    </row>
    <row r="14" spans="1:32">
      <c r="A14" s="8" t="s">
        <v>13</v>
      </c>
      <c r="B14" s="9">
        <v>0</v>
      </c>
      <c r="C14" s="9">
        <v>2</v>
      </c>
      <c r="D14" s="9">
        <v>3</v>
      </c>
      <c r="E14" s="9">
        <v>5</v>
      </c>
      <c r="F14" s="9">
        <v>54</v>
      </c>
      <c r="G14" s="9">
        <v>50</v>
      </c>
      <c r="H14" s="9">
        <v>50</v>
      </c>
      <c r="I14" s="9">
        <v>53</v>
      </c>
      <c r="J14" s="9">
        <v>46</v>
      </c>
      <c r="K14" s="9">
        <v>30</v>
      </c>
      <c r="L14" s="9">
        <v>30</v>
      </c>
      <c r="M14" s="9">
        <v>31</v>
      </c>
      <c r="N14" s="9">
        <v>28</v>
      </c>
      <c r="O14" s="9">
        <v>24</v>
      </c>
      <c r="P14" s="9">
        <v>24</v>
      </c>
      <c r="Q14" s="9">
        <v>24</v>
      </c>
      <c r="R14" s="9">
        <v>24</v>
      </c>
      <c r="S14" s="9">
        <v>24</v>
      </c>
      <c r="T14" s="9">
        <v>31</v>
      </c>
      <c r="U14" s="9">
        <v>29</v>
      </c>
      <c r="V14" s="9">
        <v>27</v>
      </c>
      <c r="W14" s="9">
        <v>26</v>
      </c>
      <c r="X14" s="9">
        <v>10</v>
      </c>
      <c r="Y14" s="9">
        <v>8</v>
      </c>
      <c r="Z14" s="9">
        <v>7</v>
      </c>
      <c r="AA14" s="9">
        <v>6</v>
      </c>
      <c r="AB14" s="9">
        <v>3</v>
      </c>
      <c r="AC14" s="9">
        <v>0</v>
      </c>
      <c r="AD14" s="9">
        <v>0</v>
      </c>
      <c r="AE14" s="9">
        <v>0</v>
      </c>
      <c r="AF14" s="10">
        <f t="shared" si="0"/>
        <v>649</v>
      </c>
    </row>
    <row r="15" spans="1:32">
      <c r="A15" s="8" t="s">
        <v>14</v>
      </c>
      <c r="B15" s="16">
        <v>0</v>
      </c>
      <c r="C15" s="9">
        <v>12</v>
      </c>
      <c r="D15" s="9">
        <v>24</v>
      </c>
      <c r="E15" s="9">
        <v>24</v>
      </c>
      <c r="F15" s="9">
        <v>30</v>
      </c>
      <c r="G15" s="9">
        <v>24</v>
      </c>
      <c r="H15" s="9">
        <v>24</v>
      </c>
      <c r="I15" s="9">
        <v>20</v>
      </c>
      <c r="J15" s="9">
        <v>19</v>
      </c>
      <c r="K15" s="9">
        <v>14</v>
      </c>
      <c r="L15" s="9">
        <v>14</v>
      </c>
      <c r="M15" s="9">
        <v>12</v>
      </c>
      <c r="N15" s="9">
        <v>10</v>
      </c>
      <c r="O15" s="9">
        <v>8</v>
      </c>
      <c r="P15" s="9">
        <v>10</v>
      </c>
      <c r="Q15" s="9">
        <v>10</v>
      </c>
      <c r="R15" s="9">
        <v>10</v>
      </c>
      <c r="S15" s="9">
        <v>10</v>
      </c>
      <c r="T15" s="9">
        <v>10</v>
      </c>
      <c r="U15" s="9">
        <v>10</v>
      </c>
      <c r="V15" s="9">
        <v>13</v>
      </c>
      <c r="W15" s="9">
        <v>12</v>
      </c>
      <c r="X15" s="9">
        <v>5</v>
      </c>
      <c r="Y15" s="9">
        <v>4</v>
      </c>
      <c r="Z15" s="9">
        <v>4</v>
      </c>
      <c r="AA15" s="9">
        <v>4</v>
      </c>
      <c r="AB15" s="9">
        <v>4</v>
      </c>
      <c r="AC15" s="9">
        <v>4</v>
      </c>
      <c r="AD15" s="9">
        <v>4</v>
      </c>
      <c r="AE15" s="9">
        <v>4</v>
      </c>
      <c r="AF15" s="10">
        <f t="shared" si="0"/>
        <v>353</v>
      </c>
    </row>
    <row r="16" spans="1:32">
      <c r="A16" s="8" t="s">
        <v>15</v>
      </c>
      <c r="B16" s="9">
        <v>0</v>
      </c>
      <c r="C16" s="9">
        <v>0</v>
      </c>
      <c r="D16" s="9">
        <v>0</v>
      </c>
      <c r="E16" s="9">
        <v>0</v>
      </c>
      <c r="F16" s="9">
        <v>0</v>
      </c>
      <c r="G16" s="9">
        <v>0</v>
      </c>
      <c r="H16" s="9">
        <v>0</v>
      </c>
      <c r="I16" s="9">
        <v>0</v>
      </c>
      <c r="J16" s="9">
        <v>0</v>
      </c>
      <c r="K16" s="9">
        <v>8</v>
      </c>
      <c r="L16" s="9">
        <v>16</v>
      </c>
      <c r="M16" s="9">
        <v>20</v>
      </c>
      <c r="N16" s="9">
        <v>18</v>
      </c>
      <c r="O16" s="9">
        <v>16</v>
      </c>
      <c r="P16" s="9">
        <v>14</v>
      </c>
      <c r="Q16" s="9">
        <v>24</v>
      </c>
      <c r="R16" s="9">
        <v>24</v>
      </c>
      <c r="S16" s="9">
        <v>22</v>
      </c>
      <c r="T16" s="9">
        <v>20</v>
      </c>
      <c r="U16" s="9">
        <v>20</v>
      </c>
      <c r="V16" s="9">
        <v>15</v>
      </c>
      <c r="W16" s="9">
        <v>12</v>
      </c>
      <c r="X16" s="9">
        <v>5</v>
      </c>
      <c r="Y16" s="9">
        <v>4</v>
      </c>
      <c r="Z16" s="9">
        <v>4</v>
      </c>
      <c r="AA16" s="9">
        <v>2</v>
      </c>
      <c r="AB16" s="9">
        <v>2</v>
      </c>
      <c r="AC16" s="9">
        <v>1</v>
      </c>
      <c r="AD16" s="9">
        <v>0</v>
      </c>
      <c r="AE16" s="9">
        <v>0</v>
      </c>
      <c r="AF16" s="10">
        <f t="shared" si="0"/>
        <v>247</v>
      </c>
    </row>
    <row r="17" spans="1:32">
      <c r="A17" s="8" t="s">
        <v>16</v>
      </c>
      <c r="B17" s="9">
        <v>0</v>
      </c>
      <c r="C17" s="9">
        <v>0</v>
      </c>
      <c r="D17" s="9">
        <v>0</v>
      </c>
      <c r="E17" s="9">
        <v>1</v>
      </c>
      <c r="F17" s="9">
        <v>3</v>
      </c>
      <c r="G17" s="9">
        <v>3</v>
      </c>
      <c r="H17" s="9">
        <v>3</v>
      </c>
      <c r="I17" s="9">
        <v>3</v>
      </c>
      <c r="J17" s="9">
        <v>3</v>
      </c>
      <c r="K17" s="9">
        <v>3</v>
      </c>
      <c r="L17" s="9">
        <v>3</v>
      </c>
      <c r="M17" s="9">
        <v>4</v>
      </c>
      <c r="N17" s="9">
        <v>4</v>
      </c>
      <c r="O17" s="9">
        <v>4</v>
      </c>
      <c r="P17" s="9">
        <v>4</v>
      </c>
      <c r="Q17" s="9">
        <v>4</v>
      </c>
      <c r="R17" s="9">
        <v>4</v>
      </c>
      <c r="S17" s="9">
        <v>4</v>
      </c>
      <c r="T17" s="9">
        <v>3</v>
      </c>
      <c r="U17" s="9">
        <v>3</v>
      </c>
      <c r="V17" s="9">
        <v>3</v>
      </c>
      <c r="W17" s="9">
        <v>3</v>
      </c>
      <c r="X17" s="9">
        <v>1</v>
      </c>
      <c r="Y17" s="9">
        <v>1</v>
      </c>
      <c r="Z17" s="9">
        <v>2</v>
      </c>
      <c r="AA17" s="9">
        <v>2</v>
      </c>
      <c r="AB17" s="9">
        <v>0</v>
      </c>
      <c r="AC17" s="9">
        <v>0</v>
      </c>
      <c r="AD17" s="9">
        <v>0</v>
      </c>
      <c r="AE17" s="9">
        <v>0</v>
      </c>
      <c r="AF17" s="10">
        <f t="shared" si="0"/>
        <v>68</v>
      </c>
    </row>
    <row r="18" spans="1:32">
      <c r="A18" s="8" t="s">
        <v>17</v>
      </c>
      <c r="B18" s="9">
        <v>0</v>
      </c>
      <c r="C18" s="9">
        <v>0</v>
      </c>
      <c r="D18" s="9">
        <v>0</v>
      </c>
      <c r="E18" s="9">
        <v>34</v>
      </c>
      <c r="F18" s="9">
        <v>232</v>
      </c>
      <c r="G18" s="9">
        <v>238</v>
      </c>
      <c r="H18" s="9">
        <v>269</v>
      </c>
      <c r="I18" s="9">
        <v>287</v>
      </c>
      <c r="J18" s="9">
        <v>287</v>
      </c>
      <c r="K18" s="9">
        <v>285</v>
      </c>
      <c r="L18" s="9">
        <v>253</v>
      </c>
      <c r="M18" s="9">
        <v>217</v>
      </c>
      <c r="N18" s="9">
        <v>223</v>
      </c>
      <c r="O18" s="9">
        <v>223</v>
      </c>
      <c r="P18" s="9">
        <v>226</v>
      </c>
      <c r="Q18" s="9">
        <v>232</v>
      </c>
      <c r="R18" s="9">
        <v>232</v>
      </c>
      <c r="S18" s="9">
        <v>237</v>
      </c>
      <c r="T18" s="9">
        <v>243</v>
      </c>
      <c r="U18" s="9">
        <v>239</v>
      </c>
      <c r="V18" s="9">
        <v>217</v>
      </c>
      <c r="W18" s="9">
        <v>211</v>
      </c>
      <c r="X18" s="9">
        <v>82</v>
      </c>
      <c r="Y18" s="9">
        <v>74</v>
      </c>
      <c r="Z18" s="9">
        <v>62</v>
      </c>
      <c r="AA18" s="9">
        <v>40</v>
      </c>
      <c r="AB18" s="9">
        <v>30</v>
      </c>
      <c r="AC18" s="9">
        <v>10</v>
      </c>
      <c r="AD18" s="9">
        <v>9</v>
      </c>
      <c r="AE18" s="9">
        <v>6</v>
      </c>
      <c r="AF18" s="10">
        <f t="shared" si="0"/>
        <v>4698</v>
      </c>
    </row>
    <row r="19" spans="1:32">
      <c r="A19" s="8" t="s">
        <v>18</v>
      </c>
      <c r="B19" s="9">
        <v>0</v>
      </c>
      <c r="C19" s="9">
        <v>0</v>
      </c>
      <c r="D19" s="9">
        <v>0</v>
      </c>
      <c r="E19" s="9">
        <v>0</v>
      </c>
      <c r="F19" s="9">
        <v>2</v>
      </c>
      <c r="G19" s="9">
        <v>2</v>
      </c>
      <c r="H19" s="9">
        <v>2</v>
      </c>
      <c r="I19" s="9">
        <v>2</v>
      </c>
      <c r="J19" s="9">
        <v>2</v>
      </c>
      <c r="K19" s="9">
        <v>2</v>
      </c>
      <c r="L19" s="9">
        <v>2</v>
      </c>
      <c r="M19" s="9">
        <v>2</v>
      </c>
      <c r="N19" s="9">
        <v>2</v>
      </c>
      <c r="O19" s="9">
        <v>2</v>
      </c>
      <c r="P19" s="9">
        <v>2</v>
      </c>
      <c r="Q19" s="9">
        <v>2</v>
      </c>
      <c r="R19" s="9">
        <v>2</v>
      </c>
      <c r="S19" s="9">
        <v>2</v>
      </c>
      <c r="T19" s="9">
        <v>2</v>
      </c>
      <c r="U19" s="9">
        <v>1</v>
      </c>
      <c r="V19" s="9">
        <v>1</v>
      </c>
      <c r="W19" s="9">
        <v>1</v>
      </c>
      <c r="X19" s="9">
        <v>0</v>
      </c>
      <c r="Y19" s="9">
        <v>0</v>
      </c>
      <c r="Z19" s="9">
        <v>0</v>
      </c>
      <c r="AA19" s="9">
        <v>0</v>
      </c>
      <c r="AB19" s="9">
        <v>0</v>
      </c>
      <c r="AC19" s="9">
        <v>0</v>
      </c>
      <c r="AD19" s="9">
        <v>0</v>
      </c>
      <c r="AE19" s="9">
        <v>0</v>
      </c>
      <c r="AF19" s="10">
        <f t="shared" si="0"/>
        <v>33</v>
      </c>
    </row>
    <row r="20" spans="1:3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2">
      <c r="A21" s="11" t="s">
        <v>21</v>
      </c>
      <c r="B21" s="17">
        <v>44</v>
      </c>
      <c r="C21" s="12">
        <f>SUM(C7:C19)</f>
        <v>44</v>
      </c>
      <c r="D21" s="12">
        <f t="shared" ref="D21:AF21" si="1">SUM(D7:D19)</f>
        <v>88</v>
      </c>
      <c r="E21" s="12">
        <f t="shared" si="1"/>
        <v>139</v>
      </c>
      <c r="F21" s="12">
        <f t="shared" si="1"/>
        <v>616</v>
      </c>
      <c r="G21" s="12">
        <f t="shared" si="1"/>
        <v>685</v>
      </c>
      <c r="H21" s="12">
        <f t="shared" si="1"/>
        <v>750</v>
      </c>
      <c r="I21" s="12">
        <f t="shared" si="1"/>
        <v>785</v>
      </c>
      <c r="J21" s="12">
        <f t="shared" si="1"/>
        <v>806</v>
      </c>
      <c r="K21" s="12">
        <f t="shared" si="1"/>
        <v>816</v>
      </c>
      <c r="L21" s="12">
        <f t="shared" si="1"/>
        <v>816</v>
      </c>
      <c r="M21" s="12">
        <f t="shared" si="1"/>
        <v>846</v>
      </c>
      <c r="N21" s="12">
        <f t="shared" si="1"/>
        <v>866</v>
      </c>
      <c r="O21" s="12">
        <f t="shared" si="1"/>
        <v>855</v>
      </c>
      <c r="P21" s="12">
        <f t="shared" si="1"/>
        <v>872</v>
      </c>
      <c r="Q21" s="12">
        <f t="shared" si="1"/>
        <v>913</v>
      </c>
      <c r="R21" s="12">
        <f t="shared" si="1"/>
        <v>900</v>
      </c>
      <c r="S21" s="12">
        <f t="shared" si="1"/>
        <v>845</v>
      </c>
      <c r="T21" s="12">
        <f t="shared" si="1"/>
        <v>838</v>
      </c>
      <c r="U21" s="12">
        <f t="shared" si="1"/>
        <v>784</v>
      </c>
      <c r="V21" s="12">
        <f t="shared" si="1"/>
        <v>725</v>
      </c>
      <c r="W21" s="12">
        <f t="shared" si="1"/>
        <v>693</v>
      </c>
      <c r="X21" s="12">
        <f t="shared" si="1"/>
        <v>269</v>
      </c>
      <c r="Y21" s="12">
        <f t="shared" si="1"/>
        <v>225</v>
      </c>
      <c r="Z21" s="12">
        <f t="shared" si="1"/>
        <v>181</v>
      </c>
      <c r="AA21" s="12">
        <f t="shared" si="1"/>
        <v>131</v>
      </c>
      <c r="AB21" s="12">
        <f t="shared" si="1"/>
        <v>88</v>
      </c>
      <c r="AC21" s="12">
        <f t="shared" si="1"/>
        <v>44</v>
      </c>
      <c r="AD21" s="12">
        <f t="shared" si="1"/>
        <v>30</v>
      </c>
      <c r="AE21" s="12">
        <f t="shared" si="1"/>
        <v>20</v>
      </c>
      <c r="AF21" s="20">
        <f t="shared" si="1"/>
        <v>15670</v>
      </c>
    </row>
    <row r="22" spans="1:32">
      <c r="A22" s="23" t="s">
        <v>30</v>
      </c>
      <c r="B22" s="16">
        <f>'Table from Channing_11-7-11'!B6+'Table from Channing_11-7-11'!B8</f>
        <v>40</v>
      </c>
      <c r="C22" s="16">
        <f>'Table from Channing_11-7-11'!C6+'Table from Channing_11-7-11'!C8</f>
        <v>31</v>
      </c>
      <c r="D22" s="16">
        <f>'Table from Channing_11-7-11'!D6+'Table from Channing_11-7-11'!D8</f>
        <v>19</v>
      </c>
      <c r="E22" s="16">
        <f>'Table from Channing_11-7-11'!E6+'Table from Channing_11-7-11'!E8</f>
        <v>25</v>
      </c>
      <c r="F22" s="16">
        <f>'Table from Channing_11-7-11'!F6+'Table from Channing_11-7-11'!F8</f>
        <v>27</v>
      </c>
      <c r="G22" s="16">
        <f>'Table from Channing_11-7-11'!G6+'Table from Channing_11-7-11'!G8</f>
        <v>35</v>
      </c>
      <c r="H22" s="16">
        <f>'Table from Channing_11-7-11'!H6+'Table from Channing_11-7-11'!H8</f>
        <v>35</v>
      </c>
      <c r="I22" s="16">
        <f>'Table from Channing_11-7-11'!I6+'Table from Channing_11-7-11'!I8</f>
        <v>35</v>
      </c>
      <c r="J22" s="16">
        <f>'Table from Channing_11-7-11'!J6+'Table from Channing_11-7-11'!J8</f>
        <v>35</v>
      </c>
      <c r="K22" s="16">
        <f>'Table from Channing_11-7-11'!K6+'Table from Channing_11-7-11'!K8</f>
        <v>36</v>
      </c>
      <c r="L22" s="16">
        <f>'Table from Channing_11-7-11'!L6+'Table from Channing_11-7-11'!L8</f>
        <v>38</v>
      </c>
      <c r="M22" s="16">
        <f>'Table from Channing_11-7-11'!M6+'Table from Channing_11-7-11'!M8</f>
        <v>38</v>
      </c>
      <c r="N22" s="16">
        <f>'Table from Channing_11-7-11'!N6+'Table from Channing_11-7-11'!N8</f>
        <v>38</v>
      </c>
      <c r="O22" s="16">
        <f>'Table from Channing_11-7-11'!O6+'Table from Channing_11-7-11'!O8</f>
        <v>41</v>
      </c>
      <c r="P22" s="16">
        <f>'Table from Channing_11-7-11'!P6+'Table from Channing_11-7-11'!P8</f>
        <v>41</v>
      </c>
      <c r="Q22" s="16">
        <f>'Table from Channing_11-7-11'!Q6+'Table from Channing_11-7-11'!Q8</f>
        <v>41</v>
      </c>
      <c r="R22" s="16">
        <f>'Table from Channing_11-7-11'!R6+'Table from Channing_11-7-11'!R8</f>
        <v>41</v>
      </c>
      <c r="S22" s="16">
        <f>'Table from Channing_11-7-11'!S6+'Table from Channing_11-7-11'!S8</f>
        <v>41</v>
      </c>
      <c r="T22" s="16">
        <f>'Table from Channing_11-7-11'!T6+'Table from Channing_11-7-11'!T8</f>
        <v>41</v>
      </c>
      <c r="U22" s="16">
        <f>'Table from Channing_11-7-11'!U6+'Table from Channing_11-7-11'!U8</f>
        <v>40</v>
      </c>
      <c r="V22" s="16">
        <f>'Table from Channing_11-7-11'!V6+'Table from Channing_11-7-11'!V8</f>
        <v>39</v>
      </c>
      <c r="W22" s="16">
        <f>'Table from Channing_11-7-11'!W6+'Table from Channing_11-7-11'!W8</f>
        <v>38</v>
      </c>
      <c r="X22" s="16">
        <f>'Table from Channing_11-7-11'!X6+'Table from Channing_11-7-11'!X8</f>
        <v>37</v>
      </c>
      <c r="Y22" s="16">
        <f>'Table from Channing_11-7-11'!Y6+'Table from Channing_11-7-11'!Y8</f>
        <v>36</v>
      </c>
      <c r="Z22" s="16">
        <f>'Table from Channing_11-7-11'!Z6+'Table from Channing_11-7-11'!Z8</f>
        <v>33</v>
      </c>
      <c r="AA22" s="16">
        <f>'Table from Channing_11-7-11'!AA6+'Table from Channing_11-7-11'!AA8</f>
        <v>30</v>
      </c>
      <c r="AB22" s="16">
        <f>'Table from Channing_11-7-11'!AB6+'Table from Channing_11-7-11'!AB8</f>
        <v>27</v>
      </c>
      <c r="AC22" s="16">
        <f>'Table from Channing_11-7-11'!AC6+'Table from Channing_11-7-11'!AC8</f>
        <v>20</v>
      </c>
      <c r="AD22" s="16">
        <f>'Table from Channing_11-7-11'!AD6+'Table from Channing_11-7-11'!AD8</f>
        <v>8</v>
      </c>
      <c r="AE22" s="16">
        <f>'Table from Channing_11-7-11'!AE6+'Table from Channing_11-7-11'!AE8</f>
        <v>5</v>
      </c>
      <c r="AF22" s="10">
        <f t="shared" ref="AF22:AF27" si="2">SUM(B22:AE22)</f>
        <v>991</v>
      </c>
    </row>
    <row r="23" spans="1:32">
      <c r="A23" s="23" t="s">
        <v>31</v>
      </c>
      <c r="B23" s="16">
        <f>'Table from Channing_11-7-11'!B9</f>
        <v>4</v>
      </c>
      <c r="C23" s="16">
        <f>'Table from Channing_11-7-11'!C9</f>
        <v>15</v>
      </c>
      <c r="D23" s="16">
        <f>'Table from Channing_11-7-11'!D9</f>
        <v>25</v>
      </c>
      <c r="E23" s="16">
        <f>'Table from Channing_11-7-11'!E9</f>
        <v>40</v>
      </c>
      <c r="F23" s="16">
        <f>'Table from Channing_11-7-11'!F9</f>
        <v>40</v>
      </c>
      <c r="G23" s="16">
        <f>'Table from Channing_11-7-11'!G9</f>
        <v>40</v>
      </c>
      <c r="H23" s="16">
        <f>'Table from Channing_11-7-11'!H9</f>
        <v>40</v>
      </c>
      <c r="I23" s="16">
        <f>'Table from Channing_11-7-11'!I9</f>
        <v>40</v>
      </c>
      <c r="J23" s="16">
        <f>'Table from Channing_11-7-11'!J9</f>
        <v>40</v>
      </c>
      <c r="K23" s="16">
        <f>'Table from Channing_11-7-11'!K9</f>
        <v>40</v>
      </c>
      <c r="L23" s="16">
        <f>'Table from Channing_11-7-11'!L9</f>
        <v>40</v>
      </c>
      <c r="M23" s="16">
        <f>'Table from Channing_11-7-11'!M9</f>
        <v>40</v>
      </c>
      <c r="N23" s="16">
        <f>'Table from Channing_11-7-11'!N9</f>
        <v>40</v>
      </c>
      <c r="O23" s="16">
        <f>'Table from Channing_11-7-11'!O9</f>
        <v>40</v>
      </c>
      <c r="P23" s="16">
        <f>'Table from Channing_11-7-11'!P9</f>
        <v>40</v>
      </c>
      <c r="Q23" s="16">
        <f>'Table from Channing_11-7-11'!Q9</f>
        <v>40</v>
      </c>
      <c r="R23" s="16">
        <f>'Table from Channing_11-7-11'!R9</f>
        <v>40</v>
      </c>
      <c r="S23" s="16">
        <f>'Table from Channing_11-7-11'!S9</f>
        <v>40</v>
      </c>
      <c r="T23" s="16">
        <f>'Table from Channing_11-7-11'!T9</f>
        <v>40</v>
      </c>
      <c r="U23" s="16">
        <f>'Table from Channing_11-7-11'!U9</f>
        <v>40</v>
      </c>
      <c r="V23" s="16">
        <f>'Table from Channing_11-7-11'!V9</f>
        <v>40</v>
      </c>
      <c r="W23" s="16">
        <f>'Table from Channing_11-7-11'!W9</f>
        <v>40</v>
      </c>
      <c r="X23" s="16">
        <f>'Table from Channing_11-7-11'!X9</f>
        <v>40</v>
      </c>
      <c r="Y23" s="16">
        <f>'Table from Channing_11-7-11'!Y9</f>
        <v>40</v>
      </c>
      <c r="Z23" s="16">
        <f>'Table from Channing_11-7-11'!Z9</f>
        <v>35</v>
      </c>
      <c r="AA23" s="16">
        <f>'Table from Channing_11-7-11'!AA9</f>
        <v>30</v>
      </c>
      <c r="AB23" s="16">
        <f>'Table from Channing_11-7-11'!AB9</f>
        <v>25</v>
      </c>
      <c r="AC23" s="16">
        <f>'Table from Channing_11-7-11'!AC9</f>
        <v>15</v>
      </c>
      <c r="AD23" s="16">
        <f>'Table from Channing_11-7-11'!AD9</f>
        <v>10</v>
      </c>
      <c r="AE23" s="16">
        <f>'Table from Channing_11-7-11'!AE9</f>
        <v>5</v>
      </c>
      <c r="AF23" s="10">
        <f t="shared" si="2"/>
        <v>1004</v>
      </c>
    </row>
    <row r="24" spans="1:32">
      <c r="A24" s="23" t="s">
        <v>19</v>
      </c>
      <c r="B24" s="16">
        <f>'Table from Channing_11-7-11'!B13</f>
        <v>80</v>
      </c>
      <c r="C24" s="16">
        <f>'Table from Channing_11-7-11'!C13</f>
        <v>80</v>
      </c>
      <c r="D24" s="16">
        <f>'Table from Channing_11-7-11'!D13</f>
        <v>30</v>
      </c>
      <c r="E24" s="16">
        <f>'Table from Channing_11-7-11'!E13</f>
        <v>30</v>
      </c>
      <c r="F24" s="16">
        <f>'Table from Channing_11-7-11'!F13</f>
        <v>30</v>
      </c>
      <c r="G24" s="16">
        <f>'Table from Channing_11-7-11'!G13</f>
        <v>30</v>
      </c>
      <c r="H24" s="16">
        <f>'Table from Channing_11-7-11'!H13</f>
        <v>30</v>
      </c>
      <c r="I24" s="16">
        <f>'Table from Channing_11-7-11'!I13</f>
        <v>30</v>
      </c>
      <c r="J24" s="16">
        <f>'Table from Channing_11-7-11'!J13</f>
        <v>30</v>
      </c>
      <c r="K24" s="16">
        <f>'Table from Channing_11-7-11'!K13</f>
        <v>30</v>
      </c>
      <c r="L24" s="16">
        <f>'Table from Channing_11-7-11'!L13</f>
        <v>30</v>
      </c>
      <c r="M24" s="16">
        <f>'Table from Channing_11-7-11'!M13</f>
        <v>30</v>
      </c>
      <c r="N24" s="16">
        <f>'Table from Channing_11-7-11'!N13</f>
        <v>30</v>
      </c>
      <c r="O24" s="16">
        <f>'Table from Channing_11-7-11'!O13</f>
        <v>80</v>
      </c>
      <c r="P24" s="16">
        <f>'Table from Channing_11-7-11'!P13</f>
        <v>80</v>
      </c>
      <c r="Q24" s="16">
        <f>'Table from Channing_11-7-11'!Q13</f>
        <v>30</v>
      </c>
      <c r="R24" s="16">
        <f>'Table from Channing_11-7-11'!R13</f>
        <v>30</v>
      </c>
      <c r="S24" s="16">
        <f>'Table from Channing_11-7-11'!S13</f>
        <v>20</v>
      </c>
      <c r="T24" s="16">
        <f>'Table from Channing_11-7-11'!T13</f>
        <v>20</v>
      </c>
      <c r="U24" s="16">
        <f>'Table from Channing_11-7-11'!U13</f>
        <v>10</v>
      </c>
      <c r="V24" s="16">
        <f>'Table from Channing_11-7-11'!V13</f>
        <v>10</v>
      </c>
      <c r="W24" s="16">
        <f>'Table from Channing_11-7-11'!W13</f>
        <v>10</v>
      </c>
      <c r="X24" s="16">
        <f>'Table from Channing_11-7-11'!X13</f>
        <v>5</v>
      </c>
      <c r="Y24" s="16">
        <f>'Table from Channing_11-7-11'!Y13</f>
        <v>5</v>
      </c>
      <c r="Z24" s="16">
        <f>'Table from Channing_11-7-11'!Z13</f>
        <v>5</v>
      </c>
      <c r="AA24" s="16">
        <f>'Table from Channing_11-7-11'!AA13</f>
        <v>5</v>
      </c>
      <c r="AB24" s="16">
        <f>'Table from Channing_11-7-11'!AB13</f>
        <v>5</v>
      </c>
      <c r="AC24" s="16">
        <f>'Table from Channing_11-7-11'!AC13</f>
        <v>5</v>
      </c>
      <c r="AD24" s="16">
        <f>'Table from Channing_11-7-11'!AD13</f>
        <v>5</v>
      </c>
      <c r="AE24" s="16">
        <f>'Table from Channing_11-7-11'!AE13</f>
        <v>5</v>
      </c>
      <c r="AF24" s="10">
        <f t="shared" si="2"/>
        <v>820</v>
      </c>
    </row>
    <row r="25" spans="1:32">
      <c r="A25" s="23" t="s">
        <v>22</v>
      </c>
      <c r="B25" s="16"/>
      <c r="C25" s="25"/>
      <c r="D25" s="25"/>
      <c r="E25" s="25"/>
      <c r="F25" s="25"/>
      <c r="G25" s="25"/>
      <c r="H25" s="25"/>
      <c r="I25" s="25"/>
      <c r="J25" s="25"/>
      <c r="K25" s="25"/>
      <c r="L25" s="25"/>
      <c r="M25" s="25"/>
      <c r="N25" s="25"/>
      <c r="O25" s="25"/>
      <c r="P25" s="25"/>
      <c r="Q25" s="25"/>
      <c r="R25" s="25"/>
      <c r="S25" s="25">
        <v>37</v>
      </c>
      <c r="T25" s="25">
        <v>37</v>
      </c>
      <c r="U25" s="25"/>
      <c r="V25" s="25"/>
      <c r="W25" s="25"/>
      <c r="X25" s="25"/>
      <c r="Y25" s="25"/>
      <c r="Z25" s="25"/>
      <c r="AA25" s="25"/>
      <c r="AB25" s="25"/>
      <c r="AC25" s="25"/>
      <c r="AD25" s="25"/>
      <c r="AE25" s="25"/>
      <c r="AF25" s="10">
        <f t="shared" si="2"/>
        <v>74</v>
      </c>
    </row>
    <row r="26" spans="1:32">
      <c r="A26" s="23" t="s">
        <v>23</v>
      </c>
      <c r="B26" s="16"/>
      <c r="C26" s="25"/>
      <c r="D26" s="25"/>
      <c r="E26" s="25"/>
      <c r="F26" s="25"/>
      <c r="G26" s="25"/>
      <c r="H26" s="25"/>
      <c r="I26" s="25"/>
      <c r="J26" s="25"/>
      <c r="K26" s="25"/>
      <c r="L26" s="25"/>
      <c r="M26" s="25"/>
      <c r="N26" s="25"/>
      <c r="O26" s="25"/>
      <c r="P26" s="25"/>
      <c r="Q26" s="25"/>
      <c r="R26" s="25"/>
      <c r="S26" s="25">
        <v>0</v>
      </c>
      <c r="T26" s="25">
        <v>30</v>
      </c>
      <c r="U26" s="25"/>
      <c r="V26" s="25"/>
      <c r="W26" s="25"/>
      <c r="X26" s="25"/>
      <c r="Y26" s="25"/>
      <c r="Z26" s="25"/>
      <c r="AA26" s="25"/>
      <c r="AB26" s="25"/>
      <c r="AC26" s="25"/>
      <c r="AD26" s="25"/>
      <c r="AE26" s="25"/>
      <c r="AF26" s="10">
        <f t="shared" si="2"/>
        <v>30</v>
      </c>
    </row>
    <row r="27" spans="1:32">
      <c r="A27" s="23" t="s">
        <v>28</v>
      </c>
      <c r="B27" s="16"/>
      <c r="C27" s="25"/>
      <c r="D27" s="25"/>
      <c r="E27" s="25"/>
      <c r="F27" s="25"/>
      <c r="G27" s="25"/>
      <c r="H27" s="25"/>
      <c r="I27" s="25"/>
      <c r="J27" s="25"/>
      <c r="K27" s="25"/>
      <c r="L27" s="25"/>
      <c r="M27" s="25"/>
      <c r="N27" s="25"/>
      <c r="O27" s="25"/>
      <c r="P27" s="25"/>
      <c r="Q27" s="25"/>
      <c r="R27" s="25"/>
      <c r="S27" s="25">
        <v>3</v>
      </c>
      <c r="T27" s="25">
        <v>6</v>
      </c>
      <c r="U27" s="25"/>
      <c r="V27" s="25"/>
      <c r="W27" s="25"/>
      <c r="X27" s="25"/>
      <c r="Y27" s="25"/>
      <c r="Z27" s="25"/>
      <c r="AA27" s="25"/>
      <c r="AB27" s="25"/>
      <c r="AC27" s="25"/>
      <c r="AD27" s="25"/>
      <c r="AE27" s="25"/>
      <c r="AF27" s="10">
        <f t="shared" si="2"/>
        <v>9</v>
      </c>
    </row>
    <row r="28" spans="1:32">
      <c r="A28" s="11" t="s">
        <v>20</v>
      </c>
      <c r="B28" s="17">
        <f>SUM(B21:B27)</f>
        <v>168</v>
      </c>
      <c r="C28" s="17">
        <f t="shared" ref="C28:AE28" si="3">SUM(C21:C27)</f>
        <v>170</v>
      </c>
      <c r="D28" s="17">
        <f t="shared" si="3"/>
        <v>162</v>
      </c>
      <c r="E28" s="17">
        <f t="shared" si="3"/>
        <v>234</v>
      </c>
      <c r="F28" s="17">
        <f t="shared" si="3"/>
        <v>713</v>
      </c>
      <c r="G28" s="17">
        <f t="shared" si="3"/>
        <v>790</v>
      </c>
      <c r="H28" s="17">
        <f t="shared" si="3"/>
        <v>855</v>
      </c>
      <c r="I28" s="17">
        <f t="shared" si="3"/>
        <v>890</v>
      </c>
      <c r="J28" s="17">
        <f t="shared" si="3"/>
        <v>911</v>
      </c>
      <c r="K28" s="17">
        <f t="shared" si="3"/>
        <v>922</v>
      </c>
      <c r="L28" s="17">
        <f t="shared" si="3"/>
        <v>924</v>
      </c>
      <c r="M28" s="17">
        <f t="shared" si="3"/>
        <v>954</v>
      </c>
      <c r="N28" s="17">
        <f t="shared" si="3"/>
        <v>974</v>
      </c>
      <c r="O28" s="17">
        <f t="shared" si="3"/>
        <v>1016</v>
      </c>
      <c r="P28" s="17">
        <f t="shared" si="3"/>
        <v>1033</v>
      </c>
      <c r="Q28" s="17">
        <f t="shared" si="3"/>
        <v>1024</v>
      </c>
      <c r="R28" s="17">
        <f t="shared" si="3"/>
        <v>1011</v>
      </c>
      <c r="S28" s="17">
        <f t="shared" si="3"/>
        <v>986</v>
      </c>
      <c r="T28" s="17">
        <f t="shared" si="3"/>
        <v>1012</v>
      </c>
      <c r="U28" s="17">
        <f t="shared" si="3"/>
        <v>874</v>
      </c>
      <c r="V28" s="17">
        <f t="shared" si="3"/>
        <v>814</v>
      </c>
      <c r="W28" s="17">
        <f t="shared" si="3"/>
        <v>781</v>
      </c>
      <c r="X28" s="17">
        <f t="shared" si="3"/>
        <v>351</v>
      </c>
      <c r="Y28" s="17">
        <f t="shared" si="3"/>
        <v>306</v>
      </c>
      <c r="Z28" s="17">
        <f t="shared" si="3"/>
        <v>254</v>
      </c>
      <c r="AA28" s="17">
        <f t="shared" si="3"/>
        <v>196</v>
      </c>
      <c r="AB28" s="17">
        <f t="shared" si="3"/>
        <v>145</v>
      </c>
      <c r="AC28" s="17">
        <f t="shared" si="3"/>
        <v>84</v>
      </c>
      <c r="AD28" s="17">
        <f t="shared" si="3"/>
        <v>53</v>
      </c>
      <c r="AE28" s="17">
        <f t="shared" si="3"/>
        <v>35</v>
      </c>
      <c r="AF28" s="22">
        <f>SUM(AF21:AF27)</f>
        <v>18598</v>
      </c>
    </row>
    <row r="29" spans="1:32">
      <c r="A29" s="11" t="s">
        <v>29</v>
      </c>
      <c r="B29" s="17"/>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3"/>
    </row>
    <row r="30" spans="1:32">
      <c r="A30" s="23" t="s">
        <v>24</v>
      </c>
      <c r="B30" s="16">
        <v>0</v>
      </c>
      <c r="C30" s="24">
        <v>0</v>
      </c>
      <c r="D30" s="24">
        <v>0</v>
      </c>
      <c r="E30" s="24">
        <v>0</v>
      </c>
      <c r="F30" s="24">
        <v>0</v>
      </c>
      <c r="G30" s="24">
        <v>0</v>
      </c>
      <c r="H30" s="24">
        <v>0</v>
      </c>
      <c r="I30" s="24">
        <v>0</v>
      </c>
      <c r="J30" s="24">
        <v>0</v>
      </c>
      <c r="K30" s="24">
        <v>0</v>
      </c>
      <c r="L30" s="24">
        <v>0</v>
      </c>
      <c r="M30" s="24">
        <v>3</v>
      </c>
      <c r="N30" s="24">
        <v>3</v>
      </c>
      <c r="O30" s="24">
        <v>3</v>
      </c>
      <c r="P30" s="24">
        <v>15</v>
      </c>
      <c r="Q30" s="24">
        <v>36</v>
      </c>
      <c r="R30" s="24">
        <v>39</v>
      </c>
      <c r="S30" s="24">
        <v>0</v>
      </c>
      <c r="T30" s="24">
        <v>0</v>
      </c>
      <c r="U30" s="24">
        <v>29</v>
      </c>
      <c r="V30" s="24">
        <v>10</v>
      </c>
      <c r="W30" s="24">
        <v>10</v>
      </c>
      <c r="X30" s="24">
        <v>6</v>
      </c>
      <c r="Y30" s="24">
        <v>0</v>
      </c>
      <c r="Z30" s="24">
        <v>5</v>
      </c>
      <c r="AA30" s="24">
        <v>0</v>
      </c>
      <c r="AB30" s="24">
        <v>0</v>
      </c>
      <c r="AC30" s="24">
        <v>0</v>
      </c>
      <c r="AD30" s="24">
        <v>0</v>
      </c>
      <c r="AE30" s="24">
        <v>0</v>
      </c>
      <c r="AF30" s="21">
        <f>SUM(C30:AE30)</f>
        <v>159</v>
      </c>
    </row>
    <row r="31" spans="1:32">
      <c r="A31" s="23" t="s">
        <v>25</v>
      </c>
      <c r="B31" s="16">
        <v>0</v>
      </c>
      <c r="C31" s="24">
        <v>0</v>
      </c>
      <c r="D31" s="24">
        <v>0</v>
      </c>
      <c r="E31" s="24">
        <v>0</v>
      </c>
      <c r="F31" s="24">
        <v>0</v>
      </c>
      <c r="G31" s="24">
        <v>0</v>
      </c>
      <c r="H31" s="24">
        <v>0</v>
      </c>
      <c r="I31" s="24">
        <v>0</v>
      </c>
      <c r="J31" s="24">
        <v>0</v>
      </c>
      <c r="K31" s="24">
        <v>0</v>
      </c>
      <c r="L31" s="24">
        <v>0</v>
      </c>
      <c r="M31" s="24">
        <v>2</v>
      </c>
      <c r="N31" s="24">
        <v>2</v>
      </c>
      <c r="O31" s="24">
        <v>21</v>
      </c>
      <c r="P31" s="24">
        <v>21</v>
      </c>
      <c r="Q31" s="24">
        <v>21</v>
      </c>
      <c r="R31" s="24">
        <v>21</v>
      </c>
      <c r="S31" s="24">
        <v>21</v>
      </c>
      <c r="T31" s="24">
        <v>0</v>
      </c>
      <c r="U31" s="24">
        <v>0</v>
      </c>
      <c r="V31" s="24">
        <v>0</v>
      </c>
      <c r="W31" s="24">
        <v>0</v>
      </c>
      <c r="X31" s="24">
        <v>0</v>
      </c>
      <c r="Y31" s="24">
        <v>0</v>
      </c>
      <c r="Z31" s="24">
        <v>0</v>
      </c>
      <c r="AA31" s="24">
        <v>0</v>
      </c>
      <c r="AB31" s="24">
        <v>0</v>
      </c>
      <c r="AC31" s="24">
        <v>0</v>
      </c>
      <c r="AD31" s="24">
        <v>0</v>
      </c>
      <c r="AE31" s="24">
        <v>0</v>
      </c>
      <c r="AF31" s="21">
        <f>SUM(C31:AE31)</f>
        <v>109</v>
      </c>
    </row>
    <row r="32" spans="1:32">
      <c r="A32" s="23" t="s">
        <v>27</v>
      </c>
      <c r="B32" s="16">
        <v>0</v>
      </c>
      <c r="C32" s="24">
        <v>0</v>
      </c>
      <c r="D32" s="24">
        <v>0</v>
      </c>
      <c r="E32" s="24">
        <v>0</v>
      </c>
      <c r="F32" s="24">
        <v>0</v>
      </c>
      <c r="G32" s="24">
        <v>0</v>
      </c>
      <c r="H32" s="24">
        <v>0</v>
      </c>
      <c r="I32" s="24">
        <v>0</v>
      </c>
      <c r="J32" s="24">
        <v>0</v>
      </c>
      <c r="K32" s="24">
        <v>0</v>
      </c>
      <c r="L32" s="24">
        <v>0</v>
      </c>
      <c r="M32" s="24">
        <v>0</v>
      </c>
      <c r="N32" s="24">
        <v>0</v>
      </c>
      <c r="O32" s="24">
        <v>6</v>
      </c>
      <c r="P32" s="24">
        <v>6</v>
      </c>
      <c r="Q32" s="24">
        <v>6</v>
      </c>
      <c r="R32" s="24">
        <v>6</v>
      </c>
      <c r="S32" s="24">
        <v>3</v>
      </c>
      <c r="T32" s="24">
        <v>0</v>
      </c>
      <c r="U32" s="24">
        <v>4</v>
      </c>
      <c r="V32" s="24">
        <v>4</v>
      </c>
      <c r="W32" s="24">
        <v>4</v>
      </c>
      <c r="X32" s="24">
        <v>4</v>
      </c>
      <c r="Y32" s="24">
        <v>0</v>
      </c>
      <c r="Z32" s="24">
        <v>2</v>
      </c>
      <c r="AA32" s="24">
        <v>0</v>
      </c>
      <c r="AB32" s="24">
        <v>0</v>
      </c>
      <c r="AC32" s="24">
        <v>0</v>
      </c>
      <c r="AD32" s="24">
        <v>0</v>
      </c>
      <c r="AE32" s="24">
        <v>0</v>
      </c>
      <c r="AF32" s="21">
        <f>SUM(C32:AE32)</f>
        <v>45</v>
      </c>
    </row>
    <row r="33" spans="1:32">
      <c r="A33" s="11" t="s">
        <v>26</v>
      </c>
      <c r="B33" s="17">
        <f>SUM(B28:B32)</f>
        <v>168</v>
      </c>
      <c r="C33" s="17">
        <f t="shared" ref="C33:AF33" si="4">SUM(C28:C32)</f>
        <v>170</v>
      </c>
      <c r="D33" s="17">
        <f t="shared" si="4"/>
        <v>162</v>
      </c>
      <c r="E33" s="17">
        <f t="shared" si="4"/>
        <v>234</v>
      </c>
      <c r="F33" s="17">
        <f t="shared" si="4"/>
        <v>713</v>
      </c>
      <c r="G33" s="17">
        <f t="shared" si="4"/>
        <v>790</v>
      </c>
      <c r="H33" s="17">
        <f t="shared" si="4"/>
        <v>855</v>
      </c>
      <c r="I33" s="17">
        <f t="shared" si="4"/>
        <v>890</v>
      </c>
      <c r="J33" s="17">
        <f t="shared" si="4"/>
        <v>911</v>
      </c>
      <c r="K33" s="17">
        <f t="shared" si="4"/>
        <v>922</v>
      </c>
      <c r="L33" s="17">
        <f t="shared" si="4"/>
        <v>924</v>
      </c>
      <c r="M33" s="17">
        <f t="shared" si="4"/>
        <v>959</v>
      </c>
      <c r="N33" s="17">
        <f t="shared" si="4"/>
        <v>979</v>
      </c>
      <c r="O33" s="17">
        <f t="shared" si="4"/>
        <v>1046</v>
      </c>
      <c r="P33" s="17">
        <f t="shared" si="4"/>
        <v>1075</v>
      </c>
      <c r="Q33" s="17">
        <f t="shared" si="4"/>
        <v>1087</v>
      </c>
      <c r="R33" s="17">
        <f t="shared" si="4"/>
        <v>1077</v>
      </c>
      <c r="S33" s="17">
        <f t="shared" si="4"/>
        <v>1010</v>
      </c>
      <c r="T33" s="17">
        <f t="shared" si="4"/>
        <v>1012</v>
      </c>
      <c r="U33" s="17">
        <f t="shared" si="4"/>
        <v>907</v>
      </c>
      <c r="V33" s="17">
        <f t="shared" si="4"/>
        <v>828</v>
      </c>
      <c r="W33" s="17">
        <f t="shared" si="4"/>
        <v>795</v>
      </c>
      <c r="X33" s="17">
        <f t="shared" si="4"/>
        <v>361</v>
      </c>
      <c r="Y33" s="17">
        <f t="shared" si="4"/>
        <v>306</v>
      </c>
      <c r="Z33" s="17">
        <f t="shared" si="4"/>
        <v>261</v>
      </c>
      <c r="AA33" s="17">
        <f t="shared" si="4"/>
        <v>196</v>
      </c>
      <c r="AB33" s="17">
        <f t="shared" si="4"/>
        <v>145</v>
      </c>
      <c r="AC33" s="17">
        <f t="shared" si="4"/>
        <v>84</v>
      </c>
      <c r="AD33" s="17">
        <f t="shared" si="4"/>
        <v>53</v>
      </c>
      <c r="AE33" s="17">
        <f t="shared" si="4"/>
        <v>35</v>
      </c>
      <c r="AF33" s="22">
        <f t="shared" si="4"/>
        <v>18911</v>
      </c>
    </row>
    <row r="34" spans="1:32">
      <c r="A34" s="11"/>
      <c r="B34" s="17"/>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3"/>
    </row>
    <row r="35" spans="1:32">
      <c r="A35" s="11"/>
      <c r="B35" s="17"/>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3"/>
    </row>
    <row r="36" spans="1:32">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13"/>
    </row>
    <row r="37" spans="1:32">
      <c r="C37" s="1">
        <v>44</v>
      </c>
      <c r="D37" s="1">
        <v>88</v>
      </c>
      <c r="E37" s="1">
        <v>139</v>
      </c>
      <c r="F37" s="1">
        <v>616</v>
      </c>
      <c r="G37" s="1">
        <v>685</v>
      </c>
      <c r="H37" s="1">
        <v>750</v>
      </c>
      <c r="I37" s="1">
        <v>785</v>
      </c>
      <c r="J37" s="1">
        <v>806</v>
      </c>
      <c r="K37" s="1">
        <v>816</v>
      </c>
      <c r="L37" s="1">
        <v>816</v>
      </c>
      <c r="M37" s="1">
        <v>846</v>
      </c>
      <c r="N37" s="1">
        <v>866</v>
      </c>
      <c r="O37" s="1">
        <v>855</v>
      </c>
      <c r="P37" s="1">
        <v>872</v>
      </c>
      <c r="Q37" s="1">
        <v>913</v>
      </c>
      <c r="R37" s="1">
        <v>900</v>
      </c>
      <c r="S37" s="1">
        <v>845</v>
      </c>
      <c r="T37" s="1">
        <v>838</v>
      </c>
      <c r="U37" s="1">
        <v>784</v>
      </c>
      <c r="V37" s="1">
        <v>725</v>
      </c>
      <c r="W37" s="1">
        <v>693</v>
      </c>
      <c r="X37" s="1">
        <v>269</v>
      </c>
      <c r="Y37" s="1">
        <v>225</v>
      </c>
      <c r="Z37" s="1">
        <v>181</v>
      </c>
      <c r="AA37" s="1">
        <v>131</v>
      </c>
      <c r="AB37" s="1">
        <v>88</v>
      </c>
      <c r="AC37" s="1">
        <v>44</v>
      </c>
      <c r="AD37" s="1">
        <v>30</v>
      </c>
      <c r="AE37" s="1">
        <v>20</v>
      </c>
      <c r="AF37" s="10">
        <f>SUM(C37:AE37)</f>
        <v>15670</v>
      </c>
    </row>
    <row r="38" spans="1:32">
      <c r="AF38" s="13"/>
    </row>
    <row r="39" spans="1:32">
      <c r="C39" s="14">
        <f>C21-C37</f>
        <v>0</v>
      </c>
      <c r="D39" s="14">
        <f t="shared" ref="D39:AE39" si="5">D21-D37</f>
        <v>0</v>
      </c>
      <c r="E39" s="14">
        <f t="shared" si="5"/>
        <v>0</v>
      </c>
      <c r="F39" s="14">
        <f t="shared" si="5"/>
        <v>0</v>
      </c>
      <c r="G39" s="14">
        <f t="shared" si="5"/>
        <v>0</v>
      </c>
      <c r="H39" s="14">
        <f t="shared" si="5"/>
        <v>0</v>
      </c>
      <c r="I39" s="14">
        <f t="shared" si="5"/>
        <v>0</v>
      </c>
      <c r="J39" s="14">
        <f t="shared" si="5"/>
        <v>0</v>
      </c>
      <c r="K39" s="14">
        <f t="shared" si="5"/>
        <v>0</v>
      </c>
      <c r="L39" s="14">
        <f t="shared" si="5"/>
        <v>0</v>
      </c>
      <c r="M39" s="14">
        <f t="shared" si="5"/>
        <v>0</v>
      </c>
      <c r="N39" s="14">
        <f t="shared" si="5"/>
        <v>0</v>
      </c>
      <c r="O39" s="14">
        <f t="shared" si="5"/>
        <v>0</v>
      </c>
      <c r="P39" s="14">
        <f t="shared" si="5"/>
        <v>0</v>
      </c>
      <c r="Q39" s="14">
        <f t="shared" si="5"/>
        <v>0</v>
      </c>
      <c r="R39" s="14">
        <f t="shared" si="5"/>
        <v>0</v>
      </c>
      <c r="S39" s="14">
        <f t="shared" si="5"/>
        <v>0</v>
      </c>
      <c r="T39" s="14">
        <f t="shared" si="5"/>
        <v>0</v>
      </c>
      <c r="U39" s="14">
        <f t="shared" si="5"/>
        <v>0</v>
      </c>
      <c r="V39" s="14">
        <f t="shared" si="5"/>
        <v>0</v>
      </c>
      <c r="W39" s="14">
        <f t="shared" si="5"/>
        <v>0</v>
      </c>
      <c r="X39" s="14">
        <f t="shared" si="5"/>
        <v>0</v>
      </c>
      <c r="Y39" s="14">
        <f t="shared" si="5"/>
        <v>0</v>
      </c>
      <c r="Z39" s="14">
        <f t="shared" si="5"/>
        <v>0</v>
      </c>
      <c r="AA39" s="14">
        <f t="shared" si="5"/>
        <v>0</v>
      </c>
      <c r="AB39" s="14">
        <f t="shared" si="5"/>
        <v>0</v>
      </c>
      <c r="AC39" s="14">
        <f t="shared" si="5"/>
        <v>0</v>
      </c>
      <c r="AD39" s="14">
        <f t="shared" si="5"/>
        <v>0</v>
      </c>
      <c r="AE39" s="14">
        <f t="shared" si="5"/>
        <v>0</v>
      </c>
      <c r="AF39" s="10">
        <f>SUM(C39:AE39)</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1:AL62"/>
  <sheetViews>
    <sheetView topLeftCell="A4" zoomScaleNormal="100" workbookViewId="0">
      <pane xSplit="1" ySplit="1" topLeftCell="B17" activePane="bottomRight" state="frozen"/>
      <selection activeCell="A4" sqref="A4"/>
      <selection pane="topRight" activeCell="B4" sqref="B4"/>
      <selection pane="bottomLeft" activeCell="A5" sqref="A5"/>
      <selection pane="bottomRight" activeCell="A59" sqref="A59"/>
    </sheetView>
  </sheetViews>
  <sheetFormatPr defaultRowHeight="12.75"/>
  <cols>
    <col min="1" max="1" width="27" style="1" customWidth="1"/>
    <col min="2" max="2" width="6.7109375" style="1" customWidth="1"/>
    <col min="3" max="3" width="6.7109375" style="2" customWidth="1"/>
    <col min="4" max="32" width="6.7109375" style="1" customWidth="1"/>
    <col min="33" max="33" width="9.140625" style="1"/>
    <col min="34" max="34" width="3.7109375" style="1" customWidth="1"/>
    <col min="35" max="16384" width="9.140625" style="1"/>
  </cols>
  <sheetData>
    <row r="1" spans="1:34">
      <c r="A1" s="124" t="s">
        <v>80</v>
      </c>
      <c r="B1" s="124"/>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4">
      <c r="A2" s="125" t="s">
        <v>81</v>
      </c>
      <c r="B2" s="125"/>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4" ht="14.25">
      <c r="A3" s="101"/>
      <c r="B3" s="101"/>
      <c r="C3" s="102"/>
      <c r="D3" s="103"/>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row>
    <row r="4" spans="1:34">
      <c r="A4" s="17" t="s">
        <v>3</v>
      </c>
      <c r="B4" s="17">
        <v>-1</v>
      </c>
      <c r="C4" s="17">
        <v>0</v>
      </c>
      <c r="D4" s="17">
        <v>1</v>
      </c>
      <c r="E4" s="17">
        <v>2</v>
      </c>
      <c r="F4" s="17">
        <v>3</v>
      </c>
      <c r="G4" s="17">
        <v>4</v>
      </c>
      <c r="H4" s="17">
        <v>5</v>
      </c>
      <c r="I4" s="17">
        <v>6</v>
      </c>
      <c r="J4" s="17">
        <v>7</v>
      </c>
      <c r="K4" s="17">
        <v>8</v>
      </c>
      <c r="L4" s="17">
        <v>9</v>
      </c>
      <c r="M4" s="17">
        <v>10</v>
      </c>
      <c r="N4" s="17">
        <v>11</v>
      </c>
      <c r="O4" s="17">
        <v>12</v>
      </c>
      <c r="P4" s="17">
        <v>13</v>
      </c>
      <c r="Q4" s="17">
        <v>14</v>
      </c>
      <c r="R4" s="17">
        <v>15</v>
      </c>
      <c r="S4" s="17">
        <v>16</v>
      </c>
      <c r="T4" s="17">
        <v>17</v>
      </c>
      <c r="U4" s="17">
        <v>18</v>
      </c>
      <c r="V4" s="17">
        <v>19</v>
      </c>
      <c r="W4" s="17">
        <v>20</v>
      </c>
      <c r="X4" s="17">
        <v>21</v>
      </c>
      <c r="Y4" s="17">
        <v>22</v>
      </c>
      <c r="Z4" s="17">
        <v>23</v>
      </c>
      <c r="AA4" s="17">
        <v>24</v>
      </c>
      <c r="AB4" s="17">
        <v>25</v>
      </c>
      <c r="AC4" s="17">
        <v>26</v>
      </c>
      <c r="AD4" s="17">
        <v>27</v>
      </c>
      <c r="AE4" s="17">
        <v>28</v>
      </c>
      <c r="AF4" s="17">
        <v>29</v>
      </c>
      <c r="AG4" s="104" t="s">
        <v>4</v>
      </c>
      <c r="AH4" s="100"/>
    </row>
    <row r="5" spans="1:34">
      <c r="A5" s="105" t="s">
        <v>5</v>
      </c>
      <c r="B5" s="105"/>
      <c r="C5" s="104"/>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row>
    <row r="6" spans="1:34">
      <c r="A6" s="101" t="s">
        <v>82</v>
      </c>
      <c r="B6" s="101"/>
      <c r="C6" s="104"/>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row>
    <row r="7" spans="1:34">
      <c r="A7" s="8" t="s">
        <v>6</v>
      </c>
      <c r="B7" s="106">
        <v>0</v>
      </c>
      <c r="C7" s="106">
        <v>0</v>
      </c>
      <c r="D7" s="106">
        <v>0</v>
      </c>
      <c r="E7" s="106">
        <v>0</v>
      </c>
      <c r="F7" s="106">
        <v>0</v>
      </c>
      <c r="G7" s="106">
        <v>0</v>
      </c>
      <c r="H7" s="106">
        <v>0</v>
      </c>
      <c r="I7" s="106">
        <v>0</v>
      </c>
      <c r="J7" s="106">
        <v>0</v>
      </c>
      <c r="K7" s="106">
        <v>38</v>
      </c>
      <c r="L7" s="106">
        <v>72</v>
      </c>
      <c r="M7" s="106">
        <v>120</v>
      </c>
      <c r="N7" s="106">
        <v>202</v>
      </c>
      <c r="O7" s="106">
        <v>222</v>
      </c>
      <c r="P7" s="106">
        <v>223</v>
      </c>
      <c r="Q7" s="106">
        <v>224</v>
      </c>
      <c r="R7" s="106">
        <v>234</v>
      </c>
      <c r="S7" s="106">
        <v>218</v>
      </c>
      <c r="T7" s="106">
        <v>163</v>
      </c>
      <c r="U7" s="106">
        <v>154</v>
      </c>
      <c r="V7" s="106">
        <v>130</v>
      </c>
      <c r="W7" s="106">
        <v>130</v>
      </c>
      <c r="X7" s="106">
        <v>114</v>
      </c>
      <c r="Y7" s="106">
        <v>42</v>
      </c>
      <c r="Z7" s="106">
        <v>29</v>
      </c>
      <c r="AA7" s="106">
        <v>12</v>
      </c>
      <c r="AB7" s="106">
        <v>10</v>
      </c>
      <c r="AC7" s="106">
        <v>8</v>
      </c>
      <c r="AD7" s="106">
        <v>6</v>
      </c>
      <c r="AE7" s="106">
        <v>0</v>
      </c>
      <c r="AF7" s="106">
        <v>0</v>
      </c>
      <c r="AG7" s="99">
        <f>SUM(C7:AF7)</f>
        <v>2351</v>
      </c>
      <c r="AH7" s="100"/>
    </row>
    <row r="8" spans="1:34">
      <c r="A8" s="8" t="s">
        <v>7</v>
      </c>
      <c r="B8" s="106">
        <v>0</v>
      </c>
      <c r="C8" s="106">
        <v>0</v>
      </c>
      <c r="D8" s="106">
        <v>6</v>
      </c>
      <c r="E8" s="106">
        <v>8</v>
      </c>
      <c r="F8" s="106">
        <v>8</v>
      </c>
      <c r="G8" s="106">
        <v>20</v>
      </c>
      <c r="H8" s="106">
        <v>20</v>
      </c>
      <c r="I8" s="106">
        <v>20</v>
      </c>
      <c r="J8" s="106">
        <v>20</v>
      </c>
      <c r="K8" s="106">
        <v>19</v>
      </c>
      <c r="L8" s="106">
        <v>16</v>
      </c>
      <c r="M8" s="106">
        <v>16</v>
      </c>
      <c r="N8" s="106">
        <v>14</v>
      </c>
      <c r="O8" s="106">
        <v>16</v>
      </c>
      <c r="P8" s="106">
        <v>15</v>
      </c>
      <c r="Q8" s="106">
        <v>14</v>
      </c>
      <c r="R8" s="106">
        <v>15</v>
      </c>
      <c r="S8" s="106">
        <v>15</v>
      </c>
      <c r="T8" s="106">
        <v>15</v>
      </c>
      <c r="U8" s="106">
        <v>10</v>
      </c>
      <c r="V8" s="106">
        <v>4</v>
      </c>
      <c r="W8" s="106">
        <v>4</v>
      </c>
      <c r="X8" s="106">
        <v>4</v>
      </c>
      <c r="Y8" s="106">
        <v>8</v>
      </c>
      <c r="Z8" s="106">
        <v>8</v>
      </c>
      <c r="AA8" s="106">
        <v>8</v>
      </c>
      <c r="AB8" s="106">
        <v>8</v>
      </c>
      <c r="AC8" s="106">
        <v>8</v>
      </c>
      <c r="AD8" s="106">
        <v>8</v>
      </c>
      <c r="AE8" s="106">
        <v>4</v>
      </c>
      <c r="AF8" s="106">
        <v>4</v>
      </c>
      <c r="AG8" s="99">
        <f t="shared" ref="AG8:AG19" si="0">SUM(C8:AF8)</f>
        <v>335</v>
      </c>
      <c r="AH8" s="100"/>
    </row>
    <row r="9" spans="1:34">
      <c r="A9" s="8" t="s">
        <v>8</v>
      </c>
      <c r="B9" s="106">
        <v>0</v>
      </c>
      <c r="C9" s="106">
        <v>0</v>
      </c>
      <c r="D9" s="106">
        <v>0</v>
      </c>
      <c r="E9" s="106">
        <v>0</v>
      </c>
      <c r="F9" s="106">
        <v>8</v>
      </c>
      <c r="G9" s="106">
        <v>40</v>
      </c>
      <c r="H9" s="106">
        <v>41</v>
      </c>
      <c r="I9" s="106">
        <v>43</v>
      </c>
      <c r="J9" s="106">
        <v>50</v>
      </c>
      <c r="K9" s="106">
        <v>52</v>
      </c>
      <c r="L9" s="106">
        <v>52</v>
      </c>
      <c r="M9" s="106">
        <v>52</v>
      </c>
      <c r="N9" s="106">
        <v>54</v>
      </c>
      <c r="O9" s="106">
        <v>55</v>
      </c>
      <c r="P9" s="106">
        <v>55</v>
      </c>
      <c r="Q9" s="106">
        <v>55</v>
      </c>
      <c r="R9" s="106">
        <v>55</v>
      </c>
      <c r="S9" s="106">
        <v>55</v>
      </c>
      <c r="T9" s="106">
        <v>52</v>
      </c>
      <c r="U9" s="106">
        <v>52</v>
      </c>
      <c r="V9" s="106">
        <v>48</v>
      </c>
      <c r="W9" s="106">
        <v>45</v>
      </c>
      <c r="X9" s="106">
        <v>45</v>
      </c>
      <c r="Y9" s="106">
        <v>20</v>
      </c>
      <c r="Z9" s="106">
        <v>0</v>
      </c>
      <c r="AA9" s="106">
        <v>0</v>
      </c>
      <c r="AB9" s="106">
        <v>0</v>
      </c>
      <c r="AC9" s="106">
        <v>0</v>
      </c>
      <c r="AD9" s="106">
        <v>0</v>
      </c>
      <c r="AE9" s="106">
        <v>0</v>
      </c>
      <c r="AF9" s="106">
        <v>0</v>
      </c>
      <c r="AG9" s="99">
        <f t="shared" si="0"/>
        <v>929</v>
      </c>
      <c r="AH9" s="100"/>
    </row>
    <row r="10" spans="1:34">
      <c r="A10" s="8" t="s">
        <v>9</v>
      </c>
      <c r="B10" s="106">
        <v>0</v>
      </c>
      <c r="C10" s="106">
        <v>0</v>
      </c>
      <c r="D10" s="106">
        <v>16</v>
      </c>
      <c r="E10" s="106">
        <v>35</v>
      </c>
      <c r="F10" s="106">
        <v>39</v>
      </c>
      <c r="G10" s="106">
        <v>163</v>
      </c>
      <c r="H10" s="106">
        <v>219</v>
      </c>
      <c r="I10" s="106">
        <v>230</v>
      </c>
      <c r="J10" s="106">
        <v>239</v>
      </c>
      <c r="K10" s="106">
        <v>233</v>
      </c>
      <c r="L10" s="106">
        <v>238</v>
      </c>
      <c r="M10" s="106">
        <v>217</v>
      </c>
      <c r="N10" s="106">
        <v>195</v>
      </c>
      <c r="O10" s="106">
        <v>197</v>
      </c>
      <c r="P10" s="106">
        <v>199</v>
      </c>
      <c r="Q10" s="106">
        <v>199</v>
      </c>
      <c r="R10" s="106">
        <v>209</v>
      </c>
      <c r="S10" s="106">
        <v>215</v>
      </c>
      <c r="T10" s="106">
        <v>219</v>
      </c>
      <c r="U10" s="106">
        <v>216</v>
      </c>
      <c r="V10" s="106">
        <v>208</v>
      </c>
      <c r="W10" s="106">
        <v>186</v>
      </c>
      <c r="X10" s="106">
        <v>183</v>
      </c>
      <c r="Y10" s="106">
        <v>63</v>
      </c>
      <c r="Z10" s="106">
        <v>62</v>
      </c>
      <c r="AA10" s="106">
        <v>50</v>
      </c>
      <c r="AB10" s="106">
        <v>40</v>
      </c>
      <c r="AC10" s="106">
        <v>24</v>
      </c>
      <c r="AD10" s="106">
        <v>10</v>
      </c>
      <c r="AE10" s="106">
        <v>10</v>
      </c>
      <c r="AF10" s="106">
        <v>4</v>
      </c>
      <c r="AG10" s="99">
        <f t="shared" si="0"/>
        <v>4118</v>
      </c>
      <c r="AH10" s="100"/>
    </row>
    <row r="11" spans="1:34">
      <c r="A11" s="8" t="s">
        <v>10</v>
      </c>
      <c r="B11" s="106">
        <v>0</v>
      </c>
      <c r="C11" s="106">
        <v>0</v>
      </c>
      <c r="D11" s="106">
        <v>8</v>
      </c>
      <c r="E11" s="106">
        <v>18</v>
      </c>
      <c r="F11" s="106">
        <v>20</v>
      </c>
      <c r="G11" s="106">
        <v>26</v>
      </c>
      <c r="H11" s="106">
        <v>26</v>
      </c>
      <c r="I11" s="106">
        <v>26</v>
      </c>
      <c r="J11" s="106">
        <v>24</v>
      </c>
      <c r="K11" s="106">
        <v>19</v>
      </c>
      <c r="L11" s="106">
        <v>15</v>
      </c>
      <c r="M11" s="106">
        <v>14</v>
      </c>
      <c r="N11" s="106">
        <v>14</v>
      </c>
      <c r="O11" s="106">
        <v>10</v>
      </c>
      <c r="P11" s="106">
        <v>8</v>
      </c>
      <c r="Q11" s="106">
        <v>17</v>
      </c>
      <c r="R11" s="106">
        <v>18</v>
      </c>
      <c r="S11" s="106">
        <v>18</v>
      </c>
      <c r="T11" s="106">
        <v>16</v>
      </c>
      <c r="U11" s="106">
        <v>16</v>
      </c>
      <c r="V11" s="106">
        <v>15</v>
      </c>
      <c r="W11" s="106">
        <v>13</v>
      </c>
      <c r="X11" s="106">
        <v>13</v>
      </c>
      <c r="Y11" s="106">
        <v>6</v>
      </c>
      <c r="Z11" s="106">
        <v>5</v>
      </c>
      <c r="AA11" s="106">
        <v>4</v>
      </c>
      <c r="AB11" s="106">
        <v>4</v>
      </c>
      <c r="AC11" s="106">
        <v>2</v>
      </c>
      <c r="AD11" s="106">
        <v>1</v>
      </c>
      <c r="AE11" s="106">
        <v>1</v>
      </c>
      <c r="AF11" s="106">
        <v>0</v>
      </c>
      <c r="AG11" s="99">
        <f t="shared" si="0"/>
        <v>377</v>
      </c>
      <c r="AH11" s="100"/>
    </row>
    <row r="12" spans="1:34">
      <c r="A12" s="8" t="s">
        <v>11</v>
      </c>
      <c r="B12" s="106">
        <v>0</v>
      </c>
      <c r="C12" s="106">
        <v>0</v>
      </c>
      <c r="D12" s="106">
        <v>0</v>
      </c>
      <c r="E12" s="106">
        <v>0</v>
      </c>
      <c r="F12" s="106">
        <v>0</v>
      </c>
      <c r="G12" s="106">
        <v>0</v>
      </c>
      <c r="H12" s="106">
        <v>8</v>
      </c>
      <c r="I12" s="106">
        <v>15</v>
      </c>
      <c r="J12" s="106">
        <v>17</v>
      </c>
      <c r="K12" s="106">
        <v>18</v>
      </c>
      <c r="L12" s="106">
        <v>18</v>
      </c>
      <c r="M12" s="106">
        <v>18</v>
      </c>
      <c r="N12" s="106">
        <v>19</v>
      </c>
      <c r="O12" s="106">
        <v>18</v>
      </c>
      <c r="P12" s="106">
        <v>16</v>
      </c>
      <c r="Q12" s="106">
        <v>20</v>
      </c>
      <c r="R12" s="106">
        <v>21</v>
      </c>
      <c r="S12" s="106">
        <v>19</v>
      </c>
      <c r="T12" s="106">
        <v>19</v>
      </c>
      <c r="U12" s="106">
        <v>19</v>
      </c>
      <c r="V12" s="106">
        <v>17</v>
      </c>
      <c r="W12" s="106">
        <v>15</v>
      </c>
      <c r="X12" s="106">
        <v>13</v>
      </c>
      <c r="Y12" s="106">
        <v>16</v>
      </c>
      <c r="Z12" s="106">
        <v>12</v>
      </c>
      <c r="AA12" s="106">
        <v>10</v>
      </c>
      <c r="AB12" s="106">
        <v>10</v>
      </c>
      <c r="AC12" s="106">
        <v>3</v>
      </c>
      <c r="AD12" s="106">
        <v>2</v>
      </c>
      <c r="AE12" s="106">
        <v>1</v>
      </c>
      <c r="AF12" s="106">
        <v>1</v>
      </c>
      <c r="AG12" s="99">
        <f t="shared" si="0"/>
        <v>345</v>
      </c>
      <c r="AH12" s="100"/>
    </row>
    <row r="13" spans="1:34">
      <c r="A13" s="8" t="s">
        <v>12</v>
      </c>
      <c r="B13" s="106">
        <v>0</v>
      </c>
      <c r="C13" s="106">
        <v>0</v>
      </c>
      <c r="D13" s="106">
        <v>0</v>
      </c>
      <c r="E13" s="106">
        <v>0</v>
      </c>
      <c r="F13" s="106">
        <v>0</v>
      </c>
      <c r="G13" s="106">
        <v>8</v>
      </c>
      <c r="H13" s="106">
        <v>16</v>
      </c>
      <c r="I13" s="106">
        <v>30</v>
      </c>
      <c r="J13" s="106">
        <v>32</v>
      </c>
      <c r="K13" s="106">
        <v>32</v>
      </c>
      <c r="L13" s="106">
        <v>33</v>
      </c>
      <c r="M13" s="106">
        <v>33</v>
      </c>
      <c r="N13" s="106">
        <v>34</v>
      </c>
      <c r="O13" s="106">
        <v>35</v>
      </c>
      <c r="P13" s="106">
        <v>34</v>
      </c>
      <c r="Q13" s="106">
        <v>35</v>
      </c>
      <c r="R13" s="106">
        <v>37</v>
      </c>
      <c r="S13" s="106">
        <v>36</v>
      </c>
      <c r="T13" s="106">
        <v>34</v>
      </c>
      <c r="U13" s="106">
        <v>34</v>
      </c>
      <c r="V13" s="106">
        <v>32</v>
      </c>
      <c r="W13" s="106">
        <v>28</v>
      </c>
      <c r="X13" s="106">
        <v>28</v>
      </c>
      <c r="Y13" s="106">
        <v>11</v>
      </c>
      <c r="Z13" s="106">
        <v>18</v>
      </c>
      <c r="AA13" s="106">
        <v>18</v>
      </c>
      <c r="AB13" s="106">
        <v>5</v>
      </c>
      <c r="AC13" s="106">
        <v>4</v>
      </c>
      <c r="AD13" s="106">
        <v>2</v>
      </c>
      <c r="AE13" s="106">
        <v>1</v>
      </c>
      <c r="AF13" s="106">
        <v>1</v>
      </c>
      <c r="AG13" s="99">
        <f t="shared" si="0"/>
        <v>611</v>
      </c>
      <c r="AH13" s="100"/>
    </row>
    <row r="14" spans="1:34">
      <c r="A14" s="8" t="s">
        <v>13</v>
      </c>
      <c r="B14" s="106">
        <v>0</v>
      </c>
      <c r="C14" s="106">
        <v>0</v>
      </c>
      <c r="D14" s="106">
        <v>2</v>
      </c>
      <c r="E14" s="106">
        <v>3</v>
      </c>
      <c r="F14" s="106">
        <v>5</v>
      </c>
      <c r="G14" s="106">
        <v>32</v>
      </c>
      <c r="H14" s="106">
        <v>28</v>
      </c>
      <c r="I14" s="106">
        <v>28</v>
      </c>
      <c r="J14" s="106">
        <v>31</v>
      </c>
      <c r="K14" s="106">
        <v>24</v>
      </c>
      <c r="L14" s="106">
        <v>8</v>
      </c>
      <c r="M14" s="106">
        <v>8</v>
      </c>
      <c r="N14" s="106">
        <v>9</v>
      </c>
      <c r="O14" s="106">
        <v>6</v>
      </c>
      <c r="P14" s="106">
        <v>2</v>
      </c>
      <c r="Q14" s="106">
        <v>2</v>
      </c>
      <c r="R14" s="106">
        <v>2</v>
      </c>
      <c r="S14" s="106">
        <v>2</v>
      </c>
      <c r="T14" s="106">
        <v>2</v>
      </c>
      <c r="U14" s="106">
        <v>9</v>
      </c>
      <c r="V14" s="106">
        <v>7</v>
      </c>
      <c r="W14" s="106">
        <v>5</v>
      </c>
      <c r="X14" s="106">
        <v>4</v>
      </c>
      <c r="Y14" s="106">
        <v>10</v>
      </c>
      <c r="Z14" s="106">
        <v>8</v>
      </c>
      <c r="AA14" s="106">
        <v>7</v>
      </c>
      <c r="AB14" s="106">
        <v>6</v>
      </c>
      <c r="AC14" s="106">
        <v>3</v>
      </c>
      <c r="AD14" s="106">
        <v>0</v>
      </c>
      <c r="AE14" s="106">
        <v>0</v>
      </c>
      <c r="AF14" s="106">
        <v>0</v>
      </c>
      <c r="AG14" s="99">
        <f t="shared" si="0"/>
        <v>253</v>
      </c>
      <c r="AH14" s="100"/>
    </row>
    <row r="15" spans="1:34">
      <c r="A15" s="8" t="s">
        <v>14</v>
      </c>
      <c r="B15" s="106">
        <v>0</v>
      </c>
      <c r="C15" s="16">
        <v>36</v>
      </c>
      <c r="D15" s="106">
        <v>28</v>
      </c>
      <c r="E15" s="106">
        <v>24</v>
      </c>
      <c r="F15" s="106">
        <v>24</v>
      </c>
      <c r="G15" s="106">
        <v>30</v>
      </c>
      <c r="H15" s="106">
        <v>24</v>
      </c>
      <c r="I15" s="106">
        <v>24</v>
      </c>
      <c r="J15" s="106">
        <v>20</v>
      </c>
      <c r="K15" s="106">
        <v>19</v>
      </c>
      <c r="L15" s="106">
        <v>14</v>
      </c>
      <c r="M15" s="106">
        <v>14</v>
      </c>
      <c r="N15" s="106">
        <v>12</v>
      </c>
      <c r="O15" s="106">
        <v>10</v>
      </c>
      <c r="P15" s="106">
        <v>8</v>
      </c>
      <c r="Q15" s="106">
        <v>10</v>
      </c>
      <c r="R15" s="106">
        <v>10</v>
      </c>
      <c r="S15" s="106">
        <v>10</v>
      </c>
      <c r="T15" s="106">
        <v>10</v>
      </c>
      <c r="U15" s="106">
        <v>10</v>
      </c>
      <c r="V15" s="106">
        <v>10</v>
      </c>
      <c r="W15" s="106">
        <v>13</v>
      </c>
      <c r="X15" s="106">
        <v>12</v>
      </c>
      <c r="Y15" s="106">
        <v>5</v>
      </c>
      <c r="Z15" s="106">
        <v>4</v>
      </c>
      <c r="AA15" s="106">
        <v>4</v>
      </c>
      <c r="AB15" s="106">
        <v>4</v>
      </c>
      <c r="AC15" s="106">
        <v>4</v>
      </c>
      <c r="AD15" s="106">
        <v>4</v>
      </c>
      <c r="AE15" s="106">
        <v>4</v>
      </c>
      <c r="AF15" s="106">
        <v>4</v>
      </c>
      <c r="AG15" s="99">
        <f t="shared" si="0"/>
        <v>405</v>
      </c>
      <c r="AH15" s="100"/>
    </row>
    <row r="16" spans="1:34">
      <c r="A16" s="8" t="s">
        <v>15</v>
      </c>
      <c r="B16" s="106">
        <v>0</v>
      </c>
      <c r="C16" s="106">
        <v>0</v>
      </c>
      <c r="D16" s="106">
        <v>0</v>
      </c>
      <c r="E16" s="106">
        <v>0</v>
      </c>
      <c r="F16" s="106">
        <v>0</v>
      </c>
      <c r="G16" s="106">
        <v>0</v>
      </c>
      <c r="H16" s="106">
        <v>0</v>
      </c>
      <c r="I16" s="106">
        <v>0</v>
      </c>
      <c r="J16" s="106">
        <v>0</v>
      </c>
      <c r="K16" s="106">
        <v>0</v>
      </c>
      <c r="L16" s="106">
        <v>0</v>
      </c>
      <c r="M16" s="106">
        <v>6</v>
      </c>
      <c r="N16" s="106">
        <v>10</v>
      </c>
      <c r="O16" s="106">
        <v>8</v>
      </c>
      <c r="P16" s="106">
        <v>6</v>
      </c>
      <c r="Q16" s="106">
        <v>4</v>
      </c>
      <c r="R16" s="106">
        <v>14</v>
      </c>
      <c r="S16" s="106">
        <v>14</v>
      </c>
      <c r="T16" s="106">
        <v>12</v>
      </c>
      <c r="U16" s="106">
        <v>10</v>
      </c>
      <c r="V16" s="106">
        <v>10</v>
      </c>
      <c r="W16" s="106">
        <v>5</v>
      </c>
      <c r="X16" s="106">
        <v>2</v>
      </c>
      <c r="Y16" s="106">
        <v>5</v>
      </c>
      <c r="Z16" s="106">
        <v>4</v>
      </c>
      <c r="AA16" s="106">
        <v>4</v>
      </c>
      <c r="AB16" s="106">
        <v>2</v>
      </c>
      <c r="AC16" s="106">
        <v>2</v>
      </c>
      <c r="AD16" s="106">
        <v>1</v>
      </c>
      <c r="AE16" s="106">
        <v>0</v>
      </c>
      <c r="AF16" s="106">
        <v>0</v>
      </c>
      <c r="AG16" s="99">
        <f t="shared" si="0"/>
        <v>119</v>
      </c>
      <c r="AH16" s="100"/>
    </row>
    <row r="17" spans="1:34">
      <c r="A17" s="8" t="s">
        <v>16</v>
      </c>
      <c r="B17" s="106">
        <v>0</v>
      </c>
      <c r="C17" s="106">
        <v>0</v>
      </c>
      <c r="D17" s="106">
        <v>0</v>
      </c>
      <c r="E17" s="106">
        <v>0</v>
      </c>
      <c r="F17" s="106">
        <v>1</v>
      </c>
      <c r="G17" s="106">
        <v>3</v>
      </c>
      <c r="H17" s="106">
        <v>3</v>
      </c>
      <c r="I17" s="106">
        <v>3</v>
      </c>
      <c r="J17" s="106">
        <v>3</v>
      </c>
      <c r="K17" s="106">
        <v>3</v>
      </c>
      <c r="L17" s="106">
        <v>3</v>
      </c>
      <c r="M17" s="106">
        <v>3</v>
      </c>
      <c r="N17" s="106">
        <v>4</v>
      </c>
      <c r="O17" s="106">
        <v>4</v>
      </c>
      <c r="P17" s="106">
        <v>4</v>
      </c>
      <c r="Q17" s="106">
        <v>4</v>
      </c>
      <c r="R17" s="106">
        <v>4</v>
      </c>
      <c r="S17" s="106">
        <v>4</v>
      </c>
      <c r="T17" s="106">
        <v>4</v>
      </c>
      <c r="U17" s="106">
        <v>3</v>
      </c>
      <c r="V17" s="106">
        <v>3</v>
      </c>
      <c r="W17" s="106">
        <v>3</v>
      </c>
      <c r="X17" s="106">
        <v>3</v>
      </c>
      <c r="Y17" s="106">
        <v>1</v>
      </c>
      <c r="Z17" s="106">
        <v>1</v>
      </c>
      <c r="AA17" s="106">
        <v>2</v>
      </c>
      <c r="AB17" s="106">
        <v>2</v>
      </c>
      <c r="AC17" s="106">
        <v>0</v>
      </c>
      <c r="AD17" s="106">
        <v>0</v>
      </c>
      <c r="AE17" s="106">
        <v>0</v>
      </c>
      <c r="AF17" s="106">
        <v>0</v>
      </c>
      <c r="AG17" s="99">
        <f t="shared" si="0"/>
        <v>68</v>
      </c>
      <c r="AH17" s="100"/>
    </row>
    <row r="18" spans="1:34">
      <c r="A18" s="8" t="s">
        <v>17</v>
      </c>
      <c r="B18" s="106">
        <v>0</v>
      </c>
      <c r="C18" s="106">
        <v>0</v>
      </c>
      <c r="D18" s="106">
        <v>0</v>
      </c>
      <c r="E18" s="106">
        <v>0</v>
      </c>
      <c r="F18" s="106">
        <v>34</v>
      </c>
      <c r="G18" s="106">
        <v>232</v>
      </c>
      <c r="H18" s="106">
        <v>238</v>
      </c>
      <c r="I18" s="106">
        <v>269</v>
      </c>
      <c r="J18" s="106">
        <v>287</v>
      </c>
      <c r="K18" s="106">
        <v>287</v>
      </c>
      <c r="L18" s="106">
        <v>285</v>
      </c>
      <c r="M18" s="106">
        <v>253</v>
      </c>
      <c r="N18" s="106">
        <v>217</v>
      </c>
      <c r="O18" s="106">
        <v>223</v>
      </c>
      <c r="P18" s="106">
        <v>223</v>
      </c>
      <c r="Q18" s="106">
        <v>226</v>
      </c>
      <c r="R18" s="106">
        <v>232</v>
      </c>
      <c r="S18" s="106">
        <v>232</v>
      </c>
      <c r="T18" s="106">
        <v>237</v>
      </c>
      <c r="U18" s="106">
        <v>243</v>
      </c>
      <c r="V18" s="106">
        <v>239</v>
      </c>
      <c r="W18" s="106">
        <v>217</v>
      </c>
      <c r="X18" s="106">
        <v>211</v>
      </c>
      <c r="Y18" s="106">
        <v>82</v>
      </c>
      <c r="Z18" s="106">
        <v>74</v>
      </c>
      <c r="AA18" s="106">
        <v>62</v>
      </c>
      <c r="AB18" s="106">
        <v>40</v>
      </c>
      <c r="AC18" s="106">
        <v>30</v>
      </c>
      <c r="AD18" s="106">
        <v>10</v>
      </c>
      <c r="AE18" s="106">
        <v>9</v>
      </c>
      <c r="AF18" s="106">
        <v>6</v>
      </c>
      <c r="AG18" s="99">
        <f t="shared" si="0"/>
        <v>4698</v>
      </c>
      <c r="AH18" s="100"/>
    </row>
    <row r="19" spans="1:34">
      <c r="A19" s="8" t="s">
        <v>18</v>
      </c>
      <c r="B19" s="106">
        <v>0</v>
      </c>
      <c r="C19" s="106">
        <v>0</v>
      </c>
      <c r="D19" s="106">
        <v>0</v>
      </c>
      <c r="E19" s="106">
        <v>0</v>
      </c>
      <c r="F19" s="106">
        <v>0</v>
      </c>
      <c r="G19" s="106">
        <v>2</v>
      </c>
      <c r="H19" s="106">
        <v>2</v>
      </c>
      <c r="I19" s="106">
        <v>2</v>
      </c>
      <c r="J19" s="106">
        <v>2</v>
      </c>
      <c r="K19" s="106">
        <v>2</v>
      </c>
      <c r="L19" s="106">
        <v>2</v>
      </c>
      <c r="M19" s="106">
        <v>2</v>
      </c>
      <c r="N19" s="106">
        <v>2</v>
      </c>
      <c r="O19" s="106">
        <v>2</v>
      </c>
      <c r="P19" s="106">
        <v>2</v>
      </c>
      <c r="Q19" s="106">
        <v>2</v>
      </c>
      <c r="R19" s="106">
        <v>2</v>
      </c>
      <c r="S19" s="106">
        <v>2</v>
      </c>
      <c r="T19" s="106">
        <v>2</v>
      </c>
      <c r="U19" s="106">
        <v>2</v>
      </c>
      <c r="V19" s="106">
        <v>1</v>
      </c>
      <c r="W19" s="106">
        <v>1</v>
      </c>
      <c r="X19" s="106">
        <v>1</v>
      </c>
      <c r="Y19" s="106">
        <v>0</v>
      </c>
      <c r="Z19" s="106">
        <v>0</v>
      </c>
      <c r="AA19" s="106">
        <v>0</v>
      </c>
      <c r="AB19" s="106">
        <v>0</v>
      </c>
      <c r="AC19" s="106">
        <v>0</v>
      </c>
      <c r="AD19" s="106">
        <v>0</v>
      </c>
      <c r="AE19" s="106">
        <v>0</v>
      </c>
      <c r="AF19" s="106">
        <v>0</v>
      </c>
      <c r="AG19" s="99">
        <f t="shared" si="0"/>
        <v>33</v>
      </c>
      <c r="AH19" s="100"/>
    </row>
    <row r="20" spans="1:34">
      <c r="A20" s="11" t="s">
        <v>84</v>
      </c>
      <c r="B20" s="96">
        <f>SUM(B7:B19)</f>
        <v>0</v>
      </c>
      <c r="C20" s="96">
        <f>SUM(C7:C19)</f>
        <v>36</v>
      </c>
      <c r="D20" s="96">
        <f t="shared" ref="D20:AF20" si="1">SUM(D7:D19)</f>
        <v>60</v>
      </c>
      <c r="E20" s="96">
        <f t="shared" si="1"/>
        <v>88</v>
      </c>
      <c r="F20" s="96">
        <f t="shared" si="1"/>
        <v>139</v>
      </c>
      <c r="G20" s="96">
        <f t="shared" si="1"/>
        <v>556</v>
      </c>
      <c r="H20" s="96">
        <f t="shared" si="1"/>
        <v>625</v>
      </c>
      <c r="I20" s="96">
        <f t="shared" si="1"/>
        <v>690</v>
      </c>
      <c r="J20" s="96">
        <f t="shared" si="1"/>
        <v>725</v>
      </c>
      <c r="K20" s="96">
        <f t="shared" si="1"/>
        <v>746</v>
      </c>
      <c r="L20" s="96">
        <f t="shared" si="1"/>
        <v>756</v>
      </c>
      <c r="M20" s="96">
        <f t="shared" si="1"/>
        <v>756</v>
      </c>
      <c r="N20" s="96">
        <f t="shared" si="1"/>
        <v>786</v>
      </c>
      <c r="O20" s="96">
        <f t="shared" si="1"/>
        <v>806</v>
      </c>
      <c r="P20" s="96">
        <f t="shared" si="1"/>
        <v>795</v>
      </c>
      <c r="Q20" s="96">
        <f t="shared" si="1"/>
        <v>812</v>
      </c>
      <c r="R20" s="96">
        <f t="shared" si="1"/>
        <v>853</v>
      </c>
      <c r="S20" s="96">
        <f t="shared" si="1"/>
        <v>840</v>
      </c>
      <c r="T20" s="96">
        <f t="shared" si="1"/>
        <v>785</v>
      </c>
      <c r="U20" s="96">
        <f t="shared" si="1"/>
        <v>778</v>
      </c>
      <c r="V20" s="96">
        <f t="shared" si="1"/>
        <v>724</v>
      </c>
      <c r="W20" s="96">
        <f t="shared" si="1"/>
        <v>665</v>
      </c>
      <c r="X20" s="96">
        <f t="shared" si="1"/>
        <v>633</v>
      </c>
      <c r="Y20" s="96">
        <f t="shared" si="1"/>
        <v>269</v>
      </c>
      <c r="Z20" s="96">
        <f t="shared" si="1"/>
        <v>225</v>
      </c>
      <c r="AA20" s="96">
        <f t="shared" si="1"/>
        <v>181</v>
      </c>
      <c r="AB20" s="96">
        <f t="shared" si="1"/>
        <v>131</v>
      </c>
      <c r="AC20" s="96">
        <f t="shared" si="1"/>
        <v>88</v>
      </c>
      <c r="AD20" s="96">
        <f t="shared" si="1"/>
        <v>44</v>
      </c>
      <c r="AE20" s="96">
        <f t="shared" si="1"/>
        <v>30</v>
      </c>
      <c r="AF20" s="96">
        <f t="shared" si="1"/>
        <v>20</v>
      </c>
      <c r="AG20" s="22">
        <f>SUM(AG7:AG19)</f>
        <v>14642</v>
      </c>
      <c r="AH20" s="100"/>
    </row>
    <row r="21" spans="1:34" s="100" customFormat="1">
      <c r="A21" s="11"/>
      <c r="B21" s="11"/>
      <c r="C21" s="97"/>
      <c r="D21" s="98"/>
      <c r="E21" s="98"/>
      <c r="F21" s="98"/>
      <c r="G21" s="98"/>
      <c r="H21" s="98"/>
      <c r="I21" s="98"/>
      <c r="J21" s="98"/>
      <c r="K21" s="98"/>
      <c r="L21" s="98"/>
      <c r="M21" s="98"/>
      <c r="N21" s="98"/>
      <c r="O21" s="98"/>
      <c r="P21" s="98"/>
      <c r="Q21" s="96"/>
      <c r="R21" s="96"/>
      <c r="S21" s="96"/>
      <c r="T21" s="96"/>
      <c r="U21" s="96"/>
      <c r="V21" s="96"/>
      <c r="W21" s="96"/>
      <c r="X21" s="96"/>
      <c r="Y21" s="96"/>
      <c r="Z21" s="96"/>
      <c r="AA21" s="96"/>
      <c r="AB21" s="96"/>
      <c r="AC21" s="96"/>
      <c r="AD21" s="96"/>
      <c r="AE21" s="96"/>
      <c r="AF21" s="96"/>
      <c r="AG21" s="99"/>
    </row>
    <row r="22" spans="1:34" s="100" customFormat="1">
      <c r="A22" s="101" t="s">
        <v>83</v>
      </c>
      <c r="B22" s="101"/>
      <c r="C22" s="97"/>
      <c r="D22" s="98"/>
      <c r="E22" s="98"/>
      <c r="F22" s="98"/>
      <c r="G22" s="98"/>
      <c r="H22" s="98"/>
      <c r="I22" s="98"/>
      <c r="J22" s="98"/>
      <c r="K22" s="98"/>
      <c r="L22" s="98"/>
      <c r="M22" s="98"/>
      <c r="N22" s="98"/>
      <c r="O22" s="98"/>
      <c r="P22" s="98"/>
      <c r="Q22" s="96"/>
      <c r="R22" s="96"/>
      <c r="S22" s="96"/>
      <c r="T22" s="96"/>
      <c r="U22" s="96"/>
      <c r="V22" s="96"/>
      <c r="W22" s="96"/>
      <c r="X22" s="96"/>
      <c r="Y22" s="96"/>
      <c r="Z22" s="96"/>
      <c r="AA22" s="96"/>
      <c r="AB22" s="96"/>
      <c r="AC22" s="96"/>
      <c r="AD22" s="96"/>
      <c r="AE22" s="96"/>
      <c r="AF22" s="96"/>
      <c r="AG22" s="99"/>
    </row>
    <row r="23" spans="1:34" s="100" customFormat="1">
      <c r="A23" s="8" t="s">
        <v>7</v>
      </c>
      <c r="B23" s="126">
        <v>0</v>
      </c>
      <c r="C23" s="126">
        <v>0</v>
      </c>
      <c r="D23" s="126">
        <v>0</v>
      </c>
      <c r="E23" s="126">
        <v>0</v>
      </c>
      <c r="F23" s="126">
        <v>0</v>
      </c>
      <c r="G23" s="102">
        <v>4</v>
      </c>
      <c r="H23" s="102">
        <v>4</v>
      </c>
      <c r="I23" s="102">
        <v>4</v>
      </c>
      <c r="J23" s="102">
        <v>4</v>
      </c>
      <c r="K23" s="102">
        <v>4</v>
      </c>
      <c r="L23" s="102">
        <v>4</v>
      </c>
      <c r="M23" s="102">
        <v>4</v>
      </c>
      <c r="N23" s="102">
        <v>4</v>
      </c>
      <c r="O23" s="102">
        <v>4</v>
      </c>
      <c r="P23" s="102">
        <v>4</v>
      </c>
      <c r="Q23" s="102">
        <v>4</v>
      </c>
      <c r="R23" s="102">
        <v>4</v>
      </c>
      <c r="S23" s="102">
        <v>4</v>
      </c>
      <c r="T23" s="102">
        <v>4</v>
      </c>
      <c r="U23" s="102">
        <v>4</v>
      </c>
      <c r="V23" s="102">
        <v>4</v>
      </c>
      <c r="W23" s="102">
        <v>4</v>
      </c>
      <c r="X23" s="102">
        <v>4</v>
      </c>
      <c r="Y23" s="126">
        <v>0</v>
      </c>
      <c r="Z23" s="126">
        <v>0</v>
      </c>
      <c r="AA23" s="126">
        <v>0</v>
      </c>
      <c r="AB23" s="126">
        <v>0</v>
      </c>
      <c r="AC23" s="126">
        <v>0</v>
      </c>
      <c r="AD23" s="126">
        <v>0</v>
      </c>
      <c r="AE23" s="126">
        <v>0</v>
      </c>
      <c r="AF23" s="126">
        <v>0</v>
      </c>
      <c r="AG23" s="99">
        <f t="shared" ref="AG23:AG28" si="2">SUM(C23:AF23)</f>
        <v>72</v>
      </c>
    </row>
    <row r="24" spans="1:34" s="100" customFormat="1">
      <c r="A24" s="8" t="s">
        <v>9</v>
      </c>
      <c r="B24" s="126">
        <v>0</v>
      </c>
      <c r="C24" s="126">
        <v>0</v>
      </c>
      <c r="D24" s="126">
        <v>0</v>
      </c>
      <c r="E24" s="126">
        <v>0</v>
      </c>
      <c r="F24" s="126">
        <v>0</v>
      </c>
      <c r="G24" s="102">
        <v>8</v>
      </c>
      <c r="H24" s="102">
        <v>8</v>
      </c>
      <c r="I24" s="102">
        <v>8</v>
      </c>
      <c r="J24" s="102">
        <v>8</v>
      </c>
      <c r="K24" s="102">
        <v>8</v>
      </c>
      <c r="L24" s="102">
        <v>8</v>
      </c>
      <c r="M24" s="102">
        <v>8</v>
      </c>
      <c r="N24" s="102">
        <v>8</v>
      </c>
      <c r="O24" s="102">
        <v>8</v>
      </c>
      <c r="P24" s="102">
        <v>8</v>
      </c>
      <c r="Q24" s="102">
        <v>8</v>
      </c>
      <c r="R24" s="102">
        <v>8</v>
      </c>
      <c r="S24" s="102">
        <v>8</v>
      </c>
      <c r="T24" s="102">
        <v>8</v>
      </c>
      <c r="U24" s="102">
        <v>8</v>
      </c>
      <c r="V24" s="102">
        <v>8</v>
      </c>
      <c r="W24" s="102">
        <v>8</v>
      </c>
      <c r="X24" s="102">
        <v>8</v>
      </c>
      <c r="Y24" s="126">
        <v>0</v>
      </c>
      <c r="Z24" s="126">
        <v>0</v>
      </c>
      <c r="AA24" s="126">
        <v>0</v>
      </c>
      <c r="AB24" s="126">
        <v>0</v>
      </c>
      <c r="AC24" s="126">
        <v>0</v>
      </c>
      <c r="AD24" s="126">
        <v>0</v>
      </c>
      <c r="AE24" s="126">
        <v>0</v>
      </c>
      <c r="AF24" s="126">
        <v>0</v>
      </c>
      <c r="AG24" s="99">
        <f t="shared" si="2"/>
        <v>144</v>
      </c>
    </row>
    <row r="25" spans="1:34" s="100" customFormat="1">
      <c r="A25" s="8" t="s">
        <v>10</v>
      </c>
      <c r="B25" s="126">
        <v>0</v>
      </c>
      <c r="C25" s="126">
        <v>0</v>
      </c>
      <c r="D25" s="126">
        <v>0</v>
      </c>
      <c r="E25" s="126">
        <v>0</v>
      </c>
      <c r="F25" s="126">
        <v>0</v>
      </c>
      <c r="G25" s="102">
        <v>4</v>
      </c>
      <c r="H25" s="102">
        <v>4</v>
      </c>
      <c r="I25" s="102">
        <v>4</v>
      </c>
      <c r="J25" s="102">
        <v>4</v>
      </c>
      <c r="K25" s="102">
        <v>4</v>
      </c>
      <c r="L25" s="102">
        <v>4</v>
      </c>
      <c r="M25" s="102">
        <v>4</v>
      </c>
      <c r="N25" s="102">
        <v>4</v>
      </c>
      <c r="O25" s="102">
        <v>4</v>
      </c>
      <c r="P25" s="102">
        <v>4</v>
      </c>
      <c r="Q25" s="102">
        <v>4</v>
      </c>
      <c r="R25" s="102">
        <v>4</v>
      </c>
      <c r="S25" s="102">
        <v>4</v>
      </c>
      <c r="T25" s="102">
        <v>4</v>
      </c>
      <c r="U25" s="102">
        <v>4</v>
      </c>
      <c r="V25" s="102">
        <v>4</v>
      </c>
      <c r="W25" s="102">
        <v>4</v>
      </c>
      <c r="X25" s="102">
        <v>4</v>
      </c>
      <c r="Y25" s="126">
        <v>0</v>
      </c>
      <c r="Z25" s="126">
        <v>0</v>
      </c>
      <c r="AA25" s="126">
        <v>0</v>
      </c>
      <c r="AB25" s="126">
        <v>0</v>
      </c>
      <c r="AC25" s="126">
        <v>0</v>
      </c>
      <c r="AD25" s="126">
        <v>0</v>
      </c>
      <c r="AE25" s="126">
        <v>0</v>
      </c>
      <c r="AF25" s="126">
        <v>0</v>
      </c>
      <c r="AG25" s="99">
        <f t="shared" si="2"/>
        <v>72</v>
      </c>
    </row>
    <row r="26" spans="1:34" s="100" customFormat="1">
      <c r="A26" s="8" t="s">
        <v>11</v>
      </c>
      <c r="B26" s="126">
        <v>0</v>
      </c>
      <c r="C26" s="126">
        <v>0</v>
      </c>
      <c r="D26" s="126">
        <v>0</v>
      </c>
      <c r="E26" s="126">
        <v>0</v>
      </c>
      <c r="F26" s="126">
        <v>0</v>
      </c>
      <c r="G26" s="102">
        <v>12</v>
      </c>
      <c r="H26" s="102">
        <v>12</v>
      </c>
      <c r="I26" s="102">
        <v>12</v>
      </c>
      <c r="J26" s="102">
        <v>12</v>
      </c>
      <c r="K26" s="102">
        <v>12</v>
      </c>
      <c r="L26" s="102">
        <v>12</v>
      </c>
      <c r="M26" s="102">
        <v>12</v>
      </c>
      <c r="N26" s="102">
        <v>12</v>
      </c>
      <c r="O26" s="102">
        <v>12</v>
      </c>
      <c r="P26" s="102">
        <v>12</v>
      </c>
      <c r="Q26" s="102">
        <v>12</v>
      </c>
      <c r="R26" s="102">
        <v>12</v>
      </c>
      <c r="S26" s="102">
        <v>12</v>
      </c>
      <c r="T26" s="102">
        <v>12</v>
      </c>
      <c r="U26" s="102">
        <v>12</v>
      </c>
      <c r="V26" s="102">
        <v>12</v>
      </c>
      <c r="W26" s="102">
        <v>12</v>
      </c>
      <c r="X26" s="102">
        <v>12</v>
      </c>
      <c r="Y26" s="126">
        <v>0</v>
      </c>
      <c r="Z26" s="126">
        <v>0</v>
      </c>
      <c r="AA26" s="126">
        <v>0</v>
      </c>
      <c r="AB26" s="126">
        <v>0</v>
      </c>
      <c r="AC26" s="126">
        <v>0</v>
      </c>
      <c r="AD26" s="126">
        <v>0</v>
      </c>
      <c r="AE26" s="126">
        <v>0</v>
      </c>
      <c r="AF26" s="126">
        <v>0</v>
      </c>
      <c r="AG26" s="99">
        <f t="shared" si="2"/>
        <v>216</v>
      </c>
    </row>
    <row r="27" spans="1:34" s="100" customFormat="1">
      <c r="A27" s="8" t="s">
        <v>13</v>
      </c>
      <c r="B27" s="126">
        <v>0</v>
      </c>
      <c r="C27" s="126">
        <v>0</v>
      </c>
      <c r="D27" s="126">
        <v>0</v>
      </c>
      <c r="E27" s="126">
        <v>0</v>
      </c>
      <c r="F27" s="126">
        <v>0</v>
      </c>
      <c r="G27" s="102">
        <v>22</v>
      </c>
      <c r="H27" s="102">
        <v>22</v>
      </c>
      <c r="I27" s="102">
        <v>22</v>
      </c>
      <c r="J27" s="102">
        <v>22</v>
      </c>
      <c r="K27" s="102">
        <v>22</v>
      </c>
      <c r="L27" s="102">
        <v>22</v>
      </c>
      <c r="M27" s="102">
        <v>22</v>
      </c>
      <c r="N27" s="102">
        <v>22</v>
      </c>
      <c r="O27" s="102">
        <v>22</v>
      </c>
      <c r="P27" s="102">
        <v>22</v>
      </c>
      <c r="Q27" s="102">
        <v>22</v>
      </c>
      <c r="R27" s="102">
        <v>22</v>
      </c>
      <c r="S27" s="102">
        <v>22</v>
      </c>
      <c r="T27" s="102">
        <v>22</v>
      </c>
      <c r="U27" s="102">
        <v>22</v>
      </c>
      <c r="V27" s="102">
        <v>22</v>
      </c>
      <c r="W27" s="102">
        <v>22</v>
      </c>
      <c r="X27" s="102">
        <v>22</v>
      </c>
      <c r="Y27" s="126">
        <v>0</v>
      </c>
      <c r="Z27" s="126">
        <v>0</v>
      </c>
      <c r="AA27" s="126">
        <v>0</v>
      </c>
      <c r="AB27" s="126">
        <v>0</v>
      </c>
      <c r="AC27" s="126">
        <v>0</v>
      </c>
      <c r="AD27" s="126">
        <v>0</v>
      </c>
      <c r="AE27" s="126">
        <v>0</v>
      </c>
      <c r="AF27" s="126">
        <v>0</v>
      </c>
      <c r="AG27" s="99">
        <f t="shared" si="2"/>
        <v>396</v>
      </c>
    </row>
    <row r="28" spans="1:34" s="100" customFormat="1">
      <c r="A28" s="8" t="s">
        <v>15</v>
      </c>
      <c r="B28" s="126">
        <v>0</v>
      </c>
      <c r="C28" s="126">
        <v>0</v>
      </c>
      <c r="D28" s="126">
        <v>0</v>
      </c>
      <c r="E28" s="126">
        <v>0</v>
      </c>
      <c r="F28" s="126">
        <v>0</v>
      </c>
      <c r="G28" s="102">
        <v>10</v>
      </c>
      <c r="H28" s="102">
        <v>10</v>
      </c>
      <c r="I28" s="102">
        <v>10</v>
      </c>
      <c r="J28" s="102">
        <v>10</v>
      </c>
      <c r="K28" s="102">
        <v>10</v>
      </c>
      <c r="L28" s="102">
        <v>10</v>
      </c>
      <c r="M28" s="102">
        <v>10</v>
      </c>
      <c r="N28" s="102">
        <v>10</v>
      </c>
      <c r="O28" s="102">
        <v>10</v>
      </c>
      <c r="P28" s="102">
        <v>10</v>
      </c>
      <c r="Q28" s="102">
        <v>10</v>
      </c>
      <c r="R28" s="102">
        <v>10</v>
      </c>
      <c r="S28" s="102">
        <v>10</v>
      </c>
      <c r="T28" s="102">
        <v>10</v>
      </c>
      <c r="U28" s="102">
        <v>10</v>
      </c>
      <c r="V28" s="102">
        <v>10</v>
      </c>
      <c r="W28" s="102">
        <v>10</v>
      </c>
      <c r="X28" s="102">
        <v>10</v>
      </c>
      <c r="Y28" s="126">
        <v>0</v>
      </c>
      <c r="Z28" s="126">
        <v>0</v>
      </c>
      <c r="AA28" s="126">
        <v>0</v>
      </c>
      <c r="AB28" s="126">
        <v>0</v>
      </c>
      <c r="AC28" s="126">
        <v>0</v>
      </c>
      <c r="AD28" s="126">
        <v>0</v>
      </c>
      <c r="AE28" s="126">
        <v>0</v>
      </c>
      <c r="AF28" s="126">
        <v>0</v>
      </c>
      <c r="AG28" s="99">
        <f t="shared" si="2"/>
        <v>180</v>
      </c>
    </row>
    <row r="29" spans="1:34" s="111" customFormat="1">
      <c r="A29" s="11" t="s">
        <v>85</v>
      </c>
      <c r="B29" s="107"/>
      <c r="C29" s="107"/>
      <c r="D29" s="108"/>
      <c r="E29" s="108"/>
      <c r="F29" s="108"/>
      <c r="G29" s="109">
        <f>SUM(G23:G28)</f>
        <v>60</v>
      </c>
      <c r="H29" s="109">
        <f t="shared" ref="H29:X29" si="3">SUM(H23:H28)</f>
        <v>60</v>
      </c>
      <c r="I29" s="109">
        <f t="shared" si="3"/>
        <v>60</v>
      </c>
      <c r="J29" s="109">
        <f t="shared" si="3"/>
        <v>60</v>
      </c>
      <c r="K29" s="109">
        <f t="shared" si="3"/>
        <v>60</v>
      </c>
      <c r="L29" s="109">
        <f t="shared" si="3"/>
        <v>60</v>
      </c>
      <c r="M29" s="109">
        <f t="shared" si="3"/>
        <v>60</v>
      </c>
      <c r="N29" s="109">
        <f t="shared" si="3"/>
        <v>60</v>
      </c>
      <c r="O29" s="109">
        <f t="shared" si="3"/>
        <v>60</v>
      </c>
      <c r="P29" s="109">
        <f t="shared" si="3"/>
        <v>60</v>
      </c>
      <c r="Q29" s="109">
        <f t="shared" si="3"/>
        <v>60</v>
      </c>
      <c r="R29" s="109">
        <f t="shared" si="3"/>
        <v>60</v>
      </c>
      <c r="S29" s="109">
        <f t="shared" si="3"/>
        <v>60</v>
      </c>
      <c r="T29" s="109">
        <f t="shared" si="3"/>
        <v>60</v>
      </c>
      <c r="U29" s="109">
        <f t="shared" si="3"/>
        <v>60</v>
      </c>
      <c r="V29" s="109">
        <f t="shared" si="3"/>
        <v>60</v>
      </c>
      <c r="W29" s="109">
        <f t="shared" si="3"/>
        <v>60</v>
      </c>
      <c r="X29" s="109">
        <f t="shared" si="3"/>
        <v>60</v>
      </c>
      <c r="Y29" s="126">
        <v>0</v>
      </c>
      <c r="Z29" s="126">
        <v>0</v>
      </c>
      <c r="AA29" s="126">
        <v>0</v>
      </c>
      <c r="AB29" s="126">
        <v>0</v>
      </c>
      <c r="AC29" s="126">
        <v>0</v>
      </c>
      <c r="AD29" s="126">
        <v>0</v>
      </c>
      <c r="AE29" s="126">
        <v>0</v>
      </c>
      <c r="AF29" s="126">
        <v>0</v>
      </c>
      <c r="AG29" s="110">
        <f>SUM(AG23:AG28)</f>
        <v>1080</v>
      </c>
    </row>
    <row r="30" spans="1:34" s="100" customFormat="1">
      <c r="A30" s="11" t="s">
        <v>90</v>
      </c>
      <c r="B30" s="122">
        <f>B29+B20</f>
        <v>0</v>
      </c>
      <c r="C30" s="122">
        <f>C29+C20</f>
        <v>36</v>
      </c>
      <c r="D30" s="122">
        <f t="shared" ref="D30:AG30" si="4">D29+D20</f>
        <v>60</v>
      </c>
      <c r="E30" s="122">
        <f t="shared" si="4"/>
        <v>88</v>
      </c>
      <c r="F30" s="122">
        <f t="shared" si="4"/>
        <v>139</v>
      </c>
      <c r="G30" s="122">
        <f t="shared" si="4"/>
        <v>616</v>
      </c>
      <c r="H30" s="122">
        <f t="shared" si="4"/>
        <v>685</v>
      </c>
      <c r="I30" s="122">
        <f t="shared" si="4"/>
        <v>750</v>
      </c>
      <c r="J30" s="122">
        <f t="shared" si="4"/>
        <v>785</v>
      </c>
      <c r="K30" s="122">
        <f t="shared" si="4"/>
        <v>806</v>
      </c>
      <c r="L30" s="122">
        <f t="shared" si="4"/>
        <v>816</v>
      </c>
      <c r="M30" s="122">
        <f t="shared" si="4"/>
        <v>816</v>
      </c>
      <c r="N30" s="122">
        <f t="shared" si="4"/>
        <v>846</v>
      </c>
      <c r="O30" s="122">
        <f t="shared" si="4"/>
        <v>866</v>
      </c>
      <c r="P30" s="122">
        <f t="shared" si="4"/>
        <v>855</v>
      </c>
      <c r="Q30" s="122">
        <f t="shared" si="4"/>
        <v>872</v>
      </c>
      <c r="R30" s="122">
        <f t="shared" si="4"/>
        <v>913</v>
      </c>
      <c r="S30" s="122">
        <f t="shared" si="4"/>
        <v>900</v>
      </c>
      <c r="T30" s="122">
        <f t="shared" si="4"/>
        <v>845</v>
      </c>
      <c r="U30" s="122">
        <f t="shared" si="4"/>
        <v>838</v>
      </c>
      <c r="V30" s="122">
        <f t="shared" si="4"/>
        <v>784</v>
      </c>
      <c r="W30" s="122">
        <f t="shared" si="4"/>
        <v>725</v>
      </c>
      <c r="X30" s="122">
        <f t="shared" si="4"/>
        <v>693</v>
      </c>
      <c r="Y30" s="122">
        <f t="shared" si="4"/>
        <v>269</v>
      </c>
      <c r="Z30" s="122">
        <f t="shared" si="4"/>
        <v>225</v>
      </c>
      <c r="AA30" s="122">
        <f t="shared" si="4"/>
        <v>181</v>
      </c>
      <c r="AB30" s="122">
        <f t="shared" si="4"/>
        <v>131</v>
      </c>
      <c r="AC30" s="122">
        <f t="shared" si="4"/>
        <v>88</v>
      </c>
      <c r="AD30" s="122">
        <f t="shared" si="4"/>
        <v>44</v>
      </c>
      <c r="AE30" s="122">
        <f t="shared" si="4"/>
        <v>30</v>
      </c>
      <c r="AF30" s="122">
        <f t="shared" si="4"/>
        <v>20</v>
      </c>
      <c r="AG30" s="123">
        <f t="shared" si="4"/>
        <v>15722</v>
      </c>
    </row>
    <row r="31" spans="1:34" s="100" customFormat="1">
      <c r="A31" s="11"/>
      <c r="B31" s="11"/>
      <c r="C31" s="97"/>
      <c r="D31" s="98"/>
      <c r="E31" s="98"/>
      <c r="F31" s="98"/>
      <c r="G31" s="98"/>
      <c r="H31" s="98"/>
      <c r="I31" s="98"/>
      <c r="J31" s="98"/>
      <c r="K31" s="98"/>
      <c r="L31" s="98"/>
      <c r="M31" s="98"/>
      <c r="N31" s="98"/>
      <c r="O31" s="98"/>
      <c r="P31" s="98"/>
      <c r="Q31" s="96"/>
      <c r="R31" s="96"/>
      <c r="S31" s="96"/>
      <c r="T31" s="96"/>
      <c r="U31" s="96"/>
      <c r="V31" s="96"/>
      <c r="W31" s="96"/>
      <c r="X31" s="96"/>
      <c r="Y31" s="96"/>
      <c r="Z31" s="96"/>
      <c r="AA31" s="96"/>
      <c r="AB31" s="96"/>
      <c r="AC31" s="96"/>
      <c r="AD31" s="96"/>
      <c r="AE31" s="96"/>
      <c r="AF31" s="96"/>
      <c r="AG31" s="99"/>
    </row>
    <row r="32" spans="1:34" s="100" customFormat="1" ht="14.25">
      <c r="A32" s="23" t="s">
        <v>87</v>
      </c>
      <c r="B32" s="126">
        <v>0</v>
      </c>
      <c r="C32" s="121">
        <v>4</v>
      </c>
      <c r="D32" s="121">
        <v>15</v>
      </c>
      <c r="E32" s="121">
        <v>19</v>
      </c>
      <c r="F32" s="121">
        <v>25</v>
      </c>
      <c r="G32" s="121">
        <v>27</v>
      </c>
      <c r="H32" s="121">
        <v>35</v>
      </c>
      <c r="I32" s="121">
        <v>35</v>
      </c>
      <c r="J32" s="121">
        <v>35</v>
      </c>
      <c r="K32" s="121">
        <v>35</v>
      </c>
      <c r="L32" s="121">
        <v>36</v>
      </c>
      <c r="M32" s="121">
        <v>38</v>
      </c>
      <c r="N32" s="121">
        <v>38</v>
      </c>
      <c r="O32" s="121">
        <v>38</v>
      </c>
      <c r="P32" s="121">
        <v>41</v>
      </c>
      <c r="Q32" s="121">
        <v>41</v>
      </c>
      <c r="R32" s="121">
        <v>41</v>
      </c>
      <c r="S32" s="121">
        <v>41</v>
      </c>
      <c r="T32" s="121">
        <v>41</v>
      </c>
      <c r="U32" s="121">
        <v>41</v>
      </c>
      <c r="V32" s="121">
        <v>40</v>
      </c>
      <c r="W32" s="121">
        <v>39</v>
      </c>
      <c r="X32" s="121">
        <v>38</v>
      </c>
      <c r="Y32" s="121">
        <v>37</v>
      </c>
      <c r="Z32" s="121">
        <v>36</v>
      </c>
      <c r="AA32" s="121">
        <v>33</v>
      </c>
      <c r="AB32" s="121">
        <v>30</v>
      </c>
      <c r="AC32" s="121">
        <v>27</v>
      </c>
      <c r="AD32" s="121">
        <v>20</v>
      </c>
      <c r="AE32" s="121">
        <v>8</v>
      </c>
      <c r="AF32" s="121">
        <v>5</v>
      </c>
      <c r="AG32" s="99">
        <f>SUM(B32:AF32)</f>
        <v>939</v>
      </c>
    </row>
    <row r="33" spans="1:38">
      <c r="A33" s="23" t="s">
        <v>31</v>
      </c>
      <c r="B33" s="126">
        <v>0</v>
      </c>
      <c r="C33" s="16">
        <f>'Table from Channing_11-7-11'!B9</f>
        <v>4</v>
      </c>
      <c r="D33" s="16">
        <f>'Table from Channing_11-7-11'!C9</f>
        <v>15</v>
      </c>
      <c r="E33" s="16">
        <f>'Table from Channing_11-7-11'!D9</f>
        <v>25</v>
      </c>
      <c r="F33" s="16">
        <f>'Table from Channing_11-7-11'!E9</f>
        <v>40</v>
      </c>
      <c r="G33" s="16">
        <f>'Table from Channing_11-7-11'!F9</f>
        <v>40</v>
      </c>
      <c r="H33" s="16">
        <f>'Table from Channing_11-7-11'!G9</f>
        <v>40</v>
      </c>
      <c r="I33" s="16">
        <f>'Table from Channing_11-7-11'!H9</f>
        <v>40</v>
      </c>
      <c r="J33" s="16">
        <f>'Table from Channing_11-7-11'!I9</f>
        <v>40</v>
      </c>
      <c r="K33" s="16">
        <f>'Table from Channing_11-7-11'!J9</f>
        <v>40</v>
      </c>
      <c r="L33" s="16">
        <f>'Table from Channing_11-7-11'!K9</f>
        <v>40</v>
      </c>
      <c r="M33" s="16">
        <f>'Table from Channing_11-7-11'!L9</f>
        <v>40</v>
      </c>
      <c r="N33" s="16">
        <f>'Table from Channing_11-7-11'!M9</f>
        <v>40</v>
      </c>
      <c r="O33" s="16">
        <f>'Table from Channing_11-7-11'!N9</f>
        <v>40</v>
      </c>
      <c r="P33" s="16">
        <f>'Table from Channing_11-7-11'!O9</f>
        <v>40</v>
      </c>
      <c r="Q33" s="16">
        <f>'Table from Channing_11-7-11'!P9</f>
        <v>40</v>
      </c>
      <c r="R33" s="16">
        <f>'Table from Channing_11-7-11'!Q9</f>
        <v>40</v>
      </c>
      <c r="S33" s="16">
        <f>'Table from Channing_11-7-11'!R9</f>
        <v>40</v>
      </c>
      <c r="T33" s="16">
        <f>'Table from Channing_11-7-11'!S9</f>
        <v>40</v>
      </c>
      <c r="U33" s="16">
        <f>'Table from Channing_11-7-11'!T9</f>
        <v>40</v>
      </c>
      <c r="V33" s="16">
        <f>'Table from Channing_11-7-11'!U9</f>
        <v>40</v>
      </c>
      <c r="W33" s="16">
        <f>'Table from Channing_11-7-11'!V9</f>
        <v>40</v>
      </c>
      <c r="X33" s="16">
        <f>'Table from Channing_11-7-11'!W9</f>
        <v>40</v>
      </c>
      <c r="Y33" s="16">
        <f>'Table from Channing_11-7-11'!X9</f>
        <v>40</v>
      </c>
      <c r="Z33" s="16">
        <f>'Table from Channing_11-7-11'!Y9</f>
        <v>40</v>
      </c>
      <c r="AA33" s="16">
        <f>'Table from Channing_11-7-11'!Z9</f>
        <v>35</v>
      </c>
      <c r="AB33" s="16">
        <f>'Table from Channing_11-7-11'!AA9</f>
        <v>30</v>
      </c>
      <c r="AC33" s="16">
        <f>'Table from Channing_11-7-11'!AB9</f>
        <v>25</v>
      </c>
      <c r="AD33" s="16">
        <f>'Table from Channing_11-7-11'!AC9</f>
        <v>15</v>
      </c>
      <c r="AE33" s="16">
        <f>'Table from Channing_11-7-11'!AD9</f>
        <v>10</v>
      </c>
      <c r="AF33" s="16">
        <f>'Table from Channing_11-7-11'!AE9</f>
        <v>5</v>
      </c>
      <c r="AG33" s="19">
        <f t="shared" ref="AG33:AG37" si="5">SUM(C33:AF33)</f>
        <v>1004</v>
      </c>
    </row>
    <row r="34" spans="1:38">
      <c r="A34" s="23" t="s">
        <v>19</v>
      </c>
      <c r="B34" s="126">
        <v>0</v>
      </c>
      <c r="C34" s="16">
        <f>'Table from Channing_11-7-11'!B13</f>
        <v>80</v>
      </c>
      <c r="D34" s="16">
        <f>'Table from Channing_11-7-11'!C13</f>
        <v>80</v>
      </c>
      <c r="E34" s="16">
        <f>'Table from Channing_11-7-11'!D13</f>
        <v>30</v>
      </c>
      <c r="F34" s="16">
        <f>'Table from Channing_11-7-11'!E13</f>
        <v>30</v>
      </c>
      <c r="G34" s="16">
        <f>'Table from Channing_11-7-11'!F13</f>
        <v>30</v>
      </c>
      <c r="H34" s="16">
        <f>'Table from Channing_11-7-11'!G13</f>
        <v>30</v>
      </c>
      <c r="I34" s="16">
        <f>'Table from Channing_11-7-11'!H13</f>
        <v>30</v>
      </c>
      <c r="J34" s="16">
        <f>'Table from Channing_11-7-11'!I13</f>
        <v>30</v>
      </c>
      <c r="K34" s="16">
        <f>'Table from Channing_11-7-11'!J13</f>
        <v>30</v>
      </c>
      <c r="L34" s="16">
        <f>'Table from Channing_11-7-11'!K13</f>
        <v>30</v>
      </c>
      <c r="M34" s="16">
        <f>'Table from Channing_11-7-11'!L13</f>
        <v>30</v>
      </c>
      <c r="N34" s="16">
        <f>'Table from Channing_11-7-11'!M13</f>
        <v>30</v>
      </c>
      <c r="O34" s="16">
        <f>'Table from Channing_11-7-11'!N13</f>
        <v>30</v>
      </c>
      <c r="P34" s="16">
        <f>'Table from Channing_11-7-11'!O13</f>
        <v>80</v>
      </c>
      <c r="Q34" s="16">
        <f>'Table from Channing_11-7-11'!P13</f>
        <v>80</v>
      </c>
      <c r="R34" s="16">
        <f>'Table from Channing_11-7-11'!Q13</f>
        <v>30</v>
      </c>
      <c r="S34" s="16">
        <f>'Table from Channing_11-7-11'!R13</f>
        <v>30</v>
      </c>
      <c r="T34" s="16">
        <f>'Table from Channing_11-7-11'!S13</f>
        <v>20</v>
      </c>
      <c r="U34" s="16">
        <f>'Table from Channing_11-7-11'!T13</f>
        <v>20</v>
      </c>
      <c r="V34" s="16">
        <f>'Table from Channing_11-7-11'!U13</f>
        <v>10</v>
      </c>
      <c r="W34" s="16">
        <f>'Table from Channing_11-7-11'!V13</f>
        <v>10</v>
      </c>
      <c r="X34" s="16">
        <f>'Table from Channing_11-7-11'!W13</f>
        <v>10</v>
      </c>
      <c r="Y34" s="16">
        <f>'Table from Channing_11-7-11'!X13</f>
        <v>5</v>
      </c>
      <c r="Z34" s="16">
        <f>'Table from Channing_11-7-11'!Y13</f>
        <v>5</v>
      </c>
      <c r="AA34" s="16">
        <f>'Table from Channing_11-7-11'!Z13</f>
        <v>5</v>
      </c>
      <c r="AB34" s="16">
        <f>'Table from Channing_11-7-11'!AA13</f>
        <v>5</v>
      </c>
      <c r="AC34" s="16">
        <f>'Table from Channing_11-7-11'!AB13</f>
        <v>5</v>
      </c>
      <c r="AD34" s="16">
        <f>'Table from Channing_11-7-11'!AC13</f>
        <v>5</v>
      </c>
      <c r="AE34" s="16">
        <f>'Table from Channing_11-7-11'!AD13</f>
        <v>5</v>
      </c>
      <c r="AF34" s="16">
        <f>'Table from Channing_11-7-11'!AE13</f>
        <v>5</v>
      </c>
      <c r="AG34" s="19">
        <f t="shared" si="5"/>
        <v>820</v>
      </c>
    </row>
    <row r="35" spans="1:38" ht="13.5" thickBot="1">
      <c r="A35" s="23" t="s">
        <v>22</v>
      </c>
      <c r="B35" s="126">
        <v>0</v>
      </c>
      <c r="C35" s="16">
        <v>0</v>
      </c>
      <c r="D35" s="16">
        <v>0</v>
      </c>
      <c r="E35" s="16">
        <v>0</v>
      </c>
      <c r="F35" s="16">
        <v>0</v>
      </c>
      <c r="G35" s="16">
        <v>0</v>
      </c>
      <c r="H35" s="16">
        <v>0</v>
      </c>
      <c r="I35" s="16">
        <v>0</v>
      </c>
      <c r="J35" s="16">
        <v>0</v>
      </c>
      <c r="K35" s="16">
        <v>0</v>
      </c>
      <c r="L35" s="16">
        <v>0</v>
      </c>
      <c r="M35" s="16">
        <v>0</v>
      </c>
      <c r="N35" s="16">
        <v>0</v>
      </c>
      <c r="O35" s="16">
        <v>0</v>
      </c>
      <c r="P35" s="16">
        <v>0</v>
      </c>
      <c r="Q35" s="16">
        <v>0</v>
      </c>
      <c r="R35" s="16">
        <v>0</v>
      </c>
      <c r="S35" s="16">
        <v>0</v>
      </c>
      <c r="T35" s="25">
        <v>37</v>
      </c>
      <c r="U35" s="25">
        <v>37</v>
      </c>
      <c r="V35" s="16">
        <v>0</v>
      </c>
      <c r="W35" s="16">
        <v>0</v>
      </c>
      <c r="X35" s="16">
        <v>0</v>
      </c>
      <c r="Y35" s="16">
        <v>0</v>
      </c>
      <c r="Z35" s="16">
        <v>0</v>
      </c>
      <c r="AA35" s="16">
        <v>0</v>
      </c>
      <c r="AB35" s="16">
        <v>0</v>
      </c>
      <c r="AC35" s="16">
        <v>0</v>
      </c>
      <c r="AD35" s="16">
        <v>0</v>
      </c>
      <c r="AE35" s="16">
        <v>0</v>
      </c>
      <c r="AF35" s="16">
        <v>0</v>
      </c>
      <c r="AG35" s="19">
        <f t="shared" si="5"/>
        <v>74</v>
      </c>
    </row>
    <row r="36" spans="1:38">
      <c r="A36" s="23" t="s">
        <v>23</v>
      </c>
      <c r="B36" s="126">
        <v>0</v>
      </c>
      <c r="C36" s="16">
        <v>0</v>
      </c>
      <c r="D36" s="16">
        <v>0</v>
      </c>
      <c r="E36" s="16">
        <v>0</v>
      </c>
      <c r="F36" s="16">
        <v>0</v>
      </c>
      <c r="G36" s="16">
        <v>0</v>
      </c>
      <c r="H36" s="16">
        <v>0</v>
      </c>
      <c r="I36" s="16">
        <v>0</v>
      </c>
      <c r="J36" s="16">
        <v>0</v>
      </c>
      <c r="K36" s="16">
        <v>0</v>
      </c>
      <c r="L36" s="16">
        <v>0</v>
      </c>
      <c r="M36" s="16">
        <v>0</v>
      </c>
      <c r="N36" s="16">
        <v>0</v>
      </c>
      <c r="O36" s="16">
        <v>0</v>
      </c>
      <c r="P36" s="16">
        <v>0</v>
      </c>
      <c r="Q36" s="16">
        <v>0</v>
      </c>
      <c r="R36" s="16">
        <v>0</v>
      </c>
      <c r="S36" s="16">
        <v>0</v>
      </c>
      <c r="T36" s="25">
        <v>0</v>
      </c>
      <c r="U36" s="25">
        <v>30</v>
      </c>
      <c r="V36" s="16">
        <v>0</v>
      </c>
      <c r="W36" s="16">
        <v>0</v>
      </c>
      <c r="X36" s="16">
        <v>0</v>
      </c>
      <c r="Y36" s="16">
        <v>0</v>
      </c>
      <c r="Z36" s="16">
        <v>0</v>
      </c>
      <c r="AA36" s="16">
        <v>0</v>
      </c>
      <c r="AB36" s="16">
        <v>0</v>
      </c>
      <c r="AC36" s="16">
        <v>0</v>
      </c>
      <c r="AD36" s="16">
        <v>0</v>
      </c>
      <c r="AE36" s="16">
        <v>0</v>
      </c>
      <c r="AF36" s="16">
        <v>0</v>
      </c>
      <c r="AG36" s="19">
        <f t="shared" si="5"/>
        <v>30</v>
      </c>
      <c r="AI36" s="274" t="s">
        <v>92</v>
      </c>
      <c r="AJ36" s="275"/>
      <c r="AK36" s="275"/>
      <c r="AL36" s="276"/>
    </row>
    <row r="37" spans="1:38">
      <c r="A37" s="23" t="s">
        <v>28</v>
      </c>
      <c r="B37" s="126">
        <v>0</v>
      </c>
      <c r="C37" s="16">
        <v>0</v>
      </c>
      <c r="D37" s="16">
        <v>0</v>
      </c>
      <c r="E37" s="16">
        <v>0</v>
      </c>
      <c r="F37" s="16">
        <v>0</v>
      </c>
      <c r="G37" s="16">
        <v>0</v>
      </c>
      <c r="H37" s="16">
        <v>0</v>
      </c>
      <c r="I37" s="16">
        <v>0</v>
      </c>
      <c r="J37" s="16">
        <v>0</v>
      </c>
      <c r="K37" s="16">
        <v>0</v>
      </c>
      <c r="L37" s="16">
        <v>0</v>
      </c>
      <c r="M37" s="16">
        <v>0</v>
      </c>
      <c r="N37" s="16">
        <v>0</v>
      </c>
      <c r="O37" s="16">
        <v>0</v>
      </c>
      <c r="P37" s="16">
        <v>0</v>
      </c>
      <c r="Q37" s="16">
        <v>0</v>
      </c>
      <c r="R37" s="16">
        <v>0</v>
      </c>
      <c r="S37" s="16">
        <v>0</v>
      </c>
      <c r="T37" s="25">
        <v>3</v>
      </c>
      <c r="U37" s="25">
        <v>6</v>
      </c>
      <c r="V37" s="16">
        <v>0</v>
      </c>
      <c r="W37" s="16">
        <v>0</v>
      </c>
      <c r="X37" s="16">
        <v>0</v>
      </c>
      <c r="Y37" s="16">
        <v>0</v>
      </c>
      <c r="Z37" s="16">
        <v>0</v>
      </c>
      <c r="AA37" s="16">
        <v>0</v>
      </c>
      <c r="AB37" s="16">
        <v>0</v>
      </c>
      <c r="AC37" s="16">
        <v>0</v>
      </c>
      <c r="AD37" s="16">
        <v>0</v>
      </c>
      <c r="AE37" s="16">
        <v>0</v>
      </c>
      <c r="AF37" s="16">
        <v>0</v>
      </c>
      <c r="AG37" s="19">
        <f t="shared" si="5"/>
        <v>9</v>
      </c>
      <c r="AI37" s="55"/>
      <c r="AJ37" s="56"/>
      <c r="AK37" s="57" t="s">
        <v>42</v>
      </c>
      <c r="AL37" s="58">
        <f>ROUND(AG38/(1+$AF$4),0)</f>
        <v>620</v>
      </c>
    </row>
    <row r="38" spans="1:38" ht="13.5" thickBot="1">
      <c r="A38" s="11" t="s">
        <v>89</v>
      </c>
      <c r="B38" s="96">
        <f>B30+B32+B33+B34+B35+B36+B37</f>
        <v>0</v>
      </c>
      <c r="C38" s="96">
        <f>C30+C32+C33+C34+C35+C36+C37</f>
        <v>124</v>
      </c>
      <c r="D38" s="96">
        <f t="shared" ref="D38:AG38" si="6">D30+D32+D33+D34+D35+D36+D37</f>
        <v>170</v>
      </c>
      <c r="E38" s="96">
        <f t="shared" si="6"/>
        <v>162</v>
      </c>
      <c r="F38" s="96">
        <f t="shared" si="6"/>
        <v>234</v>
      </c>
      <c r="G38" s="96">
        <f t="shared" si="6"/>
        <v>713</v>
      </c>
      <c r="H38" s="96">
        <f t="shared" si="6"/>
        <v>790</v>
      </c>
      <c r="I38" s="96">
        <f t="shared" si="6"/>
        <v>855</v>
      </c>
      <c r="J38" s="96">
        <f t="shared" si="6"/>
        <v>890</v>
      </c>
      <c r="K38" s="96">
        <f t="shared" si="6"/>
        <v>911</v>
      </c>
      <c r="L38" s="96">
        <f t="shared" si="6"/>
        <v>922</v>
      </c>
      <c r="M38" s="96">
        <f t="shared" si="6"/>
        <v>924</v>
      </c>
      <c r="N38" s="96">
        <f t="shared" si="6"/>
        <v>954</v>
      </c>
      <c r="O38" s="96">
        <f t="shared" si="6"/>
        <v>974</v>
      </c>
      <c r="P38" s="96">
        <f t="shared" si="6"/>
        <v>1016</v>
      </c>
      <c r="Q38" s="96">
        <f t="shared" si="6"/>
        <v>1033</v>
      </c>
      <c r="R38" s="96">
        <f t="shared" si="6"/>
        <v>1024</v>
      </c>
      <c r="S38" s="96">
        <f t="shared" si="6"/>
        <v>1011</v>
      </c>
      <c r="T38" s="96">
        <f t="shared" si="6"/>
        <v>986</v>
      </c>
      <c r="U38" s="96">
        <f t="shared" si="6"/>
        <v>1012</v>
      </c>
      <c r="V38" s="96">
        <f t="shared" si="6"/>
        <v>874</v>
      </c>
      <c r="W38" s="96">
        <f t="shared" si="6"/>
        <v>814</v>
      </c>
      <c r="X38" s="96">
        <f t="shared" si="6"/>
        <v>781</v>
      </c>
      <c r="Y38" s="96">
        <f t="shared" si="6"/>
        <v>351</v>
      </c>
      <c r="Z38" s="96">
        <f t="shared" si="6"/>
        <v>306</v>
      </c>
      <c r="AA38" s="96">
        <f t="shared" si="6"/>
        <v>254</v>
      </c>
      <c r="AB38" s="96">
        <f t="shared" si="6"/>
        <v>196</v>
      </c>
      <c r="AC38" s="96">
        <f t="shared" si="6"/>
        <v>145</v>
      </c>
      <c r="AD38" s="96">
        <f t="shared" si="6"/>
        <v>84</v>
      </c>
      <c r="AE38" s="96">
        <f t="shared" si="6"/>
        <v>53</v>
      </c>
      <c r="AF38" s="96">
        <f t="shared" si="6"/>
        <v>35</v>
      </c>
      <c r="AG38" s="22">
        <f t="shared" si="6"/>
        <v>18598</v>
      </c>
      <c r="AI38" s="59"/>
      <c r="AJ38" s="60"/>
      <c r="AK38" s="61" t="s">
        <v>44</v>
      </c>
      <c r="AL38" s="62">
        <f>MAX(C38:AF38)</f>
        <v>1033</v>
      </c>
    </row>
    <row r="39" spans="1:38">
      <c r="A39" s="11"/>
      <c r="B39" s="11"/>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22"/>
    </row>
    <row r="40" spans="1:38">
      <c r="A40" s="11" t="s">
        <v>29</v>
      </c>
      <c r="B40" s="11"/>
      <c r="C40" s="17"/>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8"/>
    </row>
    <row r="41" spans="1:38" ht="13.5" thickBot="1">
      <c r="A41" s="23" t="s">
        <v>24</v>
      </c>
      <c r="B41" s="16">
        <v>0</v>
      </c>
      <c r="C41" s="16">
        <v>0</v>
      </c>
      <c r="D41" s="24">
        <v>0</v>
      </c>
      <c r="E41" s="24">
        <v>0</v>
      </c>
      <c r="F41" s="24">
        <v>0</v>
      </c>
      <c r="G41" s="24">
        <v>0</v>
      </c>
      <c r="H41" s="24">
        <v>0</v>
      </c>
      <c r="I41" s="24">
        <v>0</v>
      </c>
      <c r="J41" s="24">
        <v>0</v>
      </c>
      <c r="K41" s="24">
        <v>0</v>
      </c>
      <c r="L41" s="24">
        <v>0</v>
      </c>
      <c r="M41" s="24">
        <v>0</v>
      </c>
      <c r="N41" s="24">
        <v>3</v>
      </c>
      <c r="O41" s="24">
        <v>3</v>
      </c>
      <c r="P41" s="24">
        <v>3</v>
      </c>
      <c r="Q41" s="24">
        <v>15</v>
      </c>
      <c r="R41" s="24">
        <v>36</v>
      </c>
      <c r="S41" s="24">
        <v>39</v>
      </c>
      <c r="T41" s="24">
        <v>0</v>
      </c>
      <c r="U41" s="24">
        <v>0</v>
      </c>
      <c r="V41" s="24">
        <v>29</v>
      </c>
      <c r="W41" s="24">
        <v>10</v>
      </c>
      <c r="X41" s="24">
        <v>10</v>
      </c>
      <c r="Y41" s="24">
        <v>6</v>
      </c>
      <c r="Z41" s="24">
        <v>0</v>
      </c>
      <c r="AA41" s="24">
        <v>5</v>
      </c>
      <c r="AB41" s="24">
        <v>0</v>
      </c>
      <c r="AC41" s="24">
        <v>0</v>
      </c>
      <c r="AD41" s="24">
        <v>0</v>
      </c>
      <c r="AE41" s="24">
        <v>0</v>
      </c>
      <c r="AF41" s="24">
        <v>0</v>
      </c>
      <c r="AG41" s="21">
        <f>SUM(D41:AF41)</f>
        <v>159</v>
      </c>
    </row>
    <row r="42" spans="1:38">
      <c r="A42" s="23" t="s">
        <v>25</v>
      </c>
      <c r="B42" s="16">
        <v>0</v>
      </c>
      <c r="C42" s="16">
        <v>0</v>
      </c>
      <c r="D42" s="24">
        <v>0</v>
      </c>
      <c r="E42" s="24">
        <v>0</v>
      </c>
      <c r="F42" s="24">
        <v>0</v>
      </c>
      <c r="G42" s="24">
        <v>0</v>
      </c>
      <c r="H42" s="24">
        <v>0</v>
      </c>
      <c r="I42" s="24">
        <v>0</v>
      </c>
      <c r="J42" s="24">
        <v>0</v>
      </c>
      <c r="K42" s="24">
        <v>0</v>
      </c>
      <c r="L42" s="24">
        <v>0</v>
      </c>
      <c r="M42" s="24">
        <v>0</v>
      </c>
      <c r="N42" s="24">
        <v>2</v>
      </c>
      <c r="O42" s="24">
        <v>2</v>
      </c>
      <c r="P42" s="24">
        <v>21</v>
      </c>
      <c r="Q42" s="24">
        <v>21</v>
      </c>
      <c r="R42" s="24">
        <v>21</v>
      </c>
      <c r="S42" s="24">
        <v>21</v>
      </c>
      <c r="T42" s="24">
        <v>21</v>
      </c>
      <c r="U42" s="24">
        <v>0</v>
      </c>
      <c r="V42" s="24">
        <v>0</v>
      </c>
      <c r="W42" s="24">
        <v>0</v>
      </c>
      <c r="X42" s="24">
        <v>0</v>
      </c>
      <c r="Y42" s="24">
        <v>0</v>
      </c>
      <c r="Z42" s="24">
        <v>0</v>
      </c>
      <c r="AA42" s="24">
        <v>0</v>
      </c>
      <c r="AB42" s="24">
        <v>0</v>
      </c>
      <c r="AC42" s="24">
        <v>0</v>
      </c>
      <c r="AD42" s="24">
        <v>0</v>
      </c>
      <c r="AE42" s="24">
        <v>0</v>
      </c>
      <c r="AF42" s="24">
        <v>0</v>
      </c>
      <c r="AG42" s="21">
        <f>SUM(D42:AF42)</f>
        <v>109</v>
      </c>
      <c r="AI42" s="274" t="s">
        <v>91</v>
      </c>
      <c r="AJ42" s="275"/>
      <c r="AK42" s="275"/>
      <c r="AL42" s="276"/>
    </row>
    <row r="43" spans="1:38">
      <c r="A43" s="23" t="s">
        <v>27</v>
      </c>
      <c r="B43" s="16">
        <v>0</v>
      </c>
      <c r="C43" s="16">
        <v>0</v>
      </c>
      <c r="D43" s="24">
        <v>0</v>
      </c>
      <c r="E43" s="24">
        <v>0</v>
      </c>
      <c r="F43" s="24">
        <v>0</v>
      </c>
      <c r="G43" s="24">
        <v>0</v>
      </c>
      <c r="H43" s="24">
        <v>0</v>
      </c>
      <c r="I43" s="24">
        <v>0</v>
      </c>
      <c r="J43" s="24">
        <v>0</v>
      </c>
      <c r="K43" s="24">
        <v>0</v>
      </c>
      <c r="L43" s="24">
        <v>0</v>
      </c>
      <c r="M43" s="24">
        <v>0</v>
      </c>
      <c r="N43" s="24">
        <v>0</v>
      </c>
      <c r="O43" s="24">
        <v>0</v>
      </c>
      <c r="P43" s="24">
        <v>6</v>
      </c>
      <c r="Q43" s="24">
        <v>6</v>
      </c>
      <c r="R43" s="24">
        <v>6</v>
      </c>
      <c r="S43" s="24">
        <v>6</v>
      </c>
      <c r="T43" s="24">
        <v>3</v>
      </c>
      <c r="U43" s="24">
        <v>0</v>
      </c>
      <c r="V43" s="24">
        <v>4</v>
      </c>
      <c r="W43" s="24">
        <v>4</v>
      </c>
      <c r="X43" s="24">
        <v>4</v>
      </c>
      <c r="Y43" s="24">
        <v>4</v>
      </c>
      <c r="Z43" s="24">
        <v>0</v>
      </c>
      <c r="AA43" s="24">
        <v>2</v>
      </c>
      <c r="AB43" s="24">
        <v>0</v>
      </c>
      <c r="AC43" s="24">
        <v>0</v>
      </c>
      <c r="AD43" s="24">
        <v>0</v>
      </c>
      <c r="AE43" s="24">
        <v>0</v>
      </c>
      <c r="AF43" s="24">
        <v>0</v>
      </c>
      <c r="AG43" s="21">
        <f>SUM(D43:AF43)</f>
        <v>45</v>
      </c>
      <c r="AI43" s="55"/>
      <c r="AJ43" s="56"/>
      <c r="AK43" s="57" t="s">
        <v>42</v>
      </c>
      <c r="AL43" s="58">
        <f>ROUND(AG44/(1+$AF$4),0)</f>
        <v>630</v>
      </c>
    </row>
    <row r="44" spans="1:38" ht="13.5" thickBot="1">
      <c r="A44" s="163" t="s">
        <v>26</v>
      </c>
      <c r="B44" s="164">
        <f>SUM(B38:B43)</f>
        <v>0</v>
      </c>
      <c r="C44" s="164">
        <f>SUM(C38:C43)</f>
        <v>124</v>
      </c>
      <c r="D44" s="164">
        <f t="shared" ref="D44:AG44" si="7">SUM(D38:D43)</f>
        <v>170</v>
      </c>
      <c r="E44" s="164">
        <f t="shared" si="7"/>
        <v>162</v>
      </c>
      <c r="F44" s="164">
        <f t="shared" si="7"/>
        <v>234</v>
      </c>
      <c r="G44" s="165">
        <f t="shared" si="7"/>
        <v>713</v>
      </c>
      <c r="H44" s="165">
        <f t="shared" si="7"/>
        <v>790</v>
      </c>
      <c r="I44" s="165">
        <f t="shared" si="7"/>
        <v>855</v>
      </c>
      <c r="J44" s="165">
        <f t="shared" si="7"/>
        <v>890</v>
      </c>
      <c r="K44" s="165">
        <f t="shared" si="7"/>
        <v>911</v>
      </c>
      <c r="L44" s="165">
        <f t="shared" si="7"/>
        <v>922</v>
      </c>
      <c r="M44" s="165">
        <f t="shared" si="7"/>
        <v>924</v>
      </c>
      <c r="N44" s="165">
        <f t="shared" si="7"/>
        <v>959</v>
      </c>
      <c r="O44" s="165">
        <f t="shared" si="7"/>
        <v>979</v>
      </c>
      <c r="P44" s="165">
        <f t="shared" si="7"/>
        <v>1046</v>
      </c>
      <c r="Q44" s="165">
        <f t="shared" si="7"/>
        <v>1075</v>
      </c>
      <c r="R44" s="165">
        <f t="shared" si="7"/>
        <v>1087</v>
      </c>
      <c r="S44" s="165">
        <f t="shared" si="7"/>
        <v>1077</v>
      </c>
      <c r="T44" s="165">
        <f t="shared" si="7"/>
        <v>1010</v>
      </c>
      <c r="U44" s="165">
        <f t="shared" si="7"/>
        <v>1012</v>
      </c>
      <c r="V44" s="165">
        <f t="shared" si="7"/>
        <v>907</v>
      </c>
      <c r="W44" s="165">
        <f t="shared" si="7"/>
        <v>828</v>
      </c>
      <c r="X44" s="165">
        <f t="shared" si="7"/>
        <v>795</v>
      </c>
      <c r="Y44" s="164">
        <f t="shared" si="7"/>
        <v>361</v>
      </c>
      <c r="Z44" s="164">
        <f t="shared" si="7"/>
        <v>306</v>
      </c>
      <c r="AA44" s="164">
        <f t="shared" si="7"/>
        <v>261</v>
      </c>
      <c r="AB44" s="164">
        <f t="shared" si="7"/>
        <v>196</v>
      </c>
      <c r="AC44" s="164">
        <f t="shared" si="7"/>
        <v>145</v>
      </c>
      <c r="AD44" s="164">
        <f t="shared" si="7"/>
        <v>84</v>
      </c>
      <c r="AE44" s="164">
        <f t="shared" si="7"/>
        <v>53</v>
      </c>
      <c r="AF44" s="164">
        <f t="shared" si="7"/>
        <v>35</v>
      </c>
      <c r="AG44" s="166">
        <f t="shared" si="7"/>
        <v>18911</v>
      </c>
      <c r="AI44" s="59"/>
      <c r="AJ44" s="60"/>
      <c r="AK44" s="61" t="s">
        <v>44</v>
      </c>
      <c r="AL44" s="62">
        <f>MAX(C44:AF44)</f>
        <v>1087</v>
      </c>
    </row>
    <row r="45" spans="1:38" ht="13.5" thickBot="1">
      <c r="A45" s="11"/>
      <c r="B45" s="11"/>
      <c r="C45" s="17"/>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8"/>
    </row>
    <row r="46" spans="1:38" ht="15" thickTop="1">
      <c r="A46" s="148" t="s">
        <v>116</v>
      </c>
      <c r="B46" s="149">
        <v>7.4999999999999997E-2</v>
      </c>
      <c r="C46" s="149"/>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1"/>
      <c r="AG46" s="152"/>
    </row>
    <row r="47" spans="1:38">
      <c r="A47" s="77" t="s">
        <v>61</v>
      </c>
      <c r="B47" s="32">
        <f>B20</f>
        <v>0</v>
      </c>
      <c r="C47" s="32">
        <f>C20+C32+C34</f>
        <v>120</v>
      </c>
      <c r="D47" s="32">
        <f t="shared" ref="D47:AF47" si="8">D20+D32+D34</f>
        <v>155</v>
      </c>
      <c r="E47" s="32">
        <f t="shared" si="8"/>
        <v>137</v>
      </c>
      <c r="F47" s="32">
        <f t="shared" si="8"/>
        <v>194</v>
      </c>
      <c r="G47" s="32">
        <f t="shared" si="8"/>
        <v>613</v>
      </c>
      <c r="H47" s="32">
        <f t="shared" si="8"/>
        <v>690</v>
      </c>
      <c r="I47" s="32">
        <f t="shared" si="8"/>
        <v>755</v>
      </c>
      <c r="J47" s="32">
        <f t="shared" si="8"/>
        <v>790</v>
      </c>
      <c r="K47" s="32">
        <f t="shared" si="8"/>
        <v>811</v>
      </c>
      <c r="L47" s="32">
        <f t="shared" si="8"/>
        <v>822</v>
      </c>
      <c r="M47" s="32">
        <f t="shared" si="8"/>
        <v>824</v>
      </c>
      <c r="N47" s="32">
        <f t="shared" si="8"/>
        <v>854</v>
      </c>
      <c r="O47" s="32">
        <f t="shared" si="8"/>
        <v>874</v>
      </c>
      <c r="P47" s="32">
        <f t="shared" si="8"/>
        <v>916</v>
      </c>
      <c r="Q47" s="32">
        <f t="shared" si="8"/>
        <v>933</v>
      </c>
      <c r="R47" s="32">
        <f t="shared" si="8"/>
        <v>924</v>
      </c>
      <c r="S47" s="32">
        <f t="shared" si="8"/>
        <v>911</v>
      </c>
      <c r="T47" s="32">
        <f t="shared" si="8"/>
        <v>846</v>
      </c>
      <c r="U47" s="32">
        <f t="shared" si="8"/>
        <v>839</v>
      </c>
      <c r="V47" s="32">
        <f t="shared" si="8"/>
        <v>774</v>
      </c>
      <c r="W47" s="32">
        <f t="shared" si="8"/>
        <v>714</v>
      </c>
      <c r="X47" s="32">
        <f t="shared" si="8"/>
        <v>681</v>
      </c>
      <c r="Y47" s="32">
        <f t="shared" si="8"/>
        <v>311</v>
      </c>
      <c r="Z47" s="32">
        <f t="shared" si="8"/>
        <v>266</v>
      </c>
      <c r="AA47" s="32">
        <f t="shared" si="8"/>
        <v>219</v>
      </c>
      <c r="AB47" s="32">
        <f t="shared" si="8"/>
        <v>166</v>
      </c>
      <c r="AC47" s="32">
        <f t="shared" si="8"/>
        <v>120</v>
      </c>
      <c r="AD47" s="32">
        <f t="shared" si="8"/>
        <v>69</v>
      </c>
      <c r="AE47" s="32">
        <f t="shared" si="8"/>
        <v>43</v>
      </c>
      <c r="AF47" s="32">
        <f t="shared" si="8"/>
        <v>30</v>
      </c>
      <c r="AG47" s="18"/>
    </row>
    <row r="48" spans="1:38" ht="13.5" thickBot="1">
      <c r="A48" s="153" t="s">
        <v>62</v>
      </c>
      <c r="B48" s="154">
        <f>ROUND(B47*(1-$B$34), 0)</f>
        <v>0</v>
      </c>
      <c r="C48" s="154">
        <f>ROUND(C47*(1-$B$46), 0)</f>
        <v>111</v>
      </c>
      <c r="D48" s="154">
        <f t="shared" ref="D48:AF48" si="9">ROUND(D47*(1-$B$46), 0)</f>
        <v>143</v>
      </c>
      <c r="E48" s="154">
        <f t="shared" si="9"/>
        <v>127</v>
      </c>
      <c r="F48" s="154">
        <f t="shared" si="9"/>
        <v>179</v>
      </c>
      <c r="G48" s="154">
        <f t="shared" si="9"/>
        <v>567</v>
      </c>
      <c r="H48" s="154">
        <f t="shared" si="9"/>
        <v>638</v>
      </c>
      <c r="I48" s="154">
        <f t="shared" si="9"/>
        <v>698</v>
      </c>
      <c r="J48" s="154">
        <f t="shared" si="9"/>
        <v>731</v>
      </c>
      <c r="K48" s="154">
        <f t="shared" si="9"/>
        <v>750</v>
      </c>
      <c r="L48" s="154">
        <f t="shared" si="9"/>
        <v>760</v>
      </c>
      <c r="M48" s="154">
        <f t="shared" si="9"/>
        <v>762</v>
      </c>
      <c r="N48" s="154">
        <f t="shared" si="9"/>
        <v>790</v>
      </c>
      <c r="O48" s="154">
        <f t="shared" si="9"/>
        <v>808</v>
      </c>
      <c r="P48" s="154">
        <f t="shared" si="9"/>
        <v>847</v>
      </c>
      <c r="Q48" s="167">
        <f t="shared" si="9"/>
        <v>863</v>
      </c>
      <c r="R48" s="154">
        <f t="shared" si="9"/>
        <v>855</v>
      </c>
      <c r="S48" s="154">
        <f t="shared" si="9"/>
        <v>843</v>
      </c>
      <c r="T48" s="154">
        <f t="shared" si="9"/>
        <v>783</v>
      </c>
      <c r="U48" s="154">
        <f t="shared" si="9"/>
        <v>776</v>
      </c>
      <c r="V48" s="154">
        <f t="shared" si="9"/>
        <v>716</v>
      </c>
      <c r="W48" s="154">
        <f t="shared" si="9"/>
        <v>660</v>
      </c>
      <c r="X48" s="154">
        <f t="shared" si="9"/>
        <v>630</v>
      </c>
      <c r="Y48" s="154">
        <f t="shared" si="9"/>
        <v>288</v>
      </c>
      <c r="Z48" s="154">
        <f t="shared" si="9"/>
        <v>246</v>
      </c>
      <c r="AA48" s="154">
        <f t="shared" si="9"/>
        <v>203</v>
      </c>
      <c r="AB48" s="154">
        <f t="shared" si="9"/>
        <v>154</v>
      </c>
      <c r="AC48" s="154">
        <f t="shared" si="9"/>
        <v>111</v>
      </c>
      <c r="AD48" s="154">
        <f t="shared" si="9"/>
        <v>64</v>
      </c>
      <c r="AE48" s="154">
        <f t="shared" si="9"/>
        <v>40</v>
      </c>
      <c r="AF48" s="154">
        <f t="shared" si="9"/>
        <v>28</v>
      </c>
      <c r="AG48" s="155"/>
    </row>
    <row r="49" spans="1:33" ht="13.5" thickBot="1">
      <c r="A49" s="11"/>
      <c r="B49" s="11"/>
      <c r="C49" s="17"/>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8"/>
    </row>
    <row r="50" spans="1:33" ht="13.5" thickTop="1">
      <c r="A50" s="156" t="s">
        <v>118</v>
      </c>
      <c r="B50" s="157"/>
      <c r="C50" s="158"/>
      <c r="D50" s="158"/>
      <c r="E50" s="158"/>
      <c r="F50" s="158"/>
      <c r="G50" s="158"/>
      <c r="H50" s="159"/>
      <c r="I50" s="158"/>
      <c r="J50" s="158"/>
      <c r="K50" s="158"/>
      <c r="L50" s="158"/>
      <c r="M50" s="158"/>
      <c r="N50" s="158"/>
      <c r="O50" s="158"/>
      <c r="P50" s="158"/>
      <c r="Q50" s="160"/>
      <c r="R50" s="160"/>
      <c r="S50" s="160"/>
      <c r="T50" s="160"/>
      <c r="U50" s="160"/>
      <c r="V50" s="160"/>
      <c r="W50" s="160"/>
      <c r="X50" s="160"/>
      <c r="Y50" s="160"/>
      <c r="Z50" s="160"/>
      <c r="AA50" s="160"/>
      <c r="AB50" s="160"/>
      <c r="AC50" s="160"/>
      <c r="AD50" s="160"/>
      <c r="AE50" s="157"/>
      <c r="AF50" s="161"/>
      <c r="AG50" s="162" t="s">
        <v>4</v>
      </c>
    </row>
    <row r="51" spans="1:33">
      <c r="A51" s="83" t="s">
        <v>64</v>
      </c>
      <c r="B51" s="2">
        <v>0</v>
      </c>
      <c r="C51" s="84">
        <v>35</v>
      </c>
      <c r="D51" s="84">
        <v>35</v>
      </c>
      <c r="E51" s="84">
        <v>440</v>
      </c>
      <c r="F51" s="84">
        <v>420</v>
      </c>
      <c r="G51" s="84">
        <v>407</v>
      </c>
      <c r="H51" s="84">
        <v>472</v>
      </c>
      <c r="I51" s="84">
        <v>438</v>
      </c>
      <c r="J51" s="84">
        <v>411</v>
      </c>
      <c r="K51" s="84">
        <v>112</v>
      </c>
      <c r="L51" s="84">
        <v>120</v>
      </c>
      <c r="M51" s="84">
        <v>148</v>
      </c>
      <c r="N51" s="84">
        <v>141</v>
      </c>
      <c r="O51" s="84">
        <v>137</v>
      </c>
      <c r="P51" s="84">
        <v>165</v>
      </c>
      <c r="Q51" s="84">
        <v>171</v>
      </c>
      <c r="R51" s="84">
        <v>135</v>
      </c>
      <c r="S51" s="84">
        <v>127</v>
      </c>
      <c r="T51" s="84">
        <v>122</v>
      </c>
      <c r="U51" s="84">
        <v>98</v>
      </c>
      <c r="V51" s="84">
        <v>94</v>
      </c>
      <c r="W51" s="84">
        <v>91</v>
      </c>
      <c r="X51" s="84">
        <v>65</v>
      </c>
      <c r="Y51" s="84">
        <v>55</v>
      </c>
      <c r="Z51" s="84">
        <v>43</v>
      </c>
      <c r="AA51" s="84">
        <v>36</v>
      </c>
      <c r="AB51" s="84">
        <v>28</v>
      </c>
      <c r="AC51" s="84">
        <v>28</v>
      </c>
      <c r="AD51" s="84">
        <v>10</v>
      </c>
      <c r="AE51" s="147">
        <v>0</v>
      </c>
      <c r="AF51" s="24">
        <v>0</v>
      </c>
      <c r="AG51">
        <f>SUM(B51:AF51)</f>
        <v>4584</v>
      </c>
    </row>
    <row r="52" spans="1:33">
      <c r="A52" s="85" t="s">
        <v>65</v>
      </c>
      <c r="B52" s="2">
        <v>0</v>
      </c>
      <c r="C52" s="144">
        <v>0</v>
      </c>
      <c r="D52" s="27">
        <v>20</v>
      </c>
      <c r="E52" s="27">
        <v>40</v>
      </c>
      <c r="F52" s="27">
        <v>0</v>
      </c>
      <c r="G52" s="27">
        <v>0</v>
      </c>
      <c r="H52" s="27">
        <v>0</v>
      </c>
      <c r="I52" s="27">
        <v>0</v>
      </c>
      <c r="J52" s="27">
        <v>0</v>
      </c>
      <c r="K52" s="27">
        <v>0</v>
      </c>
      <c r="L52" s="27">
        <v>0</v>
      </c>
      <c r="M52" s="27">
        <v>0</v>
      </c>
      <c r="N52" s="27">
        <v>0</v>
      </c>
      <c r="O52" s="27">
        <v>0</v>
      </c>
      <c r="P52" s="27">
        <v>0</v>
      </c>
      <c r="Q52" s="27">
        <v>0</v>
      </c>
      <c r="R52" s="27">
        <v>20</v>
      </c>
      <c r="S52" s="27">
        <v>10</v>
      </c>
      <c r="T52" s="27">
        <v>10</v>
      </c>
      <c r="U52" s="27">
        <v>10</v>
      </c>
      <c r="V52" s="27">
        <v>10</v>
      </c>
      <c r="W52" s="27">
        <v>5</v>
      </c>
      <c r="X52" s="27">
        <v>5</v>
      </c>
      <c r="Y52" s="27">
        <v>0</v>
      </c>
      <c r="Z52" s="27">
        <v>0</v>
      </c>
      <c r="AA52" s="27">
        <v>0</v>
      </c>
      <c r="AB52" s="27">
        <v>0</v>
      </c>
      <c r="AC52" s="27">
        <v>0</v>
      </c>
      <c r="AD52" s="27">
        <v>0</v>
      </c>
      <c r="AE52" s="147">
        <v>0</v>
      </c>
      <c r="AF52" s="24">
        <v>0</v>
      </c>
      <c r="AG52">
        <f>SUM(B52:AF52)</f>
        <v>130</v>
      </c>
    </row>
    <row r="53" spans="1:33">
      <c r="A53" s="83" t="s">
        <v>66</v>
      </c>
      <c r="B53" s="2">
        <v>0</v>
      </c>
      <c r="C53" s="145">
        <v>0</v>
      </c>
      <c r="D53" s="27">
        <v>0</v>
      </c>
      <c r="E53" s="27">
        <v>0</v>
      </c>
      <c r="F53" s="27">
        <v>245</v>
      </c>
      <c r="G53" s="27">
        <v>245</v>
      </c>
      <c r="H53" s="27">
        <v>245</v>
      </c>
      <c r="I53" s="27">
        <v>245</v>
      </c>
      <c r="J53" s="27">
        <v>245</v>
      </c>
      <c r="K53" s="27">
        <v>245</v>
      </c>
      <c r="L53" s="27">
        <v>246</v>
      </c>
      <c r="M53" s="27">
        <v>246</v>
      </c>
      <c r="N53" s="27">
        <v>246</v>
      </c>
      <c r="O53" s="27">
        <v>246</v>
      </c>
      <c r="P53" s="27">
        <v>246</v>
      </c>
      <c r="Q53" s="27">
        <v>246</v>
      </c>
      <c r="R53" s="27">
        <v>245</v>
      </c>
      <c r="S53" s="27">
        <v>245</v>
      </c>
      <c r="T53" s="27">
        <v>245</v>
      </c>
      <c r="U53" s="27">
        <v>245</v>
      </c>
      <c r="V53" s="27">
        <v>245</v>
      </c>
      <c r="W53" s="27">
        <v>245</v>
      </c>
      <c r="X53" s="27">
        <v>0</v>
      </c>
      <c r="Y53" s="27">
        <v>0</v>
      </c>
      <c r="Z53" s="27">
        <v>0</v>
      </c>
      <c r="AA53" s="27">
        <v>0</v>
      </c>
      <c r="AB53" s="27">
        <v>0</v>
      </c>
      <c r="AC53" s="27">
        <v>0</v>
      </c>
      <c r="AD53" s="27">
        <v>0</v>
      </c>
      <c r="AE53" s="147">
        <v>0</v>
      </c>
      <c r="AF53" s="24">
        <v>0</v>
      </c>
      <c r="AG53">
        <f>SUM(B53:AF53)</f>
        <v>4416</v>
      </c>
    </row>
    <row r="54" spans="1:33">
      <c r="A54" s="146" t="s">
        <v>114</v>
      </c>
      <c r="B54" s="27">
        <f t="shared" ref="B54:AF54" si="10">B51+B52+B53</f>
        <v>0</v>
      </c>
      <c r="C54" s="27">
        <f t="shared" si="10"/>
        <v>35</v>
      </c>
      <c r="D54" s="27">
        <f t="shared" si="10"/>
        <v>55</v>
      </c>
      <c r="E54" s="168">
        <f t="shared" si="10"/>
        <v>480</v>
      </c>
      <c r="F54" s="168">
        <f t="shared" si="10"/>
        <v>665</v>
      </c>
      <c r="G54" s="168">
        <f t="shared" si="10"/>
        <v>652</v>
      </c>
      <c r="H54" s="137">
        <f t="shared" si="10"/>
        <v>717</v>
      </c>
      <c r="I54" s="168">
        <f t="shared" si="10"/>
        <v>683</v>
      </c>
      <c r="J54" s="168">
        <f t="shared" si="10"/>
        <v>656</v>
      </c>
      <c r="K54" s="168">
        <f t="shared" si="10"/>
        <v>357</v>
      </c>
      <c r="L54" s="168">
        <f t="shared" si="10"/>
        <v>366</v>
      </c>
      <c r="M54" s="168">
        <f t="shared" si="10"/>
        <v>394</v>
      </c>
      <c r="N54" s="168">
        <f t="shared" si="10"/>
        <v>387</v>
      </c>
      <c r="O54" s="168">
        <f t="shared" si="10"/>
        <v>383</v>
      </c>
      <c r="P54" s="168">
        <f t="shared" si="10"/>
        <v>411</v>
      </c>
      <c r="Q54" s="168">
        <f t="shared" si="10"/>
        <v>417</v>
      </c>
      <c r="R54" s="25">
        <f t="shared" si="10"/>
        <v>400</v>
      </c>
      <c r="S54" s="27">
        <f t="shared" si="10"/>
        <v>382</v>
      </c>
      <c r="T54" s="27">
        <f t="shared" si="10"/>
        <v>377</v>
      </c>
      <c r="U54" s="27">
        <f t="shared" si="10"/>
        <v>353</v>
      </c>
      <c r="V54" s="27">
        <f t="shared" si="10"/>
        <v>349</v>
      </c>
      <c r="W54" s="27">
        <f t="shared" si="10"/>
        <v>341</v>
      </c>
      <c r="X54" s="27">
        <f t="shared" si="10"/>
        <v>70</v>
      </c>
      <c r="Y54" s="27">
        <f t="shared" si="10"/>
        <v>55</v>
      </c>
      <c r="Z54" s="27">
        <f t="shared" si="10"/>
        <v>43</v>
      </c>
      <c r="AA54" s="27">
        <f t="shared" si="10"/>
        <v>36</v>
      </c>
      <c r="AB54" s="27">
        <f t="shared" si="10"/>
        <v>28</v>
      </c>
      <c r="AC54" s="27">
        <f t="shared" si="10"/>
        <v>28</v>
      </c>
      <c r="AD54" s="27">
        <f t="shared" si="10"/>
        <v>10</v>
      </c>
      <c r="AE54" s="27">
        <f t="shared" si="10"/>
        <v>0</v>
      </c>
      <c r="AF54" s="27">
        <f t="shared" si="10"/>
        <v>0</v>
      </c>
      <c r="AG54">
        <f>SUM(B54:AF54)</f>
        <v>9130</v>
      </c>
    </row>
    <row r="55" spans="1:33">
      <c r="A55" s="11"/>
      <c r="B55" s="11"/>
      <c r="C55" s="17"/>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8"/>
    </row>
    <row r="56" spans="1:33" ht="13.5" thickBot="1">
      <c r="A56" s="163" t="s">
        <v>115</v>
      </c>
      <c r="B56" s="164">
        <f t="shared" ref="B56:AF56" si="11">ROUND(B54/16,0)</f>
        <v>0</v>
      </c>
      <c r="C56" s="164">
        <f t="shared" si="11"/>
        <v>2</v>
      </c>
      <c r="D56" s="164">
        <f t="shared" si="11"/>
        <v>3</v>
      </c>
      <c r="E56" s="164">
        <f t="shared" si="11"/>
        <v>30</v>
      </c>
      <c r="F56" s="164">
        <f t="shared" si="11"/>
        <v>42</v>
      </c>
      <c r="G56" s="164">
        <f t="shared" si="11"/>
        <v>41</v>
      </c>
      <c r="H56" s="164">
        <f t="shared" si="11"/>
        <v>45</v>
      </c>
      <c r="I56" s="164">
        <f t="shared" si="11"/>
        <v>43</v>
      </c>
      <c r="J56" s="164">
        <f t="shared" si="11"/>
        <v>41</v>
      </c>
      <c r="K56" s="164">
        <f t="shared" si="11"/>
        <v>22</v>
      </c>
      <c r="L56" s="164">
        <f t="shared" si="11"/>
        <v>23</v>
      </c>
      <c r="M56" s="164">
        <f t="shared" si="11"/>
        <v>25</v>
      </c>
      <c r="N56" s="164">
        <f t="shared" si="11"/>
        <v>24</v>
      </c>
      <c r="O56" s="164">
        <f t="shared" si="11"/>
        <v>24</v>
      </c>
      <c r="P56" s="164">
        <f t="shared" si="11"/>
        <v>26</v>
      </c>
      <c r="Q56" s="164">
        <f t="shared" si="11"/>
        <v>26</v>
      </c>
      <c r="R56" s="164">
        <f t="shared" si="11"/>
        <v>25</v>
      </c>
      <c r="S56" s="164">
        <f t="shared" si="11"/>
        <v>24</v>
      </c>
      <c r="T56" s="164">
        <f t="shared" si="11"/>
        <v>24</v>
      </c>
      <c r="U56" s="164">
        <f t="shared" si="11"/>
        <v>22</v>
      </c>
      <c r="V56" s="164">
        <f t="shared" si="11"/>
        <v>22</v>
      </c>
      <c r="W56" s="164">
        <f t="shared" si="11"/>
        <v>21</v>
      </c>
      <c r="X56" s="164">
        <f t="shared" si="11"/>
        <v>4</v>
      </c>
      <c r="Y56" s="164">
        <f t="shared" si="11"/>
        <v>3</v>
      </c>
      <c r="Z56" s="164">
        <f t="shared" si="11"/>
        <v>3</v>
      </c>
      <c r="AA56" s="164">
        <f t="shared" si="11"/>
        <v>2</v>
      </c>
      <c r="AB56" s="164">
        <f t="shared" si="11"/>
        <v>2</v>
      </c>
      <c r="AC56" s="164">
        <f t="shared" si="11"/>
        <v>2</v>
      </c>
      <c r="AD56" s="164">
        <f t="shared" si="11"/>
        <v>1</v>
      </c>
      <c r="AE56" s="164">
        <f t="shared" si="11"/>
        <v>0</v>
      </c>
      <c r="AF56" s="164">
        <f t="shared" si="11"/>
        <v>0</v>
      </c>
      <c r="AG56" s="155"/>
    </row>
    <row r="57" spans="1:33">
      <c r="A57" s="11"/>
      <c r="B57" s="11"/>
      <c r="C57" s="17"/>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8"/>
    </row>
    <row r="58" spans="1:33" ht="14.25">
      <c r="A58" s="23" t="s">
        <v>88</v>
      </c>
      <c r="B58" s="23"/>
      <c r="C58" s="17"/>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8"/>
    </row>
    <row r="59" spans="1:33" ht="14.25">
      <c r="A59" s="23" t="s">
        <v>117</v>
      </c>
      <c r="B59" s="11"/>
      <c r="C59" s="17"/>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8"/>
    </row>
    <row r="60" spans="1:33">
      <c r="A60" s="11"/>
      <c r="B60" s="11"/>
      <c r="C60" s="17"/>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8"/>
    </row>
    <row r="61" spans="1:33">
      <c r="AG61" s="18"/>
    </row>
    <row r="62" spans="1:3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9"/>
    </row>
  </sheetData>
  <mergeCells count="2">
    <mergeCell ref="AI36:AL36"/>
    <mergeCell ref="AI42:AL42"/>
  </mergeCells>
  <printOptions gridLines="1"/>
  <pageMargins left="0.7" right="0.7" top="0.75" bottom="0.75" header="0.3" footer="0.3"/>
  <pageSetup paperSize="17" scale="70" orientation="landscape"/>
  <headerFooter>
    <oddHeader>&amp;C&amp;F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Galati | Blek LLP</Received_x0020_From>
    <Docket_x0020_Number xmlns="8eef3743-c7b3-4cbe-8837-b6e805be353c">09-AFC-07C</Docket_x0020_Number>
    <TaxCatchAll xmlns="8eef3743-c7b3-4cbe-8837-b6e805be353c">
      <Value>6</Value>
      <Value>15</Value>
      <Value>3</Value>
      <Value>13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Applicant's Representative</TermName>
          <TermId xmlns="http://schemas.microsoft.com/office/infopath/2007/PartnerControls">296e512f-9377-4c89-9e67-6a80704f5a0d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Socioeconomics</TermName>
          <TermId xmlns="http://schemas.microsoft.com/office/infopath/2007/PartnerControls">20c02bd5-3cf5-4d12-b7b0-ca530cb4e636</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Z5JXHV6S7NA6-3-67500</_dlc_DocId>
    <_dlc_DocIdUrl xmlns="8eef3743-c7b3-4cbe-8837-b6e805be353c">
      <Url>http://efilingspinternal/_layouts/DocIdRedir.aspx?ID=Z5JXHV6S7NA6-3-67500</Url>
      <Description>Z5JXHV6S7NA6-3-67500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50C3BD-4705-438C-A621-BD80FCE9D3AF}"/>
</file>

<file path=customXml/itemProps2.xml><?xml version="1.0" encoding="utf-8"?>
<ds:datastoreItem xmlns:ds="http://schemas.openxmlformats.org/officeDocument/2006/customXml" ds:itemID="{74110409-79FA-49DB-A6CF-892A0ECD7ABB}"/>
</file>

<file path=customXml/itemProps3.xml><?xml version="1.0" encoding="utf-8"?>
<ds:datastoreItem xmlns:ds="http://schemas.openxmlformats.org/officeDocument/2006/customXml" ds:itemID="{CC914F92-AE3A-4C8E-B709-2C64670256DD}"/>
</file>

<file path=customXml/itemProps4.xml><?xml version="1.0" encoding="utf-8"?>
<ds:datastoreItem xmlns:ds="http://schemas.openxmlformats.org/officeDocument/2006/customXml" ds:itemID="{4909B7EB-09A7-4E35-BC10-93800DE8CF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Palen 34 Month Schedule Rev 1</vt:lpstr>
      <vt:lpstr>Palen 34 Month Schedule Rev 0</vt:lpstr>
      <vt:lpstr>Adjustments for PSA Table 6</vt:lpstr>
      <vt:lpstr>Palen 34 Month Schedule</vt:lpstr>
      <vt:lpstr>Palen Construction Personnel</vt:lpstr>
      <vt:lpstr>Sheet1</vt:lpstr>
      <vt:lpstr>Table from Channing_11-7-11</vt:lpstr>
      <vt:lpstr>Revised table calcs</vt:lpstr>
      <vt:lpstr>Table 5.10-16R2</vt:lpstr>
      <vt:lpstr>Backup_Const Table_corr 11-4-11</vt:lpstr>
      <vt:lpstr>Concrete Batch Plant</vt:lpstr>
      <vt:lpstr>'Adjustments for PSA Table 6'!Print_Area</vt:lpstr>
      <vt:lpstr>'Palen 34 Month Schedule'!Print_Area</vt:lpstr>
      <vt:lpstr>'Palen 34 Month Schedule Rev 0'!Print_Area</vt:lpstr>
      <vt:lpstr>'Palen 34 Month Schedule Rev 1'!Print_Area</vt:lpstr>
      <vt:lpstr>'Palen Construction Personnel'!Print_Area</vt:lpstr>
      <vt:lpstr>'Adjustments for PSA Table 6'!Print_Titles</vt:lpstr>
      <vt:lpstr>'Palen 34 Month Schedule'!Print_Titles</vt:lpstr>
      <vt:lpstr>'Palen 34 Month Schedule Rev 0'!Print_Titles</vt:lpstr>
      <vt:lpstr>'Palen 34 Month Schedule Rev 1'!Print_Titles</vt:lpstr>
      <vt:lpstr>'Palen Construction Personnel'!Print_Titles</vt:lpstr>
    </vt:vector>
  </TitlesOfParts>
  <Company>CH2M HILL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PSH, LLC's Advance Response to Data Request 82_.xlsx spreadsheet</dc:title>
  <dc:creator>Haskell, Channing /ATA</dc:creator>
  <cp:lastModifiedBy>Haskell, Channing /ATA</cp:lastModifiedBy>
  <cp:lastPrinted>2013-07-24T16:11:44Z</cp:lastPrinted>
  <dcterms:created xsi:type="dcterms:W3CDTF">2011-11-03T15:19:50Z</dcterms:created>
  <dcterms:modified xsi:type="dcterms:W3CDTF">2013-07-24T16:11:57Z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abce2c1d-465c-44d3-bc6f-a243a5a8a697</vt:lpwstr>
  </property>
  <property fmtid="{D5CDD505-2E9C-101B-9397-08002B2CF9AE}" pid="4" name="Subject_x0020_Areas">
    <vt:lpwstr>15;#Socioeconomics|20c02bd5-3cf5-4d12-b7b0-ca530cb4e636</vt:lpwstr>
  </property>
  <property fmtid="{D5CDD505-2E9C-101B-9397-08002B2CF9AE}" pid="5" name="_CopySource">
    <vt:lpwstr>http://efilingspinternal/PendingDocuments/09-AFC-07C/20130724T110228_PSH_LLC's_Advance_Response_to_Data_Request_82_xlsx_spreadsheet.xlsx</vt:lpwstr>
  </property>
  <property fmtid="{D5CDD505-2E9C-101B-9397-08002B2CF9AE}" pid="6" name="Subject Areas">
    <vt:lpwstr>15;#Socioeconomics|20c02bd5-3cf5-4d12-b7b0-ca530cb4e636</vt:lpwstr>
  </property>
  <property fmtid="{D5CDD505-2E9C-101B-9397-08002B2CF9AE}" pid="7" name="Submission Type">
    <vt:lpwstr>6;#Document|6786e4f6-aafd-416d-a977-1b2d5f456edf</vt:lpwstr>
  </property>
  <property fmtid="{D5CDD505-2E9C-101B-9397-08002B2CF9AE}" pid="8" name="Submitter Role">
    <vt:lpwstr>13;#Applicant's Representative|296e512f-9377-4c89-9e67-6a80704f5a0d</vt:lpwstr>
  </property>
  <property fmtid="{D5CDD505-2E9C-101B-9397-08002B2CF9AE}" pid="9" name="Order">
    <vt:r8>4000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