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sheets/sheet5.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tyles.xml" ContentType="application/vnd.openxmlformats-officedocument.spreadsheetml.styles+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4.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5128" windowHeight="12432" tabRatio="859"/>
  </bookViews>
  <sheets>
    <sheet name="Home" sheetId="56" r:id="rId1"/>
    <sheet name="Program Analysis" sheetId="57" r:id="rId2"/>
    <sheet name="SB 350 Potential" sheetId="58" r:id="rId3"/>
    <sheet name="Reference" sheetId="59" r:id="rId4"/>
    <sheet name="Conservative" sheetId="60" r:id="rId5"/>
    <sheet name="Aggressive" sheetId="61" r:id="rId6"/>
    <sheet name="Graph (electricity)" sheetId="62" r:id="rId7"/>
    <sheet name="Graph (gas)" sheetId="63" r:id="rId8"/>
    <sheet name="Look-up" sheetId="43" r:id="rId9"/>
    <sheet name="2018 PGT BRO 0609 for 2015-17" sheetId="55" r:id="rId10"/>
    <sheet name="AMI RT" sheetId="53" r:id="rId11"/>
    <sheet name="Navigant Measure Inputs" sheetId="49" r:id="rId12"/>
    <sheet name="Navigant Penetration Rates" sheetId="50" r:id="rId13"/>
    <sheet name="housing forecasts" sheetId="46" r:id="rId14"/>
  </sheets>
  <externalReferences>
    <externalReference r:id="rId15"/>
    <externalReference r:id="rId16"/>
    <externalReference r:id="rId17"/>
    <externalReference r:id="rId18"/>
    <externalReference r:id="rId19"/>
    <externalReference r:id="rId20"/>
  </externalReferences>
  <definedNames>
    <definedName name="_xlnm._FilterDatabase" localSheetId="11" hidden="1">'Navigant Measure Inputs'!$B$4:$AC$568</definedName>
    <definedName name="_ftn1" localSheetId="1">'Program Analysis'!$F$22</definedName>
    <definedName name="_ftn2" localSheetId="1">'Program Analysis'!$F$23</definedName>
    <definedName name="_ftn3" localSheetId="1">'Program Analysis'!$F$24</definedName>
    <definedName name="_ftn4" localSheetId="1">'Program Analysis'!$F$25</definedName>
    <definedName name="_ftnref1" localSheetId="1">'Program Analysis'!$F$11</definedName>
    <definedName name="_ftnref2" localSheetId="1">'Program Analysis'!$F$12</definedName>
    <definedName name="_ftnref3" localSheetId="1">'Program Analysis'!$F$13</definedName>
    <definedName name="_ftnref4" localSheetId="1">'Program Analysis'!$F$19</definedName>
    <definedName name="ACTION_FRACTION">'[1]BEARS Worksheet'!$T$85</definedName>
    <definedName name="anchor_first_data_row" localSheetId="0">'[2]County Data'!#REF!</definedName>
    <definedName name="anchor_first_data_row">'[2]County Data'!#REF!</definedName>
    <definedName name="Bldg_Sectors" localSheetId="2">'[3]Look-up'!$B$23:$C$23</definedName>
    <definedName name="Bldg_Sectors">'Look-up'!$B$23:$C$23</definedName>
    <definedName name="Cost_Scenario">'[4]Lists for Data Validation'!$O$3</definedName>
    <definedName name="County">[5]CleanData!$Z$2</definedName>
    <definedName name="Countylookup">[6]Finance!$A:$AF</definedName>
    <definedName name="Discount_Rate">'[4]Project Level Details'!$I$22</definedName>
    <definedName name="Electricity_Escalation_Rate">[4]Assumptions!$E$7</definedName>
    <definedName name="Interest_Rate">'[4]Project Level Details'!$I$21</definedName>
    <definedName name="LastRow" localSheetId="0">'[5]Data Table (Hide)'!#REF!</definedName>
    <definedName name="LastRow">'[5]Data Table (Hide)'!#REF!</definedName>
    <definedName name="Leverage">'[4]Lists for Data Validation'!$L$2</definedName>
    <definedName name="Loan_Term">'[4]Lists for Data Validation'!$P$2</definedName>
    <definedName name="Net_Project_Cost">'[4]Project Level Details'!$H$18</definedName>
    <definedName name="Nominal_Payback_Period">'[4]Payback Period Calculation'!$F$4:$F$29</definedName>
    <definedName name="Non_Residential">'Look-up'!$B$24:$B$35</definedName>
    <definedName name="NR_BldgTypes">'Look-up'!$B$24:$B$35</definedName>
    <definedName name="Programs" localSheetId="2">'[3]Look-up'!$A$4:$A$20</definedName>
    <definedName name="Programs">'Look-up'!$A$4:$A$20</definedName>
    <definedName name="RES_BldgTypes">'Look-up'!$C$24:$C$26</definedName>
    <definedName name="Residential">'Look-up'!$C$24:$C$26</definedName>
    <definedName name="Savings_Degredation_Rate">[4]Assumptions!$E$11</definedName>
    <definedName name="UtilizeFinancing">'[4]Lists for Data Validation'!$N$2</definedName>
  </definedNames>
  <calcPr calcId="145621"/>
</workbook>
</file>

<file path=xl/calcChain.xml><?xml version="1.0" encoding="utf-8"?>
<calcChain xmlns="http://schemas.openxmlformats.org/spreadsheetml/2006/main">
  <c r="U44" i="58" l="1"/>
  <c r="T44" i="58"/>
  <c r="S44" i="58"/>
  <c r="R44" i="58"/>
  <c r="Q44" i="58"/>
  <c r="P44" i="58"/>
  <c r="O44" i="58"/>
  <c r="N44" i="58"/>
  <c r="M44" i="58"/>
  <c r="L44" i="58"/>
  <c r="K44" i="58"/>
  <c r="J44" i="58"/>
  <c r="I44" i="58"/>
  <c r="H44" i="58"/>
  <c r="G44" i="58"/>
  <c r="U43" i="58"/>
  <c r="T43" i="58"/>
  <c r="S43" i="58"/>
  <c r="R43" i="58"/>
  <c r="Q43" i="58"/>
  <c r="P43" i="58"/>
  <c r="O43" i="58"/>
  <c r="N43" i="58"/>
  <c r="M43" i="58"/>
  <c r="L43" i="58"/>
  <c r="K43" i="58"/>
  <c r="J43" i="58"/>
  <c r="I43" i="58"/>
  <c r="H43" i="58"/>
  <c r="G43" i="58"/>
  <c r="U42" i="58"/>
  <c r="T42" i="58"/>
  <c r="S42" i="58"/>
  <c r="R42" i="58"/>
  <c r="Q42" i="58"/>
  <c r="P42" i="58"/>
  <c r="O42" i="58"/>
  <c r="N42" i="58"/>
  <c r="M42" i="58"/>
  <c r="L42" i="58"/>
  <c r="K42" i="58"/>
  <c r="J42" i="58"/>
  <c r="I42" i="58"/>
  <c r="H42" i="58"/>
  <c r="G42" i="58"/>
  <c r="U41" i="58"/>
  <c r="T41" i="58"/>
  <c r="S41" i="58"/>
  <c r="R41" i="58"/>
  <c r="Q41" i="58"/>
  <c r="P41" i="58"/>
  <c r="O41" i="58"/>
  <c r="N41" i="58"/>
  <c r="M41" i="58"/>
  <c r="L41" i="58"/>
  <c r="K41" i="58"/>
  <c r="J41" i="58"/>
  <c r="I41" i="58"/>
  <c r="H41" i="58"/>
  <c r="G41" i="58"/>
  <c r="U40" i="58"/>
  <c r="T40" i="58"/>
  <c r="S40" i="58"/>
  <c r="R40" i="58"/>
  <c r="Q40" i="58"/>
  <c r="P40" i="58"/>
  <c r="O40" i="58"/>
  <c r="N40" i="58"/>
  <c r="M40" i="58"/>
  <c r="L40" i="58"/>
  <c r="K40" i="58"/>
  <c r="J40" i="58"/>
  <c r="I40" i="58"/>
  <c r="H40" i="58"/>
  <c r="G40" i="58"/>
  <c r="U39" i="58"/>
  <c r="T39" i="58"/>
  <c r="S39" i="58"/>
  <c r="R39" i="58"/>
  <c r="Q39" i="58"/>
  <c r="P39" i="58"/>
  <c r="O39" i="58"/>
  <c r="N39" i="58"/>
  <c r="M39" i="58"/>
  <c r="L39" i="58"/>
  <c r="K39" i="58"/>
  <c r="J39" i="58"/>
  <c r="I39" i="58"/>
  <c r="H39" i="58"/>
  <c r="G39" i="58"/>
  <c r="U38" i="58"/>
  <c r="T38" i="58"/>
  <c r="S38" i="58"/>
  <c r="R38" i="58"/>
  <c r="Q38" i="58"/>
  <c r="P38" i="58"/>
  <c r="O38" i="58"/>
  <c r="N38" i="58"/>
  <c r="M38" i="58"/>
  <c r="L38" i="58"/>
  <c r="K38" i="58"/>
  <c r="J38" i="58"/>
  <c r="I38" i="58"/>
  <c r="H38" i="58"/>
  <c r="G38" i="58"/>
  <c r="U37" i="58"/>
  <c r="T37" i="58"/>
  <c r="S37" i="58"/>
  <c r="R37" i="58"/>
  <c r="Q37" i="58"/>
  <c r="P37" i="58"/>
  <c r="O37" i="58"/>
  <c r="N37" i="58"/>
  <c r="M37" i="58"/>
  <c r="L37" i="58"/>
  <c r="K37" i="58"/>
  <c r="J37" i="58"/>
  <c r="I37" i="58"/>
  <c r="H37" i="58"/>
  <c r="G37" i="58"/>
  <c r="U30" i="58" l="1"/>
  <c r="T30" i="58"/>
  <c r="S30" i="58"/>
  <c r="R30" i="58"/>
  <c r="Q30" i="58"/>
  <c r="P30" i="58"/>
  <c r="O30" i="58"/>
  <c r="N30" i="58"/>
  <c r="M30" i="58"/>
  <c r="L30" i="58"/>
  <c r="K30" i="58"/>
  <c r="J30" i="58"/>
  <c r="I30" i="58"/>
  <c r="H30" i="58"/>
  <c r="U29" i="58"/>
  <c r="T29" i="58"/>
  <c r="S29" i="58"/>
  <c r="R29" i="58"/>
  <c r="Q29" i="58"/>
  <c r="P29" i="58"/>
  <c r="O29" i="58"/>
  <c r="N29" i="58"/>
  <c r="M29" i="58"/>
  <c r="L29" i="58"/>
  <c r="K29" i="58"/>
  <c r="J29" i="58"/>
  <c r="I29" i="58"/>
  <c r="H29" i="58"/>
  <c r="U28" i="58"/>
  <c r="T28" i="58"/>
  <c r="S28" i="58"/>
  <c r="R28" i="58"/>
  <c r="Q28" i="58"/>
  <c r="P28" i="58"/>
  <c r="O28" i="58"/>
  <c r="N28" i="58"/>
  <c r="M28" i="58"/>
  <c r="L28" i="58"/>
  <c r="K28" i="58"/>
  <c r="J28" i="58"/>
  <c r="I28" i="58"/>
  <c r="H28" i="58"/>
  <c r="U25" i="58"/>
  <c r="T25" i="58"/>
  <c r="S25" i="58"/>
  <c r="R25" i="58"/>
  <c r="Q25" i="58"/>
  <c r="P25" i="58"/>
  <c r="O25" i="58"/>
  <c r="N25" i="58"/>
  <c r="M25" i="58"/>
  <c r="L25" i="58"/>
  <c r="K25" i="58"/>
  <c r="J25" i="58"/>
  <c r="I25" i="58"/>
  <c r="H25" i="58"/>
  <c r="U24" i="58"/>
  <c r="T24" i="58"/>
  <c r="S24" i="58"/>
  <c r="R24" i="58"/>
  <c r="Q24" i="58"/>
  <c r="P24" i="58"/>
  <c r="O24" i="58"/>
  <c r="N24" i="58"/>
  <c r="M24" i="58"/>
  <c r="L24" i="58"/>
  <c r="K24" i="58"/>
  <c r="J24" i="58"/>
  <c r="I24" i="58"/>
  <c r="H24" i="58"/>
  <c r="U23" i="58"/>
  <c r="T23" i="58"/>
  <c r="S23" i="58"/>
  <c r="R23" i="58"/>
  <c r="Q23" i="58"/>
  <c r="P23" i="58"/>
  <c r="O23" i="58"/>
  <c r="N23" i="58"/>
  <c r="M23" i="58"/>
  <c r="L23" i="58"/>
  <c r="K23" i="58"/>
  <c r="J23" i="58"/>
  <c r="I23" i="58"/>
  <c r="H23" i="58"/>
  <c r="G30" i="58"/>
  <c r="G29" i="58"/>
  <c r="G28" i="58"/>
  <c r="G25" i="58"/>
  <c r="G23" i="58"/>
  <c r="G24" i="58"/>
  <c r="S14" i="61"/>
  <c r="R14" i="61"/>
  <c r="Q14" i="61"/>
  <c r="P14" i="61"/>
  <c r="O14" i="61"/>
  <c r="N14" i="61"/>
  <c r="M14" i="61"/>
  <c r="L14" i="61"/>
  <c r="K14" i="61"/>
  <c r="J14" i="61"/>
  <c r="I14" i="61"/>
  <c r="H14" i="61"/>
  <c r="G14" i="61"/>
  <c r="F14" i="61"/>
  <c r="E14" i="61"/>
  <c r="S14" i="60"/>
  <c r="R14" i="60"/>
  <c r="Q14" i="60"/>
  <c r="P14" i="60"/>
  <c r="O14" i="60"/>
  <c r="N14" i="60"/>
  <c r="M14" i="60"/>
  <c r="L14" i="60"/>
  <c r="K14" i="60"/>
  <c r="J14" i="60"/>
  <c r="I14" i="60"/>
  <c r="H14" i="60"/>
  <c r="G14" i="60"/>
  <c r="F14" i="60"/>
  <c r="E14" i="60"/>
  <c r="S11" i="61"/>
  <c r="R11" i="61"/>
  <c r="P11" i="61"/>
  <c r="O11" i="61"/>
  <c r="N11" i="61"/>
  <c r="L11" i="61"/>
  <c r="K11" i="61"/>
  <c r="J11" i="61"/>
  <c r="H11" i="61"/>
  <c r="G11" i="61"/>
  <c r="F11" i="61"/>
  <c r="S10" i="61"/>
  <c r="R10" i="61"/>
  <c r="Q10" i="61"/>
  <c r="Q11" i="61" s="1"/>
  <c r="P10" i="61"/>
  <c r="O10" i="61"/>
  <c r="N10" i="61"/>
  <c r="M10" i="61"/>
  <c r="M11" i="61" s="1"/>
  <c r="L10" i="61"/>
  <c r="K10" i="61"/>
  <c r="J10" i="61"/>
  <c r="I10" i="61"/>
  <c r="I11" i="61" s="1"/>
  <c r="H10" i="61"/>
  <c r="G10" i="61"/>
  <c r="F10" i="61"/>
  <c r="E10" i="61"/>
  <c r="E11" i="61" s="1"/>
  <c r="S11" i="60"/>
  <c r="R11" i="60"/>
  <c r="P11" i="60"/>
  <c r="O11" i="60"/>
  <c r="N11" i="60"/>
  <c r="L11" i="60"/>
  <c r="K11" i="60"/>
  <c r="J11" i="60"/>
  <c r="H11" i="60"/>
  <c r="G11" i="60"/>
  <c r="F11" i="60"/>
  <c r="S10" i="60"/>
  <c r="R10" i="60"/>
  <c r="Q10" i="60"/>
  <c r="Q11" i="60" s="1"/>
  <c r="P10" i="60"/>
  <c r="O10" i="60"/>
  <c r="N10" i="60"/>
  <c r="M10" i="60"/>
  <c r="M11" i="60" s="1"/>
  <c r="L10" i="60"/>
  <c r="K10" i="60"/>
  <c r="J10" i="60"/>
  <c r="I10" i="60"/>
  <c r="I11" i="60" s="1"/>
  <c r="H10" i="60"/>
  <c r="G10" i="60"/>
  <c r="F10" i="60"/>
  <c r="E10" i="60"/>
  <c r="E11" i="60" s="1"/>
  <c r="S30" i="61"/>
  <c r="R30" i="61"/>
  <c r="Q30" i="61"/>
  <c r="P30" i="61"/>
  <c r="O30" i="61"/>
  <c r="N30" i="61"/>
  <c r="M30" i="61"/>
  <c r="L30" i="61"/>
  <c r="K30" i="61"/>
  <c r="J30" i="61"/>
  <c r="I30" i="61"/>
  <c r="H30" i="61"/>
  <c r="G30" i="61"/>
  <c r="F30" i="61"/>
  <c r="E30" i="61"/>
  <c r="S25" i="61"/>
  <c r="R25" i="61"/>
  <c r="Q25" i="61"/>
  <c r="P25" i="61"/>
  <c r="O25" i="61"/>
  <c r="N25" i="61"/>
  <c r="M25" i="61"/>
  <c r="L25" i="61"/>
  <c r="K25" i="61"/>
  <c r="J25" i="61"/>
  <c r="I25" i="61"/>
  <c r="H25" i="61"/>
  <c r="G25" i="61"/>
  <c r="F25" i="61"/>
  <c r="E25" i="61"/>
  <c r="S29" i="60"/>
  <c r="R29" i="60"/>
  <c r="Q29" i="60"/>
  <c r="P29" i="60"/>
  <c r="O29" i="60"/>
  <c r="N29" i="60"/>
  <c r="M29" i="60"/>
  <c r="L29" i="60"/>
  <c r="K29" i="60"/>
  <c r="J29" i="60"/>
  <c r="I29" i="60"/>
  <c r="H29" i="60"/>
  <c r="G29" i="60"/>
  <c r="F29" i="60"/>
  <c r="E29" i="60"/>
  <c r="S25" i="60"/>
  <c r="R25" i="60"/>
  <c r="Q25" i="60"/>
  <c r="P25" i="60"/>
  <c r="O25" i="60"/>
  <c r="N25" i="60"/>
  <c r="M25" i="60"/>
  <c r="L25" i="60"/>
  <c r="K25" i="60"/>
  <c r="J25" i="60"/>
  <c r="I25" i="60"/>
  <c r="H25" i="60"/>
  <c r="G25" i="60"/>
  <c r="F25" i="60"/>
  <c r="E25" i="60"/>
  <c r="S16" i="59"/>
  <c r="R16" i="59"/>
  <c r="Q16" i="59"/>
  <c r="P16" i="59"/>
  <c r="O16" i="59"/>
  <c r="N16" i="59"/>
  <c r="M16" i="59"/>
  <c r="L16" i="59"/>
  <c r="K16" i="59"/>
  <c r="J16" i="59"/>
  <c r="I16" i="59"/>
  <c r="H16" i="59"/>
  <c r="G16" i="59"/>
  <c r="F16" i="59"/>
  <c r="E16" i="59"/>
  <c r="S28" i="60"/>
  <c r="R28" i="60"/>
  <c r="Q28" i="60"/>
  <c r="P28" i="60"/>
  <c r="O28" i="60"/>
  <c r="N28" i="60"/>
  <c r="M28" i="60"/>
  <c r="L28" i="60"/>
  <c r="K28" i="60"/>
  <c r="J28" i="60"/>
  <c r="I28" i="60"/>
  <c r="H28" i="60"/>
  <c r="G28" i="60"/>
  <c r="F28" i="60"/>
  <c r="E28" i="60"/>
  <c r="D28" i="60"/>
  <c r="E27" i="61"/>
  <c r="F27" i="61"/>
  <c r="G27" i="61"/>
  <c r="H27" i="61"/>
  <c r="I27" i="61"/>
  <c r="J27" i="61"/>
  <c r="K27" i="61"/>
  <c r="L27" i="61"/>
  <c r="M27" i="61"/>
  <c r="N27" i="61"/>
  <c r="O27" i="61"/>
  <c r="P27" i="61"/>
  <c r="Q27" i="61"/>
  <c r="R27" i="61"/>
  <c r="S27" i="61"/>
  <c r="E28" i="61"/>
  <c r="F28" i="61"/>
  <c r="G28" i="61"/>
  <c r="H28" i="61"/>
  <c r="I28" i="61"/>
  <c r="J28" i="61"/>
  <c r="K28" i="61"/>
  <c r="L28" i="61"/>
  <c r="M28" i="61"/>
  <c r="N28" i="61"/>
  <c r="O28" i="61"/>
  <c r="P28" i="61"/>
  <c r="Q28" i="61"/>
  <c r="R28" i="61"/>
  <c r="S28" i="61"/>
  <c r="S14" i="59"/>
  <c r="S27" i="60" s="1"/>
  <c r="R14" i="59"/>
  <c r="Q14" i="59"/>
  <c r="P14" i="59"/>
  <c r="O14" i="59"/>
  <c r="N14" i="59"/>
  <c r="M14" i="59"/>
  <c r="L14" i="59"/>
  <c r="K14" i="59"/>
  <c r="J14" i="59"/>
  <c r="J27" i="60" s="1"/>
  <c r="I14" i="59"/>
  <c r="I27" i="60" s="1"/>
  <c r="H14" i="59"/>
  <c r="H27" i="60" s="1"/>
  <c r="G14" i="59"/>
  <c r="G27" i="60" s="1"/>
  <c r="F14" i="59"/>
  <c r="F27" i="60" s="1"/>
  <c r="E14" i="59"/>
  <c r="E27" i="60" s="1"/>
  <c r="E22" i="61"/>
  <c r="F22" i="61"/>
  <c r="G22" i="61"/>
  <c r="H22" i="61"/>
  <c r="I22" i="61"/>
  <c r="J22" i="61"/>
  <c r="K22" i="61"/>
  <c r="L22" i="61"/>
  <c r="M22" i="61"/>
  <c r="N22" i="61"/>
  <c r="O22" i="61"/>
  <c r="P22" i="61"/>
  <c r="Q22" i="61"/>
  <c r="R22" i="61"/>
  <c r="S22" i="61"/>
  <c r="E24" i="61"/>
  <c r="F24" i="61"/>
  <c r="G24" i="61"/>
  <c r="H24" i="61"/>
  <c r="I24" i="61"/>
  <c r="J24" i="61"/>
  <c r="K24" i="61"/>
  <c r="L24" i="61"/>
  <c r="M24" i="61"/>
  <c r="N24" i="61"/>
  <c r="O24" i="61"/>
  <c r="P24" i="61"/>
  <c r="Q24" i="61"/>
  <c r="R24" i="61"/>
  <c r="S24" i="61"/>
  <c r="D5" i="59"/>
  <c r="S10" i="59"/>
  <c r="R10" i="59"/>
  <c r="Q10" i="59"/>
  <c r="P10" i="59"/>
  <c r="P11" i="59" s="1"/>
  <c r="P12" i="59" s="1"/>
  <c r="O10" i="59"/>
  <c r="N10" i="59"/>
  <c r="M10" i="59"/>
  <c r="L10" i="59"/>
  <c r="L11" i="59" s="1"/>
  <c r="K10" i="59"/>
  <c r="J10" i="59"/>
  <c r="J23" i="60" s="1"/>
  <c r="I10" i="59"/>
  <c r="H10" i="59"/>
  <c r="H11" i="59" s="1"/>
  <c r="H24" i="60" s="1"/>
  <c r="G10" i="59"/>
  <c r="F10" i="59"/>
  <c r="F23" i="60" s="1"/>
  <c r="E10" i="59"/>
  <c r="H23" i="61" l="1"/>
  <c r="U28" i="60"/>
  <c r="G11" i="59"/>
  <c r="G24" i="60" s="1"/>
  <c r="K11" i="59"/>
  <c r="K12" i="59" s="1"/>
  <c r="O11" i="59"/>
  <c r="O12" i="59" s="1"/>
  <c r="S11" i="59"/>
  <c r="S24" i="60" s="1"/>
  <c r="G23" i="61"/>
  <c r="H12" i="59"/>
  <c r="L12" i="59"/>
  <c r="S23" i="61"/>
  <c r="O23" i="61"/>
  <c r="K23" i="61"/>
  <c r="S12" i="59"/>
  <c r="U27" i="60"/>
  <c r="S23" i="60"/>
  <c r="U23" i="60" s="1"/>
  <c r="G23" i="60"/>
  <c r="R23" i="61"/>
  <c r="N23" i="61"/>
  <c r="J23" i="61"/>
  <c r="F23" i="61"/>
  <c r="E11" i="59"/>
  <c r="I11" i="59"/>
  <c r="M11" i="59"/>
  <c r="M12" i="59" s="1"/>
  <c r="Q11" i="59"/>
  <c r="Q12" i="59" s="1"/>
  <c r="Q23" i="61"/>
  <c r="M23" i="61"/>
  <c r="I23" i="61"/>
  <c r="E23" i="61"/>
  <c r="I23" i="60"/>
  <c r="E23" i="60"/>
  <c r="F11" i="59"/>
  <c r="J11" i="59"/>
  <c r="N11" i="59"/>
  <c r="N12" i="59" s="1"/>
  <c r="R11" i="59"/>
  <c r="R12" i="59" s="1"/>
  <c r="P23" i="61"/>
  <c r="L23" i="61"/>
  <c r="H23" i="60"/>
  <c r="C5" i="57"/>
  <c r="C4" i="57"/>
  <c r="G12" i="59" l="1"/>
  <c r="J24" i="60"/>
  <c r="U24" i="60" s="1"/>
  <c r="J12" i="59"/>
  <c r="E24" i="60"/>
  <c r="E12" i="59"/>
  <c r="F24" i="60"/>
  <c r="F12" i="59"/>
  <c r="I24" i="60"/>
  <c r="I12" i="59"/>
  <c r="N16" i="61"/>
  <c r="F16" i="61"/>
  <c r="C1" i="61"/>
  <c r="O16" i="60"/>
  <c r="C1" i="60"/>
  <c r="C1" i="59"/>
  <c r="E44" i="58"/>
  <c r="F43" i="58"/>
  <c r="F44" i="58" s="1"/>
  <c r="E43" i="58"/>
  <c r="E42" i="58"/>
  <c r="F38" i="58"/>
  <c r="F39" i="58" s="1"/>
  <c r="E30" i="58"/>
  <c r="F29" i="58"/>
  <c r="F30" i="58" s="1"/>
  <c r="E29" i="58"/>
  <c r="E28" i="58"/>
  <c r="F25" i="58"/>
  <c r="F24" i="58"/>
  <c r="F16" i="58"/>
  <c r="F15" i="58"/>
  <c r="F11" i="58"/>
  <c r="F10" i="58"/>
  <c r="C1" i="58"/>
  <c r="D9" i="58" l="1"/>
  <c r="D30" i="58" s="1"/>
  <c r="C9" i="58"/>
  <c r="C25" i="58" s="1"/>
  <c r="B9" i="58"/>
  <c r="B37" i="58" s="1"/>
  <c r="L12" i="61"/>
  <c r="K12" i="60"/>
  <c r="O12" i="60"/>
  <c r="F12" i="60"/>
  <c r="N12" i="60"/>
  <c r="L12" i="60"/>
  <c r="M16" i="60"/>
  <c r="R12" i="60"/>
  <c r="S16" i="60"/>
  <c r="E16" i="60"/>
  <c r="J16" i="61"/>
  <c r="I16" i="61"/>
  <c r="J16" i="60"/>
  <c r="K16" i="60"/>
  <c r="G16" i="60"/>
  <c r="K16" i="61"/>
  <c r="Q16" i="61"/>
  <c r="P12" i="61"/>
  <c r="G16" i="61"/>
  <c r="M16" i="61"/>
  <c r="R16" i="61"/>
  <c r="S16" i="61"/>
  <c r="E12" i="61"/>
  <c r="M12" i="61"/>
  <c r="E16" i="61"/>
  <c r="O16" i="61"/>
  <c r="C43" i="58"/>
  <c r="S12" i="60"/>
  <c r="H16" i="60"/>
  <c r="L16" i="60"/>
  <c r="P16" i="60"/>
  <c r="I12" i="61"/>
  <c r="Q12" i="61"/>
  <c r="F12" i="61"/>
  <c r="J12" i="61"/>
  <c r="N12" i="61"/>
  <c r="D37" i="58"/>
  <c r="D11" i="58"/>
  <c r="P12" i="60"/>
  <c r="R12" i="61"/>
  <c r="C39" i="58"/>
  <c r="C37" i="58"/>
  <c r="C24" i="58"/>
  <c r="C38" i="58"/>
  <c r="G12" i="60"/>
  <c r="H12" i="60"/>
  <c r="F16" i="60"/>
  <c r="Q16" i="60"/>
  <c r="E12" i="60"/>
  <c r="I12" i="60"/>
  <c r="M12" i="60"/>
  <c r="Q12" i="60"/>
  <c r="J12" i="60"/>
  <c r="R16" i="60"/>
  <c r="G12" i="61"/>
  <c r="K12" i="61"/>
  <c r="O12" i="61"/>
  <c r="S12" i="61"/>
  <c r="H12" i="61"/>
  <c r="I16" i="60"/>
  <c r="N16" i="60"/>
  <c r="H16" i="61"/>
  <c r="L16" i="61"/>
  <c r="P16" i="61"/>
  <c r="B44" i="58" l="1"/>
  <c r="B15" i="58"/>
  <c r="C42" i="58"/>
  <c r="C14" i="58"/>
  <c r="D43" i="58"/>
  <c r="D42" i="58"/>
  <c r="C10" i="58"/>
  <c r="C29" i="58"/>
  <c r="C23" i="58"/>
  <c r="B23" i="58"/>
  <c r="C16" i="58"/>
  <c r="D44" i="58"/>
  <c r="B42" i="58"/>
  <c r="C15" i="58"/>
  <c r="C30" i="58"/>
  <c r="C28" i="58"/>
  <c r="C11" i="58"/>
  <c r="C44" i="58"/>
  <c r="D14" i="58"/>
  <c r="B39" i="58"/>
  <c r="B24" i="58"/>
  <c r="D16" i="58"/>
  <c r="D24" i="58"/>
  <c r="D23" i="58"/>
  <c r="B16" i="58"/>
  <c r="D25" i="58"/>
  <c r="D29" i="58"/>
  <c r="B29" i="58"/>
  <c r="B38" i="58"/>
  <c r="B14" i="58"/>
  <c r="B28" i="58"/>
  <c r="B25" i="58"/>
  <c r="D39" i="58"/>
  <c r="B10" i="58"/>
  <c r="D38" i="58"/>
  <c r="B30" i="58"/>
  <c r="B11" i="58"/>
  <c r="B43" i="58"/>
  <c r="D28" i="58"/>
  <c r="D10" i="58"/>
  <c r="D15" i="58"/>
  <c r="R100" i="55" l="1"/>
  <c r="R124" i="55"/>
  <c r="M13" i="53" l="1"/>
  <c r="M14" i="53" s="1"/>
  <c r="J14" i="53"/>
  <c r="K14" i="53"/>
  <c r="L14" i="53"/>
  <c r="I14" i="53"/>
  <c r="G124" i="55"/>
  <c r="C124" i="55"/>
  <c r="C125" i="55" s="1"/>
  <c r="R125" i="55"/>
  <c r="Q124" i="55"/>
  <c r="Q125" i="55" s="1"/>
  <c r="P124" i="55"/>
  <c r="P125" i="55" s="1"/>
  <c r="O124" i="55"/>
  <c r="O125" i="55" s="1"/>
  <c r="N124" i="55"/>
  <c r="N125" i="55" s="1"/>
  <c r="M124" i="55"/>
  <c r="M125" i="55" s="1"/>
  <c r="L124" i="55"/>
  <c r="L125" i="55" s="1"/>
  <c r="K124" i="55"/>
  <c r="K125" i="55" s="1"/>
  <c r="J124" i="55"/>
  <c r="J125" i="55" s="1"/>
  <c r="I124" i="55"/>
  <c r="I125" i="55" s="1"/>
  <c r="H124" i="55"/>
  <c r="H125" i="55" s="1"/>
  <c r="G125" i="55"/>
  <c r="F124" i="55"/>
  <c r="F125" i="55" s="1"/>
  <c r="E124" i="55"/>
  <c r="E125" i="55" s="1"/>
  <c r="D124" i="55"/>
  <c r="D125" i="55" s="1"/>
  <c r="F101" i="55"/>
  <c r="G101" i="55"/>
  <c r="H101" i="55"/>
  <c r="I101" i="55"/>
  <c r="J101" i="55"/>
  <c r="K101" i="55"/>
  <c r="L101" i="55"/>
  <c r="M101" i="55"/>
  <c r="N101" i="55"/>
  <c r="O101" i="55"/>
  <c r="P101" i="55"/>
  <c r="Q101" i="55"/>
  <c r="R101" i="55"/>
  <c r="C100" i="55"/>
  <c r="C101" i="55" s="1"/>
  <c r="D100" i="55"/>
  <c r="D101" i="55" s="1"/>
  <c r="E100" i="55"/>
  <c r="E101" i="55" s="1"/>
  <c r="G100" i="55"/>
  <c r="H100" i="55"/>
  <c r="I100" i="55"/>
  <c r="J100" i="55"/>
  <c r="K100" i="55"/>
  <c r="L100" i="55"/>
  <c r="M100" i="55"/>
  <c r="N100" i="55"/>
  <c r="O100" i="55"/>
  <c r="P100" i="55"/>
  <c r="Q100" i="55"/>
  <c r="S100" i="55"/>
  <c r="T100" i="55"/>
  <c r="U100" i="55"/>
  <c r="V100" i="55"/>
  <c r="F100" i="55"/>
  <c r="C74" i="55"/>
  <c r="G74" i="55"/>
  <c r="G75" i="55" s="1"/>
  <c r="E75" i="55"/>
  <c r="D75" i="55"/>
  <c r="C75" i="55"/>
  <c r="R74" i="55"/>
  <c r="R75" i="55" s="1"/>
  <c r="Q74" i="55"/>
  <c r="Q75" i="55" s="1"/>
  <c r="P74" i="55"/>
  <c r="P75" i="55" s="1"/>
  <c r="O74" i="55"/>
  <c r="O75" i="55" s="1"/>
  <c r="N74" i="55"/>
  <c r="N75" i="55" s="1"/>
  <c r="M74" i="55"/>
  <c r="M75" i="55" s="1"/>
  <c r="L74" i="55"/>
  <c r="L75" i="55" s="1"/>
  <c r="K74" i="55"/>
  <c r="K75" i="55" s="1"/>
  <c r="J74" i="55"/>
  <c r="J75" i="55" s="1"/>
  <c r="I74" i="55"/>
  <c r="I75" i="55" s="1"/>
  <c r="H74" i="55"/>
  <c r="H75" i="55" s="1"/>
  <c r="F74" i="55"/>
  <c r="F75" i="55" s="1"/>
  <c r="E74" i="55"/>
  <c r="D74" i="55"/>
  <c r="H47" i="55"/>
  <c r="E48" i="55"/>
  <c r="D48" i="55"/>
  <c r="C48" i="55"/>
  <c r="R47" i="55"/>
  <c r="R48" i="55" s="1"/>
  <c r="Q47" i="55"/>
  <c r="Q48" i="55" s="1"/>
  <c r="P47" i="55"/>
  <c r="P48" i="55" s="1"/>
  <c r="O47" i="55"/>
  <c r="O48" i="55" s="1"/>
  <c r="N47" i="55"/>
  <c r="N48" i="55" s="1"/>
  <c r="M47" i="55"/>
  <c r="M48" i="55" s="1"/>
  <c r="L47" i="55"/>
  <c r="L48" i="55" s="1"/>
  <c r="K47" i="55"/>
  <c r="K48" i="55" s="1"/>
  <c r="J47" i="55"/>
  <c r="J48" i="55" s="1"/>
  <c r="I47" i="55"/>
  <c r="I48" i="55" s="1"/>
  <c r="H48" i="55"/>
  <c r="G47" i="55"/>
  <c r="G48" i="55" s="1"/>
  <c r="F47" i="55"/>
  <c r="F48" i="55" s="1"/>
  <c r="E47" i="55"/>
  <c r="D47" i="55"/>
  <c r="C47" i="55"/>
  <c r="R23" i="55" l="1"/>
  <c r="G24" i="55"/>
  <c r="H24" i="55"/>
  <c r="I24" i="55"/>
  <c r="J24" i="55"/>
  <c r="K24" i="55"/>
  <c r="L24" i="55"/>
  <c r="M24" i="55"/>
  <c r="N24" i="55"/>
  <c r="O24" i="55"/>
  <c r="P24" i="55"/>
  <c r="Q24" i="55"/>
  <c r="R24" i="55"/>
  <c r="S24" i="55"/>
  <c r="T24" i="55"/>
  <c r="U24" i="55"/>
  <c r="V24" i="55"/>
  <c r="F24" i="55"/>
  <c r="F23" i="55"/>
  <c r="G23" i="55"/>
  <c r="H23" i="55"/>
  <c r="I23" i="55"/>
  <c r="J23" i="55"/>
  <c r="K23" i="55"/>
  <c r="L23" i="55"/>
  <c r="M23" i="55"/>
  <c r="N23" i="55"/>
  <c r="O23" i="55"/>
  <c r="P23" i="55"/>
  <c r="Q23" i="55"/>
  <c r="E23" i="55"/>
  <c r="D23" i="55"/>
  <c r="C23" i="55"/>
  <c r="W48" i="55" l="1"/>
  <c r="W24" i="55"/>
  <c r="R149" i="55" l="1"/>
  <c r="H149" i="55"/>
  <c r="G149" i="55"/>
  <c r="F149" i="55"/>
  <c r="E149" i="55"/>
  <c r="D149" i="55"/>
  <c r="C149" i="55"/>
  <c r="R148" i="55"/>
  <c r="H148" i="55"/>
  <c r="G148" i="55"/>
  <c r="F148" i="55"/>
  <c r="E148" i="55"/>
  <c r="D148" i="55"/>
  <c r="C148" i="55"/>
  <c r="R147" i="55"/>
  <c r="H147" i="55"/>
  <c r="G147" i="55"/>
  <c r="F147" i="55"/>
  <c r="E147" i="55"/>
  <c r="D147" i="55"/>
  <c r="C147" i="55"/>
  <c r="R145" i="55"/>
  <c r="H145" i="55"/>
  <c r="G145" i="55"/>
  <c r="F145" i="55"/>
  <c r="R144" i="55"/>
  <c r="H144" i="55"/>
  <c r="G144" i="55"/>
  <c r="F144" i="55"/>
  <c r="E144" i="55"/>
  <c r="D144" i="55"/>
  <c r="C144" i="55"/>
  <c r="R141" i="55"/>
  <c r="H141" i="55"/>
  <c r="G141" i="55"/>
  <c r="F141" i="55"/>
  <c r="R140" i="55"/>
  <c r="H140" i="55"/>
  <c r="G140" i="55"/>
  <c r="F140" i="55"/>
  <c r="E140" i="55"/>
  <c r="D140" i="55"/>
  <c r="C140" i="55"/>
  <c r="R139" i="55"/>
  <c r="H139" i="55"/>
  <c r="G139" i="55"/>
  <c r="F139" i="55"/>
  <c r="E139" i="55"/>
  <c r="D139" i="55"/>
  <c r="C139" i="55"/>
  <c r="R137" i="55"/>
  <c r="H137" i="55"/>
  <c r="G137" i="55"/>
  <c r="F137" i="55"/>
  <c r="G134" i="55"/>
  <c r="H134" i="55"/>
  <c r="R134" i="55"/>
  <c r="F134" i="55"/>
  <c r="R71" i="55"/>
  <c r="H71" i="55"/>
  <c r="G71" i="55"/>
  <c r="F71" i="55"/>
  <c r="R70" i="55"/>
  <c r="H70" i="55"/>
  <c r="G70" i="55"/>
  <c r="F70" i="55"/>
  <c r="R69" i="55"/>
  <c r="H69" i="55"/>
  <c r="G69" i="55"/>
  <c r="F69" i="55"/>
  <c r="R67" i="55"/>
  <c r="H67" i="55"/>
  <c r="G67" i="55"/>
  <c r="F67" i="55"/>
  <c r="R66" i="55"/>
  <c r="H66" i="55"/>
  <c r="G66" i="55"/>
  <c r="F66" i="55"/>
  <c r="R63" i="55"/>
  <c r="X63" i="55" s="1"/>
  <c r="H63" i="55"/>
  <c r="G63" i="55"/>
  <c r="F63" i="55"/>
  <c r="R62" i="55"/>
  <c r="X62" i="55" s="1"/>
  <c r="H62" i="55"/>
  <c r="G62" i="55"/>
  <c r="F62" i="55"/>
  <c r="R60" i="55"/>
  <c r="X60" i="55" s="1"/>
  <c r="H60" i="55"/>
  <c r="G60" i="55"/>
  <c r="F60" i="55"/>
  <c r="R58" i="55"/>
  <c r="X58" i="55" s="1"/>
  <c r="H58" i="55"/>
  <c r="G58" i="55"/>
  <c r="F58" i="55"/>
  <c r="H55" i="55"/>
  <c r="G55" i="55"/>
  <c r="R55" i="55"/>
  <c r="D69" i="55"/>
  <c r="E69" i="55"/>
  <c r="D70" i="55"/>
  <c r="E70" i="55"/>
  <c r="D71" i="55"/>
  <c r="E71" i="55"/>
  <c r="C71" i="55"/>
  <c r="C70" i="55"/>
  <c r="C69" i="55"/>
  <c r="E66" i="55"/>
  <c r="D66" i="55"/>
  <c r="C66" i="55"/>
  <c r="F61" i="55"/>
  <c r="H152" i="55" l="1"/>
  <c r="X139" i="55"/>
  <c r="X148" i="55"/>
  <c r="I148" i="55" s="1"/>
  <c r="J148" i="55" s="1"/>
  <c r="K148" i="55" s="1"/>
  <c r="L148" i="55" s="1"/>
  <c r="M148" i="55" s="1"/>
  <c r="N148" i="55" s="1"/>
  <c r="O148" i="55" s="1"/>
  <c r="P148" i="55" s="1"/>
  <c r="Q148" i="55" s="1"/>
  <c r="X71" i="55"/>
  <c r="I71" i="55" s="1"/>
  <c r="J71" i="55" s="1"/>
  <c r="K71" i="55" s="1"/>
  <c r="L71" i="55" s="1"/>
  <c r="M71" i="55" s="1"/>
  <c r="N71" i="55" s="1"/>
  <c r="O71" i="55" s="1"/>
  <c r="P71" i="55" s="1"/>
  <c r="Q71" i="55" s="1"/>
  <c r="G152" i="55"/>
  <c r="X137" i="55"/>
  <c r="I137" i="55" s="1"/>
  <c r="F152" i="55"/>
  <c r="X144" i="55"/>
  <c r="I144" i="55" s="1"/>
  <c r="J144" i="55" s="1"/>
  <c r="K144" i="55" s="1"/>
  <c r="L144" i="55" s="1"/>
  <c r="M144" i="55" s="1"/>
  <c r="N144" i="55" s="1"/>
  <c r="O144" i="55" s="1"/>
  <c r="P144" i="55" s="1"/>
  <c r="Q144" i="55" s="1"/>
  <c r="X145" i="55"/>
  <c r="I145" i="55" s="1"/>
  <c r="J145" i="55" s="1"/>
  <c r="K145" i="55" s="1"/>
  <c r="L145" i="55" s="1"/>
  <c r="M145" i="55" s="1"/>
  <c r="N145" i="55" s="1"/>
  <c r="O145" i="55" s="1"/>
  <c r="P145" i="55" s="1"/>
  <c r="Q145" i="55" s="1"/>
  <c r="X134" i="55"/>
  <c r="I134" i="55" s="1"/>
  <c r="X140" i="55"/>
  <c r="I140" i="55" s="1"/>
  <c r="X149" i="55"/>
  <c r="I149" i="55" s="1"/>
  <c r="J149" i="55" s="1"/>
  <c r="K149" i="55" s="1"/>
  <c r="L149" i="55" s="1"/>
  <c r="M149" i="55" s="1"/>
  <c r="N149" i="55" s="1"/>
  <c r="O149" i="55" s="1"/>
  <c r="P149" i="55" s="1"/>
  <c r="Q149" i="55" s="1"/>
  <c r="R152" i="55"/>
  <c r="X55" i="55"/>
  <c r="I55" i="55" s="1"/>
  <c r="X67" i="55"/>
  <c r="I67" i="55" s="1"/>
  <c r="J67" i="55" s="1"/>
  <c r="K67" i="55" s="1"/>
  <c r="L67" i="55" s="1"/>
  <c r="M67" i="55" s="1"/>
  <c r="N67" i="55" s="1"/>
  <c r="O67" i="55" s="1"/>
  <c r="P67" i="55" s="1"/>
  <c r="Q67" i="55" s="1"/>
  <c r="X69" i="55"/>
  <c r="I69" i="55" s="1"/>
  <c r="J69" i="55" s="1"/>
  <c r="K69" i="55" s="1"/>
  <c r="L69" i="55" s="1"/>
  <c r="M69" i="55" s="1"/>
  <c r="N69" i="55" s="1"/>
  <c r="O69" i="55" s="1"/>
  <c r="P69" i="55" s="1"/>
  <c r="Q69" i="55" s="1"/>
  <c r="X70" i="55"/>
  <c r="I70" i="55" s="1"/>
  <c r="J70" i="55" s="1"/>
  <c r="K70" i="55" s="1"/>
  <c r="L70" i="55" s="1"/>
  <c r="M70" i="55" s="1"/>
  <c r="N70" i="55" s="1"/>
  <c r="O70" i="55" s="1"/>
  <c r="P70" i="55" s="1"/>
  <c r="Q70" i="55" s="1"/>
  <c r="X147" i="55"/>
  <c r="I147" i="55" s="1"/>
  <c r="J147" i="55" s="1"/>
  <c r="K147" i="55" s="1"/>
  <c r="L147" i="55" s="1"/>
  <c r="M147" i="55" s="1"/>
  <c r="N147" i="55" s="1"/>
  <c r="O147" i="55" s="1"/>
  <c r="P147" i="55" s="1"/>
  <c r="Q147" i="55" s="1"/>
  <c r="X66" i="55"/>
  <c r="I66" i="55" s="1"/>
  <c r="J66" i="55" s="1"/>
  <c r="K66" i="55" s="1"/>
  <c r="L66" i="55" s="1"/>
  <c r="M66" i="55" s="1"/>
  <c r="N66" i="55" s="1"/>
  <c r="O66" i="55" s="1"/>
  <c r="P66" i="55" s="1"/>
  <c r="Q66" i="55" s="1"/>
  <c r="I60" i="55"/>
  <c r="J60" i="55" s="1"/>
  <c r="K60" i="55" s="1"/>
  <c r="L60" i="55" s="1"/>
  <c r="M60" i="55" s="1"/>
  <c r="N60" i="55" s="1"/>
  <c r="O60" i="55" s="1"/>
  <c r="P60" i="55" s="1"/>
  <c r="Q60" i="55" s="1"/>
  <c r="I62" i="55"/>
  <c r="J62" i="55" s="1"/>
  <c r="K62" i="55" s="1"/>
  <c r="L62" i="55" s="1"/>
  <c r="M62" i="55" s="1"/>
  <c r="N62" i="55" s="1"/>
  <c r="O62" i="55" s="1"/>
  <c r="P62" i="55" s="1"/>
  <c r="Q62" i="55" s="1"/>
  <c r="I63" i="55"/>
  <c r="J63" i="55" s="1"/>
  <c r="K63" i="55" s="1"/>
  <c r="L63" i="55" s="1"/>
  <c r="M63" i="55" s="1"/>
  <c r="N63" i="55" s="1"/>
  <c r="O63" i="55" s="1"/>
  <c r="P63" i="55" s="1"/>
  <c r="Q63" i="55" s="1"/>
  <c r="I139" i="55"/>
  <c r="J139" i="55" s="1"/>
  <c r="K139" i="55" s="1"/>
  <c r="L139" i="55" s="1"/>
  <c r="M139" i="55" s="1"/>
  <c r="N139" i="55" s="1"/>
  <c r="O139" i="55" s="1"/>
  <c r="P139" i="55" s="1"/>
  <c r="Q139" i="55" s="1"/>
  <c r="X141" i="55"/>
  <c r="I141" i="55" s="1"/>
  <c r="J141" i="55" s="1"/>
  <c r="K141" i="55" s="1"/>
  <c r="L141" i="55" s="1"/>
  <c r="M141" i="55" s="1"/>
  <c r="N141" i="55" s="1"/>
  <c r="O141" i="55" s="1"/>
  <c r="P141" i="55" s="1"/>
  <c r="Q141" i="55" s="1"/>
  <c r="I58" i="55"/>
  <c r="J137" i="55" l="1"/>
  <c r="I152" i="55"/>
  <c r="J134" i="55"/>
  <c r="J58" i="55"/>
  <c r="J140" i="55"/>
  <c r="J55" i="55"/>
  <c r="F55" i="55"/>
  <c r="E117" i="55"/>
  <c r="E113" i="55"/>
  <c r="D113" i="55" s="1"/>
  <c r="E109" i="55"/>
  <c r="E106" i="55"/>
  <c r="D109" i="55" l="1"/>
  <c r="D106" i="55"/>
  <c r="K137" i="55"/>
  <c r="K55" i="55"/>
  <c r="K58" i="55"/>
  <c r="K134" i="55"/>
  <c r="J152" i="55"/>
  <c r="D117" i="55"/>
  <c r="C117" i="55" s="1"/>
  <c r="X74" i="55"/>
  <c r="K140" i="55"/>
  <c r="C113" i="55"/>
  <c r="L137" i="55" l="1"/>
  <c r="C106" i="55"/>
  <c r="C109" i="55"/>
  <c r="L134" i="55"/>
  <c r="L153" i="55" s="1"/>
  <c r="K152" i="55"/>
  <c r="L140" i="55"/>
  <c r="L58" i="55"/>
  <c r="M137" i="55" l="1"/>
  <c r="M140" i="55"/>
  <c r="M58" i="55"/>
  <c r="M134" i="55"/>
  <c r="L152" i="55"/>
  <c r="R25" i="55"/>
  <c r="M153" i="55" l="1"/>
  <c r="N137" i="55"/>
  <c r="O137" i="55" s="1"/>
  <c r="P137" i="55" s="1"/>
  <c r="Q137" i="55" s="1"/>
  <c r="N134" i="55"/>
  <c r="M152" i="55"/>
  <c r="N58" i="55"/>
  <c r="O58" i="55" s="1"/>
  <c r="P58" i="55" s="1"/>
  <c r="Q58" i="55" s="1"/>
  <c r="N140" i="55"/>
  <c r="N153" i="55" l="1"/>
  <c r="O140" i="55"/>
  <c r="O134" i="55"/>
  <c r="O153" i="55" s="1"/>
  <c r="N152" i="55"/>
  <c r="I10" i="55"/>
  <c r="G36" i="55"/>
  <c r="H36" i="55"/>
  <c r="I36" i="55"/>
  <c r="J36" i="55"/>
  <c r="K36" i="55"/>
  <c r="L36" i="55"/>
  <c r="M36" i="55"/>
  <c r="N36" i="55"/>
  <c r="O36" i="55"/>
  <c r="P36" i="55"/>
  <c r="Q36" i="55"/>
  <c r="R36" i="55"/>
  <c r="F36" i="55"/>
  <c r="P134" i="55" l="1"/>
  <c r="O152" i="55"/>
  <c r="P140" i="55"/>
  <c r="S36" i="55"/>
  <c r="P153" i="55" l="1"/>
  <c r="Q140" i="55"/>
  <c r="Q134" i="55"/>
  <c r="P152" i="55"/>
  <c r="Q152" i="55" l="1"/>
  <c r="Q153" i="55"/>
  <c r="R153" i="55"/>
  <c r="K23" i="60" l="1"/>
  <c r="L23" i="60" s="1"/>
  <c r="M23" i="60" s="1"/>
  <c r="N23" i="60" s="1"/>
  <c r="O23" i="60" s="1"/>
  <c r="P23" i="60" s="1"/>
  <c r="Q23" i="60" s="1"/>
  <c r="R23" i="60" s="1"/>
  <c r="E128" i="55"/>
  <c r="E127" i="55"/>
  <c r="R94" i="55"/>
  <c r="Q94" i="55"/>
  <c r="P94" i="55"/>
  <c r="O94" i="55"/>
  <c r="N94" i="55"/>
  <c r="M94" i="55"/>
  <c r="L94" i="55"/>
  <c r="K94" i="55"/>
  <c r="J94" i="55"/>
  <c r="I94" i="55"/>
  <c r="H94" i="55"/>
  <c r="G94" i="55"/>
  <c r="U94" i="55" s="1"/>
  <c r="E93" i="55" s="1"/>
  <c r="E145" i="55" s="1"/>
  <c r="R90" i="55"/>
  <c r="Q90" i="55"/>
  <c r="P90" i="55"/>
  <c r="O90" i="55"/>
  <c r="N90" i="55"/>
  <c r="M90" i="55"/>
  <c r="L90" i="55"/>
  <c r="K90" i="55"/>
  <c r="J90" i="55"/>
  <c r="I90" i="55"/>
  <c r="H90" i="55"/>
  <c r="G90" i="55"/>
  <c r="U90" i="55" s="1"/>
  <c r="E89" i="55" s="1"/>
  <c r="E141" i="55" s="1"/>
  <c r="R86" i="55"/>
  <c r="Q86" i="55"/>
  <c r="P86" i="55"/>
  <c r="O86" i="55"/>
  <c r="N86" i="55"/>
  <c r="M86" i="55"/>
  <c r="L86" i="55"/>
  <c r="K86" i="55"/>
  <c r="J86" i="55"/>
  <c r="I86" i="55"/>
  <c r="H86" i="55"/>
  <c r="G86" i="55"/>
  <c r="R83" i="55"/>
  <c r="R99" i="55" s="1"/>
  <c r="Q83" i="55"/>
  <c r="Q99" i="55" s="1"/>
  <c r="P83" i="55"/>
  <c r="O83" i="55"/>
  <c r="O99" i="55" s="1"/>
  <c r="N83" i="55"/>
  <c r="N99" i="55" s="1"/>
  <c r="M83" i="55"/>
  <c r="M99" i="55" s="1"/>
  <c r="L83" i="55"/>
  <c r="K83" i="55"/>
  <c r="K99" i="55" s="1"/>
  <c r="J83" i="55"/>
  <c r="J99" i="55" s="1"/>
  <c r="I83" i="55"/>
  <c r="I99" i="55" s="1"/>
  <c r="H83" i="55"/>
  <c r="G83" i="55"/>
  <c r="U83" i="55" s="1"/>
  <c r="E82" i="55" s="1"/>
  <c r="I41" i="55"/>
  <c r="H41" i="55"/>
  <c r="R41" i="55"/>
  <c r="Q41" i="55"/>
  <c r="P41" i="55"/>
  <c r="O41" i="55"/>
  <c r="N41" i="55"/>
  <c r="M41" i="55"/>
  <c r="L41" i="55"/>
  <c r="K41" i="55"/>
  <c r="J41" i="55"/>
  <c r="G41" i="55"/>
  <c r="U41" i="55" s="1"/>
  <c r="R37" i="55"/>
  <c r="Q37" i="55"/>
  <c r="P37" i="55"/>
  <c r="O37" i="55"/>
  <c r="N37" i="55"/>
  <c r="M37" i="55"/>
  <c r="L37" i="55"/>
  <c r="K37" i="55"/>
  <c r="J37" i="55"/>
  <c r="I37" i="55"/>
  <c r="H37" i="55"/>
  <c r="G37" i="55"/>
  <c r="R32" i="55"/>
  <c r="Q32" i="55"/>
  <c r="P32" i="55"/>
  <c r="O32" i="55"/>
  <c r="N32" i="55"/>
  <c r="M32" i="55"/>
  <c r="L32" i="55"/>
  <c r="K32" i="55"/>
  <c r="J32" i="55"/>
  <c r="I32" i="55"/>
  <c r="H32" i="55"/>
  <c r="G32" i="55"/>
  <c r="U32" i="55" s="1"/>
  <c r="R29" i="55"/>
  <c r="Q29" i="55"/>
  <c r="P29" i="55"/>
  <c r="O29" i="55"/>
  <c r="N29" i="55"/>
  <c r="M29" i="55"/>
  <c r="L29" i="55"/>
  <c r="K29" i="55"/>
  <c r="J29" i="55"/>
  <c r="I29" i="55"/>
  <c r="H29" i="55"/>
  <c r="G29" i="55"/>
  <c r="U29" i="55" s="1"/>
  <c r="G123" i="55"/>
  <c r="H123" i="55"/>
  <c r="I123" i="55"/>
  <c r="J123" i="55"/>
  <c r="K123" i="55"/>
  <c r="L123" i="55"/>
  <c r="M123" i="55"/>
  <c r="N123" i="55"/>
  <c r="O123" i="55"/>
  <c r="P123" i="55"/>
  <c r="Q123" i="55"/>
  <c r="R123" i="55"/>
  <c r="F123" i="55"/>
  <c r="F99" i="55"/>
  <c r="K27" i="60"/>
  <c r="L27" i="60" s="1"/>
  <c r="M27" i="60" s="1"/>
  <c r="N27" i="60" s="1"/>
  <c r="O27" i="60" s="1"/>
  <c r="P27" i="60" s="1"/>
  <c r="Q27" i="60" s="1"/>
  <c r="R27" i="60" s="1"/>
  <c r="E134" i="55" l="1"/>
  <c r="U86" i="55"/>
  <c r="E85" i="55" s="1"/>
  <c r="D93" i="55"/>
  <c r="D89" i="55"/>
  <c r="D141" i="55" s="1"/>
  <c r="D82" i="55"/>
  <c r="H99" i="55"/>
  <c r="L99" i="55"/>
  <c r="P99" i="55"/>
  <c r="G99" i="55"/>
  <c r="D134" i="55" l="1"/>
  <c r="C93" i="55"/>
  <c r="C145" i="55" s="1"/>
  <c r="D145" i="55"/>
  <c r="D85" i="55"/>
  <c r="E137" i="55"/>
  <c r="C89" i="55"/>
  <c r="C141" i="55" s="1"/>
  <c r="C82" i="55"/>
  <c r="R17" i="55"/>
  <c r="Q17" i="55"/>
  <c r="P17" i="55"/>
  <c r="O17" i="55"/>
  <c r="N17" i="55"/>
  <c r="M17" i="55"/>
  <c r="L17" i="55"/>
  <c r="K17" i="55"/>
  <c r="J17" i="55"/>
  <c r="I17" i="55"/>
  <c r="H17" i="55"/>
  <c r="G17" i="55"/>
  <c r="U17" i="55" s="1"/>
  <c r="R13" i="55"/>
  <c r="Q13" i="55"/>
  <c r="P13" i="55"/>
  <c r="O13" i="55"/>
  <c r="N13" i="55"/>
  <c r="M13" i="55"/>
  <c r="L13" i="55"/>
  <c r="K13" i="55"/>
  <c r="J13" i="55"/>
  <c r="I13" i="55"/>
  <c r="H13" i="55"/>
  <c r="G13" i="55"/>
  <c r="U13" i="55" s="1"/>
  <c r="E63" i="55" s="1"/>
  <c r="J10" i="55"/>
  <c r="K10" i="55"/>
  <c r="L10" i="55"/>
  <c r="M10" i="55"/>
  <c r="N10" i="55"/>
  <c r="O10" i="55"/>
  <c r="P10" i="55"/>
  <c r="Q10" i="55"/>
  <c r="R10" i="55"/>
  <c r="H10" i="55"/>
  <c r="R8" i="55"/>
  <c r="Q8" i="55"/>
  <c r="P8" i="55"/>
  <c r="O8" i="55"/>
  <c r="N8" i="55"/>
  <c r="M8" i="55"/>
  <c r="L8" i="55"/>
  <c r="K8" i="55"/>
  <c r="J8" i="55"/>
  <c r="I8" i="55"/>
  <c r="H8" i="55"/>
  <c r="G8" i="55"/>
  <c r="U8" i="55" s="1"/>
  <c r="H5" i="55"/>
  <c r="I5" i="55"/>
  <c r="J5" i="55"/>
  <c r="K5" i="55"/>
  <c r="L5" i="55"/>
  <c r="M5" i="55"/>
  <c r="N5" i="55"/>
  <c r="O5" i="55"/>
  <c r="P5" i="55"/>
  <c r="Q5" i="55"/>
  <c r="R5" i="55"/>
  <c r="G5" i="55"/>
  <c r="U5" i="55" s="1"/>
  <c r="E55" i="55" s="1"/>
  <c r="S46" i="55"/>
  <c r="S45" i="55"/>
  <c r="S44" i="55"/>
  <c r="S43" i="55"/>
  <c r="S42" i="55"/>
  <c r="S40" i="55"/>
  <c r="S39" i="55"/>
  <c r="S38" i="55"/>
  <c r="S35" i="55"/>
  <c r="S33" i="55"/>
  <c r="S31" i="55"/>
  <c r="S30" i="55"/>
  <c r="S28" i="55"/>
  <c r="S22" i="55"/>
  <c r="S21" i="55"/>
  <c r="S20" i="55"/>
  <c r="S19" i="55"/>
  <c r="S18" i="55"/>
  <c r="S16" i="55"/>
  <c r="S15" i="55"/>
  <c r="S14" i="55"/>
  <c r="S12" i="55"/>
  <c r="S11" i="55"/>
  <c r="S9" i="55"/>
  <c r="S7" i="55"/>
  <c r="S6" i="55"/>
  <c r="S4" i="55"/>
  <c r="E152" i="55" l="1"/>
  <c r="K153" i="55"/>
  <c r="E58" i="55"/>
  <c r="C85" i="55"/>
  <c r="C137" i="55" s="1"/>
  <c r="D137" i="55"/>
  <c r="C134" i="55"/>
  <c r="E40" i="55"/>
  <c r="E67" i="55"/>
  <c r="E36" i="55"/>
  <c r="E28" i="55"/>
  <c r="D58" i="55"/>
  <c r="E31" i="55"/>
  <c r="D152" i="55" l="1"/>
  <c r="I153" i="55"/>
  <c r="G153" i="55"/>
  <c r="E153" i="55"/>
  <c r="H153" i="55"/>
  <c r="F153" i="55"/>
  <c r="D153" i="55"/>
  <c r="C153" i="55"/>
  <c r="J153" i="55"/>
  <c r="C152" i="55"/>
  <c r="D36" i="55"/>
  <c r="D63" i="55"/>
  <c r="D40" i="55"/>
  <c r="D67" i="55"/>
  <c r="C58" i="55"/>
  <c r="D31" i="55"/>
  <c r="C67" i="55"/>
  <c r="D55" i="55"/>
  <c r="C36" i="55" l="1"/>
  <c r="C63" i="55"/>
  <c r="C40" i="55"/>
  <c r="C31" i="55"/>
  <c r="D28" i="55"/>
  <c r="C55" i="55" l="1"/>
  <c r="E24" i="55"/>
  <c r="C28" i="55"/>
  <c r="C24" i="55"/>
  <c r="D24" i="55"/>
  <c r="N13" i="53" l="1"/>
  <c r="N14" i="53" s="1"/>
  <c r="O13" i="53"/>
  <c r="O14" i="53" s="1"/>
  <c r="P13" i="53"/>
  <c r="P14" i="53" s="1"/>
  <c r="Q13" i="53"/>
  <c r="Q14" i="53" s="1"/>
  <c r="R13" i="53"/>
  <c r="R14" i="53" s="1"/>
  <c r="S13" i="53"/>
  <c r="S14" i="53" s="1"/>
  <c r="T13" i="53"/>
  <c r="T14" i="53" s="1"/>
  <c r="U13" i="53"/>
  <c r="U14" i="53" s="1"/>
  <c r="V13" i="53"/>
  <c r="V14" i="53" s="1"/>
  <c r="W13" i="53"/>
  <c r="W14" i="53" s="1"/>
  <c r="X13" i="53"/>
  <c r="X14" i="53" s="1"/>
  <c r="G33" i="46" l="1"/>
  <c r="H33" i="46"/>
  <c r="I33" i="46"/>
  <c r="J33" i="46"/>
  <c r="K33" i="46"/>
  <c r="L33" i="46"/>
  <c r="M33" i="46"/>
  <c r="N33" i="46"/>
  <c r="O33" i="46"/>
  <c r="P33" i="46"/>
  <c r="Q33" i="46"/>
  <c r="R33" i="46"/>
  <c r="S33" i="46"/>
  <c r="T33" i="46"/>
  <c r="U33" i="46"/>
  <c r="G34" i="46"/>
  <c r="H34" i="46"/>
  <c r="I34" i="46"/>
  <c r="J34" i="46"/>
  <c r="K34" i="46"/>
  <c r="L34" i="46"/>
  <c r="M34" i="46"/>
  <c r="N34" i="46"/>
  <c r="O34" i="46"/>
  <c r="P34" i="46"/>
  <c r="Q34" i="46"/>
  <c r="R34" i="46"/>
  <c r="S34" i="46"/>
  <c r="T34" i="46"/>
  <c r="U34" i="46"/>
  <c r="F34" i="46"/>
  <c r="F33" i="46"/>
  <c r="G13" i="46"/>
  <c r="H13" i="46" s="1"/>
  <c r="I13" i="46" s="1"/>
  <c r="J13" i="46" s="1"/>
  <c r="K13" i="46" s="1"/>
  <c r="L13" i="46" s="1"/>
  <c r="F12" i="46"/>
  <c r="G12" i="46" s="1"/>
  <c r="H12" i="46" s="1"/>
  <c r="I12" i="46" s="1"/>
  <c r="J12" i="46" s="1"/>
  <c r="K12" i="46" s="1"/>
  <c r="L12" i="46" s="1"/>
  <c r="F11" i="46"/>
  <c r="G11" i="46" s="1"/>
  <c r="H11" i="46" s="1"/>
  <c r="I11" i="46" s="1"/>
  <c r="J11" i="46" s="1"/>
  <c r="F14" i="46" l="1"/>
  <c r="G14" i="46" s="1"/>
  <c r="H14" i="46" s="1"/>
  <c r="I14" i="46" s="1"/>
  <c r="J14" i="46" s="1"/>
  <c r="K14" i="46" s="1"/>
  <c r="L14" i="46" s="1"/>
  <c r="M14" i="46" s="1"/>
  <c r="N14" i="46" s="1"/>
  <c r="O14" i="46" s="1"/>
  <c r="P14" i="46" s="1"/>
  <c r="Q14" i="46" s="1"/>
  <c r="R14" i="46" s="1"/>
  <c r="S14" i="46" s="1"/>
  <c r="T14" i="46" s="1"/>
  <c r="U14" i="46" s="1"/>
  <c r="F43" i="46" l="1"/>
  <c r="F10" i="46" s="1"/>
  <c r="M13" i="46"/>
  <c r="G10" i="46" l="1"/>
  <c r="N13" i="46"/>
  <c r="K11" i="46"/>
  <c r="L11" i="46" s="1"/>
  <c r="M11" i="46" s="1"/>
  <c r="N11" i="46" s="1"/>
  <c r="O11" i="46" s="1"/>
  <c r="P11" i="46" s="1"/>
  <c r="Q11" i="46" s="1"/>
  <c r="R11" i="46" s="1"/>
  <c r="S11" i="46" s="1"/>
  <c r="T11" i="46" s="1"/>
  <c r="U11" i="46" s="1"/>
  <c r="M12" i="46"/>
  <c r="S56" i="55" l="1"/>
  <c r="H10" i="46"/>
  <c r="I10" i="46" s="1"/>
  <c r="O13" i="46"/>
  <c r="N12" i="46"/>
  <c r="O12" i="46" l="1"/>
  <c r="P13" i="46"/>
  <c r="J10" i="46"/>
  <c r="P12" i="46" l="1"/>
  <c r="Q13" i="46"/>
  <c r="K10" i="46"/>
  <c r="L10" i="46" l="1"/>
  <c r="R13" i="46"/>
  <c r="Q12" i="46"/>
  <c r="M10" i="46" l="1"/>
  <c r="R12" i="46"/>
  <c r="S13" i="46"/>
  <c r="N10" i="46" l="1"/>
  <c r="S12" i="46"/>
  <c r="T13" i="46"/>
  <c r="O10" i="46" l="1"/>
  <c r="T12" i="46"/>
  <c r="U13" i="46"/>
  <c r="P10" i="46" l="1"/>
  <c r="U12" i="46"/>
  <c r="Q10" i="46" l="1"/>
  <c r="R10" i="46" l="1"/>
  <c r="S10" i="46" l="1"/>
  <c r="T10" i="46" l="1"/>
  <c r="U10" i="46" l="1"/>
  <c r="K24" i="60" l="1"/>
  <c r="L24" i="60" s="1"/>
  <c r="M24" i="60" s="1"/>
  <c r="N24" i="60" s="1"/>
  <c r="O24" i="60" s="1"/>
  <c r="P24" i="60" s="1"/>
  <c r="Q24" i="60" s="1"/>
  <c r="R24" i="60" s="1"/>
  <c r="L55" i="55" l="1"/>
  <c r="M55" i="55" l="1"/>
  <c r="N55" i="55" l="1"/>
  <c r="O55" i="55" l="1"/>
  <c r="P55" i="55" l="1"/>
  <c r="Q55" i="55" l="1"/>
</calcChain>
</file>

<file path=xl/sharedStrings.xml><?xml version="1.0" encoding="utf-8"?>
<sst xmlns="http://schemas.openxmlformats.org/spreadsheetml/2006/main" count="4958" uniqueCount="311">
  <si>
    <t>GWh</t>
  </si>
  <si>
    <t>Entity</t>
  </si>
  <si>
    <t>CEC</t>
  </si>
  <si>
    <t>Program Type</t>
  </si>
  <si>
    <t>MM Therms</t>
  </si>
  <si>
    <t>Fed/CEC</t>
  </si>
  <si>
    <t>Type</t>
  </si>
  <si>
    <t>Year</t>
  </si>
  <si>
    <t>State Financing</t>
  </si>
  <si>
    <t>Energy Asset Rating</t>
  </si>
  <si>
    <t>Codes &amp; Standards</t>
  </si>
  <si>
    <t>Title 24</t>
  </si>
  <si>
    <t>Title 20</t>
  </si>
  <si>
    <t>DGS EE Retrofit</t>
  </si>
  <si>
    <t>Program Bin</t>
  </si>
  <si>
    <t>Local</t>
  </si>
  <si>
    <t>State of CA</t>
  </si>
  <si>
    <t>CEC/CCC</t>
  </si>
  <si>
    <t>DGS</t>
  </si>
  <si>
    <t>Local Government Ordinances</t>
  </si>
  <si>
    <t>Local Government Challenge</t>
  </si>
  <si>
    <t>ECAA Financing</t>
  </si>
  <si>
    <t>PACE Financing</t>
  </si>
  <si>
    <t>DWR</t>
  </si>
  <si>
    <t>RES, NR</t>
  </si>
  <si>
    <t>RES</t>
  </si>
  <si>
    <t>NR</t>
  </si>
  <si>
    <t>Bldg Sector(s)</t>
  </si>
  <si>
    <t>Program:</t>
  </si>
  <si>
    <t>x</t>
  </si>
  <si>
    <t>Building Type</t>
  </si>
  <si>
    <t>Smart Meter Data Analytics</t>
  </si>
  <si>
    <t>GGRF: Water-Energy Grant</t>
  </si>
  <si>
    <t>Proposition 39</t>
  </si>
  <si>
    <t>GGRF: Low Income Weather</t>
  </si>
  <si>
    <t>Single Family</t>
  </si>
  <si>
    <t>FOR LOOKUP PURPOSES</t>
  </si>
  <si>
    <t xml:space="preserve">Energy Unit </t>
  </si>
  <si>
    <t>Assumptions:</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</si>
  <si>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</si>
  <si>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</si>
  <si>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</si>
  <si>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</si>
  <si>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</si>
  <si>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</si>
  <si>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</si>
  <si>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</si>
  <si>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</si>
  <si>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</si>
  <si>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</si>
  <si>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</si>
  <si>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</si>
  <si>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</si>
  <si>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</si>
  <si>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</si>
  <si>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</si>
  <si>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</si>
  <si>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</si>
  <si>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</si>
  <si>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Based on</t>
  </si>
  <si>
    <t>2.PG Appendix - BROS Methodology_2017-04-13</t>
  </si>
  <si>
    <t>Res</t>
  </si>
  <si>
    <t>HERs</t>
  </si>
  <si>
    <t>Sector</t>
  </si>
  <si>
    <t>EUL</t>
  </si>
  <si>
    <t>kWh</t>
  </si>
  <si>
    <t>Therms</t>
  </si>
  <si>
    <t>Cost</t>
  </si>
  <si>
    <t>Real-time feedback: online portal</t>
  </si>
  <si>
    <t>Small competitions (&lt;10,000 people)</t>
  </si>
  <si>
    <t>Large competitions (&gt;10,000 people)</t>
  </si>
  <si>
    <t>Comm</t>
  </si>
  <si>
    <t>Building Operator Certification (BOC)</t>
  </si>
  <si>
    <t>Strategic Energy Management (SEM)</t>
  </si>
  <si>
    <t>Households</t>
  </si>
  <si>
    <t>HER participants</t>
  </si>
  <si>
    <t>PG&amp;E</t>
  </si>
  <si>
    <t>SCE</t>
  </si>
  <si>
    <t>SDG&amp;E</t>
  </si>
  <si>
    <t>Impact Evaluation of 2015 San Diego Gas &amp; Electric Home Energy Reports and Manage-Act-Save Programs (Draft), table 2</t>
  </si>
  <si>
    <t>http://www.calmac.org/publications/DNVGL_PGE_HERs_2014_FINAL_to_Calmac.pdf</t>
  </si>
  <si>
    <t xml:space="preserve">TRC HER 2014 lighting savings overlap </t>
  </si>
  <si>
    <t>kWh/household</t>
  </si>
  <si>
    <t>therms/household</t>
  </si>
  <si>
    <t>kWh/sf commercial</t>
  </si>
  <si>
    <t>therm/sf commercial</t>
  </si>
  <si>
    <t>Building Energy Management and Information Systems (BEMIS)</t>
  </si>
  <si>
    <t>RASS 2010</t>
  </si>
  <si>
    <t>CEUS: http://www.energy.ca.gov/2006publications/CEC-400-2006-005/CEC-400-2006-005.PDF</t>
  </si>
  <si>
    <t>Business Energy Reports (BERs)</t>
  </si>
  <si>
    <t>OFF_SMALL</t>
  </si>
  <si>
    <t>REST</t>
  </si>
  <si>
    <t>RETAIL</t>
  </si>
  <si>
    <t>GROCERY</t>
  </si>
  <si>
    <t>NWHSE</t>
  </si>
  <si>
    <t>RWHSE</t>
  </si>
  <si>
    <t>SCHOOL</t>
  </si>
  <si>
    <t>COLLEGE</t>
  </si>
  <si>
    <t>HOSP</t>
  </si>
  <si>
    <t>HOTEL</t>
  </si>
  <si>
    <t>MISC</t>
  </si>
  <si>
    <t>OFF_LRG</t>
  </si>
  <si>
    <t>Total commercial</t>
  </si>
  <si>
    <t>Historical and Projected Building Stock (mm. sq. ft.) by Planning Area, Mid Case, 2016 IEPR Forecast Update</t>
  </si>
  <si>
    <t>Participants: number of households (Res) or Million square feet (Comm)</t>
  </si>
  <si>
    <t>Comm GWh use: based on CEUS (old)</t>
  </si>
  <si>
    <t>Comm MMTh use, based on CEUS (old)</t>
  </si>
  <si>
    <t>RCx</t>
  </si>
  <si>
    <t>kWh savings (%)</t>
  </si>
  <si>
    <t>Building Operator Certification</t>
  </si>
  <si>
    <t>Com</t>
  </si>
  <si>
    <t>Com - College</t>
  </si>
  <si>
    <t>1000 sqft2 of floor space</t>
  </si>
  <si>
    <t>Savings per 1000 sqft</t>
  </si>
  <si>
    <t>Com - Grocery</t>
  </si>
  <si>
    <t>Com - Health</t>
  </si>
  <si>
    <t>Com - Lodging</t>
  </si>
  <si>
    <t>Com - Office (Large)</t>
  </si>
  <si>
    <t>Com - Office (Small)</t>
  </si>
  <si>
    <t>Com - Other</t>
  </si>
  <si>
    <t>Com - Refrig. Warehouse</t>
  </si>
  <si>
    <t>Com - Restaurant</t>
  </si>
  <si>
    <t>Com - Retail</t>
  </si>
  <si>
    <t>Com - School</t>
  </si>
  <si>
    <t>Com - Warehouse</t>
  </si>
  <si>
    <t>SCG</t>
  </si>
  <si>
    <t>DRAFT</t>
  </si>
  <si>
    <t>Unit Energy Savings</t>
  </si>
  <si>
    <t>Measure Name</t>
  </si>
  <si>
    <t>IOU</t>
  </si>
  <si>
    <t>Savings Type</t>
  </si>
  <si>
    <t>Applicability Factor</t>
  </si>
  <si>
    <t>EUL (years)</t>
  </si>
  <si>
    <t>Population Basis</t>
  </si>
  <si>
    <t>Savings unit basis</t>
  </si>
  <si>
    <t>Cost Unit Basis</t>
  </si>
  <si>
    <t>kW/KWh Savings Ratio</t>
  </si>
  <si>
    <t>HERS</t>
  </si>
  <si>
    <t>Res - Single Family</t>
  </si>
  <si>
    <t>Customer Segment Consumption (kWh/year)</t>
  </si>
  <si>
    <t>% Savings</t>
  </si>
  <si>
    <t>Per Unit Energy Saved</t>
  </si>
  <si>
    <t>Res - Multi Family</t>
  </si>
  <si>
    <t>Customer Segment Consumption (Therms/year)</t>
  </si>
  <si>
    <t>Web-Real Time Feedback</t>
  </si>
  <si>
    <t>IHD- Real Time Feedback</t>
  </si>
  <si>
    <t>Small Challenges and Competitions</t>
  </si>
  <si>
    <t>Large Challenges and Competitions</t>
  </si>
  <si>
    <t>COM Competitions</t>
  </si>
  <si>
    <t>Business Energy Reports</t>
  </si>
  <si>
    <t>Building Benchmarking</t>
  </si>
  <si>
    <t>Strategic Energy Management</t>
  </si>
  <si>
    <t>BIEMS</t>
  </si>
  <si>
    <t>Per unit Energy Saved</t>
  </si>
  <si>
    <t>Percent Incremental Annual Penetration</t>
  </si>
  <si>
    <t>Scenario</t>
  </si>
  <si>
    <t>Reference</t>
  </si>
  <si>
    <t>Aggressive</t>
  </si>
  <si>
    <t>Therm Savings (%)</t>
  </si>
  <si>
    <t xml:space="preserve">based on ACEEE paper: </t>
  </si>
  <si>
    <t>potential savings 0.4% to 6%.</t>
  </si>
  <si>
    <t>4% seems reasonable, for aggregate, real-time feedback programs at national level</t>
  </si>
  <si>
    <t>since CA has lower elec use, I'll estimate 75% of that 4% savings, for 3% savings in CA. (I got the 75% from: HER savings in CA are ~1.5%, whereas they are 2% nationally according to this ACEEE paper)</t>
  </si>
  <si>
    <t>Advanced Metering Initiative with real-time feedback</t>
  </si>
  <si>
    <t>Partic (Households)</t>
  </si>
  <si>
    <t>MMTh</t>
  </si>
  <si>
    <t xml:space="preserve">I'll estimate 4% initial penetration, since that's lower of the online (10%) and in home display (4%) from PGT 2018 </t>
  </si>
  <si>
    <t>Assumed 1 year EUL</t>
  </si>
  <si>
    <t>But since PGT already included 1-2% for realtime feedback, I'll only include incremental savings of 3% - 2% = 1%</t>
  </si>
  <si>
    <t>Real-time Feedback: In home display</t>
  </si>
  <si>
    <t>http://www.energycollection.us/Energy-Metering/Advanced-Metering-Initiatives.pdf </t>
  </si>
  <si>
    <t>Strategic Energy Management (Ind/Ag)</t>
  </si>
  <si>
    <t>Grand Total</t>
  </si>
  <si>
    <t xml:space="preserve">2018 </t>
  </si>
  <si>
    <t xml:space="preserve">2019 </t>
  </si>
  <si>
    <t xml:space="preserve">2020 </t>
  </si>
  <si>
    <t xml:space="preserve">2021 </t>
  </si>
  <si>
    <t xml:space="preserve">2022 </t>
  </si>
  <si>
    <t xml:space="preserve">2023 </t>
  </si>
  <si>
    <t xml:space="preserve">2024 </t>
  </si>
  <si>
    <t xml:space="preserve">2025 </t>
  </si>
  <si>
    <t xml:space="preserve">2026 </t>
  </si>
  <si>
    <t xml:space="preserve">2027 </t>
  </si>
  <si>
    <t xml:space="preserve">2028 </t>
  </si>
  <si>
    <t xml:space="preserve">2029 </t>
  </si>
  <si>
    <t xml:space="preserve">2030 </t>
  </si>
  <si>
    <t>Reference Case</t>
  </si>
  <si>
    <t>Aggressive Case</t>
  </si>
  <si>
    <t>OLD PG STUDY - PUBLISHED APRIL 2013</t>
  </si>
  <si>
    <t>excluded - counted elsewhere</t>
  </si>
  <si>
    <t>Total for BRO programs in PG2018  - Ref Case</t>
  </si>
  <si>
    <t>Total for BRO programs in PG2018  - Aggressive</t>
  </si>
  <si>
    <t>way lower. Order of magnitute lower</t>
  </si>
  <si>
    <t>dropped in half</t>
  </si>
  <si>
    <t>dropped a lot, no savings first years</t>
  </si>
  <si>
    <t>increased a bit</t>
  </si>
  <si>
    <t>BIEMS annual growth</t>
  </si>
  <si>
    <t>Growth assumed</t>
  </si>
  <si>
    <t>BOC annual growth</t>
  </si>
  <si>
    <t>BER annual growth</t>
  </si>
  <si>
    <t>0, since 0 in 2018</t>
  </si>
  <si>
    <t>TRC assumption</t>
  </si>
  <si>
    <t>RCx annual growth</t>
  </si>
  <si>
    <t>MMTherms</t>
  </si>
  <si>
    <t>HER annual growth</t>
  </si>
  <si>
    <t>impact evaluation of PG&amp;E HER program 2015:</t>
  </si>
  <si>
    <t>so 9.6 estimate maybe too high</t>
  </si>
  <si>
    <t>so 149 estimate maybe too low</t>
  </si>
  <si>
    <t>http://www.calmac.org/publications/DNVGL_PGE_HERs_2015_final_to_calmacES.pdf</t>
  </si>
  <si>
    <t>table 3</t>
  </si>
  <si>
    <t>Conservative Case:</t>
  </si>
  <si>
    <t xml:space="preserve">HER savings per household (as absolute kWh) may decrease, because savings scale with residential electricity use. If total electricity use drops (which has been past trend, and which other SB 350 initiatives will encourage), fewer savings opportunities exist. </t>
  </si>
  <si>
    <t>Assume half the savings as PG starting in 2021 for HER and Business Energy Report. Increase in penetration balanced with decreasing savings (as absolute kWh and therm values) per customer</t>
  </si>
  <si>
    <t>Conservative</t>
  </si>
  <si>
    <t>From 2018 PG: Aggressive</t>
  </si>
  <si>
    <t>From 2018 PG: Reference</t>
  </si>
  <si>
    <t>Bottom Wedge: IOU Programs in 2018 PG</t>
  </si>
  <si>
    <t>Middle Wedge: POU programs</t>
  </si>
  <si>
    <t>Middle Wedge: Savings beyond claimed utility programs</t>
  </si>
  <si>
    <t>POU BRO Savings, assuming similar increase as IOU Aggressive</t>
  </si>
  <si>
    <t>2018 PG savings x 0.5: fewer savings opportunities</t>
  </si>
  <si>
    <t>POU savings x 0.5: fewer savings opportunities</t>
  </si>
  <si>
    <t>Negligible, since SCG and PG&amp;E provide gas to most</t>
  </si>
  <si>
    <t>Cumulative Savings</t>
  </si>
  <si>
    <t>Annual Increase: 2018 to 2030</t>
  </si>
  <si>
    <t>Conservative Case</t>
  </si>
  <si>
    <t>Assume same growth as IOUs</t>
  </si>
  <si>
    <t>POU customers / CA customers</t>
  </si>
  <si>
    <t>Ratio for POU savings</t>
  </si>
  <si>
    <t>ramp up in 2019</t>
  </si>
  <si>
    <t>Reduce by 1/2 because of double counting with HER program and other behavioral programs</t>
  </si>
  <si>
    <t>from AMI program roll-outs with greater savings per customer</t>
  </si>
  <si>
    <t>Negligible for gas</t>
  </si>
  <si>
    <t>Growth/yr, 2020-2030</t>
  </si>
  <si>
    <t>Federal Appliance Standards</t>
  </si>
  <si>
    <t>Air Quality Management Districts</t>
  </si>
  <si>
    <t>Benchmarking and Public Disclosure</t>
  </si>
  <si>
    <t>Benchmarking &amp; Market Transformation</t>
  </si>
  <si>
    <t>Behavorial, Retrocommissioning, Operational Savings</t>
  </si>
  <si>
    <t>Fuel Substitution</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</si>
  <si>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</si>
  <si>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</si>
  <si>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</si>
  <si>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</si>
  <si>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</si>
  <si>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</si>
  <si>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</si>
  <si>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</si>
  <si>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</si>
  <si>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</si>
  <si>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</si>
  <si>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</si>
  <si>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</si>
  <si>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</si>
  <si>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</si>
  <si>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</si>
  <si>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</si>
  <si>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</si>
  <si>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</si>
  <si>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</si>
  <si>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</si>
  <si>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</si>
  <si>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</si>
  <si>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</si>
  <si>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Million therms</t>
  </si>
  <si>
    <t>SB 350</t>
  </si>
  <si>
    <t>Senate Bill 350</t>
  </si>
  <si>
    <t>BROS</t>
  </si>
  <si>
    <t>AAEE</t>
  </si>
  <si>
    <t>Additional Achievable Energy Efficiency is defined by the Energy Commission as energy savings not yet considered committed but deemed likely to occur, including future updates of building codes, appliance regulations, and utility efficiency programs</t>
  </si>
  <si>
    <t>Single family and multi-family buildings</t>
  </si>
  <si>
    <t>Non-residential</t>
  </si>
  <si>
    <t xml:space="preserve">Commercial, excluding industrial and agriculture. </t>
  </si>
  <si>
    <t>Program Information</t>
  </si>
  <si>
    <t>Category</t>
  </si>
  <si>
    <t>Data Sources</t>
  </si>
  <si>
    <t>Savings Allocation by Sector</t>
  </si>
  <si>
    <t>Savings Overlap Assumptions</t>
  </si>
  <si>
    <t>Utility Savings Overlap</t>
  </si>
  <si>
    <t>Demand Forecast Overlap</t>
  </si>
  <si>
    <t>AAEE Overlap</t>
  </si>
  <si>
    <t>Scenario Assumptions</t>
  </si>
  <si>
    <t>Scenario:</t>
  </si>
  <si>
    <t>All</t>
  </si>
  <si>
    <t>Cumulative Energy Savings Potential - Electricity</t>
  </si>
  <si>
    <t>Cumulative Energy Savings Potential - Gas</t>
  </si>
  <si>
    <t xml:space="preserve">Residential </t>
  </si>
  <si>
    <t>Combined</t>
  </si>
  <si>
    <t>Savings Category</t>
  </si>
  <si>
    <t>Source of Savings</t>
  </si>
  <si>
    <t>First Year Savings</t>
  </si>
  <si>
    <t>Electricity Savings (GWh)</t>
  </si>
  <si>
    <t>N/A</t>
  </si>
  <si>
    <t>Nonresidential</t>
  </si>
  <si>
    <t>Total "Incremental" Savings</t>
  </si>
  <si>
    <t>Gas Savings (MM Therms)</t>
  </si>
  <si>
    <t>Appendix A16 - Smart Meter Data Analytics</t>
  </si>
  <si>
    <t xml:space="preserve">Note: </t>
  </si>
  <si>
    <t xml:space="preserve">First-year savings are equivalent to cumulative savings assuming EUL of 1 year for all residential measures. </t>
  </si>
  <si>
    <t>Others</t>
  </si>
  <si>
    <t>These tabs contain raw data and relevant analysis conducted for this program.</t>
  </si>
  <si>
    <t>Advanced metering initiatives and residential feedback programs: a meta-review for household electricity-saving opportunities</t>
  </si>
  <si>
    <t>Savings from real-time programs in the PG 2018 study</t>
  </si>
  <si>
    <t>2018 PG Study Data</t>
  </si>
  <si>
    <t>Advanced metering information</t>
  </si>
  <si>
    <t>Added savings from POU programs, based on the assumption that POUs would launch similar real-time programs as the IOUs beginning in 2019. For 2019 to 2030, this analysis assumed the POUs’ savings were the same as IOUs’ RCx savings, adjusted by population – i.e., multiplied by 0.33, based on 25 percent of the population in POU territories / 75 percent in IOU territories.  The NORESCO team did not include other real-time programs (beyond those in the 2018 PG study) in the middle wedge, because of the potential for overlap with other residential behavioral programs, or overlap with commercial BRO programs.</t>
  </si>
  <si>
    <t>Considered how real-time measure savings would decline in the future as follows:
o Assumed the same savings as the Reference scenario from 2015 to 2020, because many SB350 initiatives are projected to be ramping up until 2020. 
o For 2030, assumed that savings would be 50 percent of the energy savings from the Reference prediction for real-time programs in 2030. This analysis selected 50 percent using industry judgement, to represent the lower limit of what the NORESCO team considered to be feasible for reduced energy savings opportunities.
o Developed a smooth curve for energy savings from 2021 to 2030, using the difference in real-time savings between 2020 and 2030 and dividing this value by 10 years.
o Real-time feedback primarily affects electricity savings, since California’s AMI infrastructure installed to date has been for electricity. However, some electricity-savings measures can provide small ancillary gas savings. The NORESCO team used the 2018 PG assumptions for gas savings for the two programs included in that study: 0 for the IHD program and 1.5 MM Therms by 2030 (under the Reference scenario) for the web-based portal program. For the additional savings in the Aggressive scenario, this analysis assumed zero natural gas, because the ACEEE study findings were for electricity savings only.
o The NORESCO team assumed 1 year for the EUL of real-time programs, so cumulative savings were the same as annual savings.</t>
  </si>
  <si>
    <t>Assumed that smart meter savings would increase at the same rate as IOU smart meter savings. For each year, the NORESCO team took the ratio of IOU savings under the Aggressive scenario to IOU savings in the Reference Scenario, and multiplied this ratio by smart meter savings from POUs under the Reference scenario. The NORESCO team also included additional savings from enhanced smart-meter programs, based on a meta-analysis conducted by the American Council for an Energy Efficient Economy (ACEEE). The ACEEE study estimated savings from advanced metering initiatives that provide real-time feedback, either through an on-line portal or in-home display (ACEEE, 2010). The savings documented in the ACEEE study from real-time feedback programs (4-7 percent) were higher than the savings estimated for the real-time programs in the 2018 PG (approximately 1-2 percent). To achieve these additional savings, smart meter programs use enhanced billing with household specific information and advice (to achieve an average of 4 percent savings) or web-based energy audits with information provided on an ongoing basis (to achieve an average of 7 percent savings) (ACEEE, 2010). Because California is a mild climate compared with the rest of the U.S. (including a lower cooling load), the NORESCO team assumed 3 percent savings total from AMI real-time feedback. Because the 2018 PG assumed 1-2 percent savings from real-time feedback programs, the NORESCO team assumed an incremental savings of 1 percent. For participation assumptions, the team used the 2018 PG assumption for in-home display programs of 4 percent, since this is more conservative than the assumption of 10 percent for on-line portals. The NORESCO team assumed average household electricity use of 6,296 kWh/year based on the California Statewide Residential Appliance Saturation Study (RASS) for 2009.</t>
  </si>
  <si>
    <t>Accounted for in the analysis</t>
  </si>
  <si>
    <t>Negligible</t>
  </si>
  <si>
    <t xml:space="preserve">BROS - This analysis did not assume greater penetration for smart-meter programs beyond the 2018 PG study assumptions. This reduced the possibility of double counting savings from households in two behavioral programs – HER and a smart-meter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</si>
</sst>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_(* #,##0.0_);_(* \(#,##0.0\);_(* &quot;-&quot;??_);_(@_)"/>
    <numFmt numFmtId="168" formatCode="&quot;$&quot;#,##0.0000"/>
    <numFmt numFmtId="169" formatCode="0.000000"/>
    <numFmt numFmtId="170" formatCode="[$-F800]dddd\,\ mmmm\ dd\,\ yyyy"/>
  </numFmts>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4"/>
      <name val="Calibri"/>
      <family val="2"/>
      <scheme val="minor"/>
    </font>
    <font>
      <b/>
      <sz val="12"/>
      <name val="Calibri"/>
      <family val="2"/>
      <scheme val="minor"/>
    </font>
    <font>
      <sz val="14"/>
      <color rgb="FFFF0000"/>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b/>
      <sz val="18"/>
      <color theme="0"/>
      <name val="Calibri"/>
      <family val="2"/>
    </font>
    <font>
      <u/>
      <sz val="9"/>
      <color theme="10"/>
      <name val="Calibri"/>
      <family val="2"/>
      <scheme val="minor"/>
    </font>
    <font>
      <sz val="10"/>
      <color theme="1"/>
      <name val="Lucida Bright"/>
      <family val="1"/>
    </font>
  </fonts>
  <fills count="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medium">
        <color indexed="64"/>
      </left>
      <right/>
      <top style="thin">
        <color indexed="64"/>
      </top>
      <bottom/>
      <diagonal/>
    </border>
  </borders>
  <cellStyleXfs count="19">
    <xf numFmtId="0" fontId="0" fillId="0" borderId="0"/>
    <xf numFmtId="44" fontId="6" fillId="0" borderId="0" applyFont="0" applyFill="0" applyBorder="0" applyAlignment="0" applyProtection="0"/>
    <xf numFmtId="43" fontId="11" fillId="0" borderId="0" applyFont="0" applyFill="0" applyBorder="0" applyAlignment="0" applyProtection="0">
      <alignment wrapText="1"/>
    </xf>
    <xf numFmtId="44" fontId="11" fillId="0" borderId="0" applyFont="0" applyFill="0" applyBorder="0" applyAlignment="0" applyProtection="0">
      <alignment wrapText="1"/>
    </xf>
    <xf numFmtId="43" fontId="11" fillId="0" borderId="0" applyFont="0" applyFill="0" applyBorder="0" applyAlignment="0" applyProtection="0">
      <alignment wrapText="1"/>
    </xf>
    <xf numFmtId="0" fontId="11" fillId="0" borderId="0">
      <alignment wrapText="1"/>
    </xf>
    <xf numFmtId="9" fontId="6" fillId="0" borderId="0" applyFont="0" applyFill="0" applyBorder="0" applyAlignment="0" applyProtection="0"/>
    <xf numFmtId="43" fontId="6" fillId="0" borderId="0" applyFont="0" applyFill="0" applyBorder="0" applyAlignment="0" applyProtection="0"/>
    <xf numFmtId="0" fontId="21"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11" fillId="0" borderId="0"/>
    <xf numFmtId="0" fontId="11" fillId="0" borderId="0"/>
    <xf numFmtId="0" fontId="6" fillId="0" borderId="0"/>
    <xf numFmtId="0" fontId="6" fillId="0" borderId="0"/>
    <xf numFmtId="0" fontId="11" fillId="0" borderId="0"/>
    <xf numFmtId="9" fontId="11" fillId="0" borderId="0" applyFont="0" applyFill="0" applyBorder="0" applyAlignment="0" applyProtection="0"/>
    <xf numFmtId="9" fontId="11" fillId="0" borderId="0" applyFont="0" applyFill="0" applyBorder="0" applyAlignment="0" applyProtection="0"/>
  </cellStyleXfs>
  <cellXfs count="215">
    <xf numFmtId="0" fontId="0" fillId="0" borderId="0" xfId="0"/>
    <xf numFmtId="0" fontId="4" fillId="0" borderId="0" xfId="0" applyFont="1"/>
    <xf numFmtId="0" fontId="0" fillId="0" borderId="0" xfId="0" applyFont="1"/>
    <xf numFmtId="0" fontId="0" fillId="0" borderId="0" xfId="0" applyBorder="1"/>
    <xf numFmtId="0" fontId="7" fillId="0" borderId="0" xfId="0" applyFont="1"/>
    <xf numFmtId="0" fontId="5" fillId="0" borderId="0" xfId="0" applyFont="1" applyAlignment="1">
      <alignment horizontal="left"/>
    </xf>
    <xf numFmtId="0" fontId="8" fillId="0" borderId="0" xfId="0" applyFont="1"/>
    <xf numFmtId="0" fontId="0" fillId="0" borderId="0" xfId="0" applyFont="1" applyFill="1" applyBorder="1"/>
    <xf numFmtId="0" fontId="9" fillId="0" borderId="0" xfId="0" applyFont="1"/>
    <xf numFmtId="0" fontId="0" fillId="0" borderId="0" xfId="0" applyFont="1" applyFill="1" applyBorder="1" applyAlignment="1">
      <alignment horizontal="left"/>
    </xf>
    <xf numFmtId="0" fontId="4" fillId="0" borderId="0" xfId="0" applyFont="1" applyAlignment="1"/>
    <xf numFmtId="0" fontId="0" fillId="0" borderId="0" xfId="0" applyAlignment="1">
      <alignment horizontal="right"/>
    </xf>
    <xf numFmtId="0" fontId="0" fillId="0" borderId="0" xfId="0" applyFont="1" applyFill="1" applyBorder="1" applyAlignment="1">
      <alignment horizontal="center"/>
    </xf>
    <xf numFmtId="0" fontId="17" fillId="0" borderId="2" xfId="0" applyFont="1" applyBorder="1" applyAlignment="1">
      <alignment horizontal="left"/>
    </xf>
    <xf numFmtId="0" fontId="18" fillId="0" borderId="0" xfId="0" applyFont="1" applyAlignment="1">
      <alignment horizontal="left"/>
    </xf>
    <xf numFmtId="0" fontId="7" fillId="3" borderId="0" xfId="0" applyFont="1" applyFill="1" applyBorder="1"/>
    <xf numFmtId="0" fontId="19" fillId="0" borderId="0" xfId="0" applyFont="1" applyBorder="1"/>
    <xf numFmtId="0" fontId="0" fillId="0" borderId="8" xfId="0" applyBorder="1"/>
    <xf numFmtId="0" fontId="7" fillId="0" borderId="0" xfId="0" applyFont="1" applyFill="1" applyBorder="1"/>
    <xf numFmtId="0" fontId="9" fillId="0" borderId="0" xfId="0" applyFont="1" applyBorder="1"/>
    <xf numFmtId="0" fontId="0" fillId="0" borderId="8" xfId="0" applyFont="1" applyFill="1" applyBorder="1"/>
    <xf numFmtId="0" fontId="10" fillId="0" borderId="0" xfId="0" applyFont="1" applyFill="1" applyBorder="1"/>
    <xf numFmtId="0" fontId="0" fillId="0" borderId="10" xfId="0" applyBorder="1"/>
    <xf numFmtId="0" fontId="7" fillId="3" borderId="8" xfId="0" applyFont="1" applyFill="1" applyBorder="1"/>
    <xf numFmtId="0" fontId="0" fillId="0" borderId="8" xfId="0" applyFont="1" applyBorder="1"/>
    <xf numFmtId="0" fontId="20" fillId="0" borderId="0" xfId="0" applyFont="1" applyFill="1" applyBorder="1" applyAlignment="1">
      <alignment horizontal="left" vertical="top"/>
    </xf>
    <xf numFmtId="0" fontId="15" fillId="0" borderId="0" xfId="0" applyFont="1" applyBorder="1" applyAlignment="1">
      <alignment horizontal="right"/>
    </xf>
    <xf numFmtId="0" fontId="0" fillId="0" borderId="0" xfId="0" applyFont="1" applyBorder="1" applyAlignment="1">
      <alignment horizontal="left"/>
    </xf>
    <xf numFmtId="9" fontId="0" fillId="0" borderId="0" xfId="6" applyFont="1"/>
    <xf numFmtId="0" fontId="13" fillId="0" borderId="0" xfId="0" applyFont="1"/>
    <xf numFmtId="0" fontId="12" fillId="0" borderId="0" xfId="0" applyFont="1"/>
    <xf numFmtId="0" fontId="12" fillId="0" borderId="0" xfId="0" applyFont="1" applyFill="1" applyBorder="1"/>
    <xf numFmtId="0" fontId="12" fillId="0" borderId="0" xfId="0" applyFont="1" applyFill="1"/>
    <xf numFmtId="0" fontId="12" fillId="0" borderId="0" xfId="0" applyFont="1" applyFill="1" applyBorder="1" applyAlignment="1">
      <alignment horizontal="left"/>
    </xf>
    <xf numFmtId="0" fontId="12" fillId="0" borderId="0" xfId="0" applyFont="1" applyBorder="1"/>
    <xf numFmtId="3" fontId="0" fillId="0" borderId="0" xfId="0" applyNumberFormat="1"/>
    <xf numFmtId="0" fontId="21" fillId="0" borderId="0" xfId="8"/>
    <xf numFmtId="0" fontId="0" fillId="0" borderId="0" xfId="0" applyFill="1" applyBorder="1"/>
    <xf numFmtId="9" fontId="0" fillId="0" borderId="0" xfId="0" applyNumberFormat="1"/>
    <xf numFmtId="167" fontId="0" fillId="0" borderId="0" xfId="7" applyNumberFormat="1" applyFont="1"/>
    <xf numFmtId="165" fontId="0" fillId="0" borderId="0" xfId="7" applyNumberFormat="1" applyFont="1"/>
    <xf numFmtId="37" fontId="0" fillId="0" borderId="0" xfId="7" applyNumberFormat="1" applyFont="1" applyAlignment="1">
      <alignment horizontal="center"/>
    </xf>
    <xf numFmtId="43" fontId="0" fillId="0" borderId="0" xfId="0" applyNumberFormat="1"/>
    <xf numFmtId="165" fontId="0" fillId="0" borderId="0" xfId="0" applyNumberFormat="1"/>
    <xf numFmtId="1" fontId="0" fillId="0" borderId="0" xfId="0" applyNumberFormat="1"/>
    <xf numFmtId="165" fontId="0" fillId="0" borderId="0" xfId="7" applyNumberFormat="1" applyFont="1" applyFill="1"/>
    <xf numFmtId="0" fontId="0" fillId="0" borderId="0" xfId="0" applyFill="1"/>
    <xf numFmtId="1" fontId="0" fillId="0" borderId="0" xfId="0" applyNumberFormat="1" applyAlignment="1">
      <alignment horizontal="center"/>
    </xf>
    <xf numFmtId="0" fontId="0" fillId="0" borderId="1" xfId="0" applyBorder="1"/>
    <xf numFmtId="9" fontId="0" fillId="0" borderId="1" xfId="6" applyFont="1" applyBorder="1"/>
    <xf numFmtId="164" fontId="0" fillId="0" borderId="1" xfId="0" applyNumberFormat="1" applyBorder="1"/>
    <xf numFmtId="2" fontId="0" fillId="0" borderId="1" xfId="6" applyNumberFormat="1" applyFont="1" applyBorder="1"/>
    <xf numFmtId="0" fontId="4" fillId="0" borderId="0" xfId="0" applyFont="1" applyAlignment="1">
      <alignment horizontal="center"/>
    </xf>
    <xf numFmtId="0" fontId="4" fillId="0" borderId="1" xfId="0" applyFont="1" applyBorder="1" applyAlignment="1">
      <alignment horizontal="center"/>
    </xf>
    <xf numFmtId="10" fontId="0" fillId="0" borderId="1" xfId="6" applyNumberFormat="1" applyFont="1" applyBorder="1"/>
    <xf numFmtId="168" fontId="0" fillId="0" borderId="1" xfId="0" applyNumberFormat="1" applyBorder="1"/>
    <xf numFmtId="169" fontId="0" fillId="0" borderId="1" xfId="0" applyNumberFormat="1" applyBorder="1"/>
    <xf numFmtId="0" fontId="0" fillId="0" borderId="1" xfId="6" applyNumberFormat="1" applyFont="1" applyBorder="1"/>
    <xf numFmtId="0" fontId="4" fillId="0" borderId="1" xfId="0" applyFont="1" applyBorder="1"/>
    <xf numFmtId="2" fontId="0" fillId="0" borderId="0" xfId="0" applyNumberFormat="1"/>
    <xf numFmtId="167" fontId="0" fillId="0" borderId="0" xfId="0" applyNumberFormat="1" applyFill="1"/>
    <xf numFmtId="164" fontId="0" fillId="0" borderId="0" xfId="0" applyNumberFormat="1"/>
    <xf numFmtId="0" fontId="0" fillId="0" borderId="0" xfId="0" applyAlignment="1">
      <alignment horizontal="left"/>
    </xf>
    <xf numFmtId="0" fontId="21" fillId="0" borderId="0" xfId="8" applyAlignment="1">
      <alignment vertical="center"/>
    </xf>
    <xf numFmtId="0" fontId="23" fillId="3" borderId="15" xfId="0" applyFont="1" applyFill="1" applyBorder="1" applyAlignment="1">
      <alignment horizontal="center" wrapText="1"/>
    </xf>
    <xf numFmtId="0" fontId="22" fillId="3" borderId="0" xfId="0" applyFont="1" applyFill="1" applyAlignment="1">
      <alignment horizontal="center"/>
    </xf>
    <xf numFmtId="164" fontId="22" fillId="3" borderId="0" xfId="0" applyNumberFormat="1" applyFont="1" applyFill="1" applyAlignment="1">
      <alignment horizontal="center"/>
    </xf>
    <xf numFmtId="0" fontId="24" fillId="0" borderId="0" xfId="0" applyFont="1" applyFill="1" applyBorder="1" applyAlignment="1">
      <alignment horizontal="center" wrapText="1"/>
    </xf>
    <xf numFmtId="0" fontId="23" fillId="3" borderId="15" xfId="0" applyFont="1" applyFill="1" applyBorder="1" applyAlignment="1">
      <alignment horizontal="left" wrapText="1"/>
    </xf>
    <xf numFmtId="0" fontId="24" fillId="0" borderId="0" xfId="0" applyFont="1" applyFill="1" applyBorder="1" applyAlignment="1">
      <alignment horizontal="left" wrapText="1"/>
    </xf>
    <xf numFmtId="0" fontId="23" fillId="0" borderId="0" xfId="0" applyFont="1" applyFill="1" applyBorder="1" applyAlignment="1">
      <alignment horizontal="left" wrapText="1"/>
    </xf>
    <xf numFmtId="164" fontId="22" fillId="0" borderId="0" xfId="0" applyNumberFormat="1" applyFont="1" applyFill="1" applyAlignment="1">
      <alignment horizontal="center"/>
    </xf>
    <xf numFmtId="0" fontId="23" fillId="0" borderId="0" xfId="0" applyFont="1" applyFill="1" applyBorder="1" applyAlignment="1">
      <alignment horizontal="center" wrapText="1"/>
    </xf>
    <xf numFmtId="164" fontId="22" fillId="0" borderId="0" xfId="0" applyNumberFormat="1" applyFont="1" applyFill="1" applyBorder="1" applyAlignment="1">
      <alignment horizontal="center" wrapText="1"/>
    </xf>
    <xf numFmtId="0" fontId="23" fillId="0" borderId="15" xfId="0" applyFont="1" applyFill="1" applyBorder="1" applyAlignment="1">
      <alignment horizontal="left" wrapText="1"/>
    </xf>
    <xf numFmtId="9" fontId="22" fillId="0" borderId="0" xfId="6" applyFont="1" applyFill="1" applyAlignment="1">
      <alignment horizontal="center"/>
    </xf>
    <xf numFmtId="1" fontId="0" fillId="0" borderId="0" xfId="0" applyNumberFormat="1" applyFill="1"/>
    <xf numFmtId="9" fontId="0" fillId="0" borderId="0" xfId="6" applyFont="1" applyFill="1"/>
    <xf numFmtId="43" fontId="22" fillId="0" borderId="0" xfId="7" applyFont="1" applyFill="1" applyAlignment="1">
      <alignment horizontal="center"/>
    </xf>
    <xf numFmtId="9" fontId="0" fillId="0" borderId="0" xfId="0" applyNumberFormat="1" applyFill="1"/>
    <xf numFmtId="0" fontId="25" fillId="0" borderId="0" xfId="0" applyFont="1" applyFill="1" applyBorder="1" applyAlignment="1">
      <alignment horizontal="center" wrapText="1"/>
    </xf>
    <xf numFmtId="0" fontId="22" fillId="3" borderId="0" xfId="0" applyFont="1" applyFill="1" applyAlignment="1">
      <alignment horizontal="left"/>
    </xf>
    <xf numFmtId="164" fontId="23" fillId="3" borderId="15" xfId="0" applyNumberFormat="1" applyFont="1" applyFill="1" applyBorder="1" applyAlignment="1">
      <alignment horizontal="center" wrapText="1"/>
    </xf>
    <xf numFmtId="164" fontId="23" fillId="0" borderId="0" xfId="0" applyNumberFormat="1" applyFont="1" applyFill="1" applyAlignment="1">
      <alignment horizontal="center"/>
    </xf>
    <xf numFmtId="9" fontId="22" fillId="4" borderId="0" xfId="6" applyFont="1" applyFill="1" applyAlignment="1">
      <alignment horizontal="center"/>
    </xf>
    <xf numFmtId="1" fontId="22" fillId="0" borderId="0" xfId="0" applyNumberFormat="1" applyFont="1" applyFill="1" applyBorder="1" applyAlignment="1">
      <alignment horizontal="center" wrapText="1"/>
    </xf>
    <xf numFmtId="3" fontId="0" fillId="0" borderId="0" xfId="0" applyNumberFormat="1" applyFill="1"/>
    <xf numFmtId="164" fontId="0" fillId="0" borderId="0" xfId="0" applyNumberFormat="1" applyFill="1"/>
    <xf numFmtId="0" fontId="4" fillId="0" borderId="0" xfId="0" applyFont="1" applyFill="1" applyBorder="1"/>
    <xf numFmtId="1" fontId="22" fillId="0" borderId="0" xfId="0" applyNumberFormat="1" applyFont="1" applyFill="1" applyBorder="1"/>
    <xf numFmtId="164" fontId="22" fillId="0" borderId="0" xfId="0" applyNumberFormat="1" applyFont="1" applyFill="1" applyBorder="1"/>
    <xf numFmtId="0" fontId="23" fillId="3" borderId="0" xfId="0" applyFont="1" applyFill="1" applyBorder="1" applyAlignment="1">
      <alignment horizontal="center" wrapText="1"/>
    </xf>
    <xf numFmtId="1" fontId="22" fillId="0" borderId="0" xfId="0" applyNumberFormat="1" applyFont="1" applyFill="1" applyAlignment="1">
      <alignment horizontal="center"/>
    </xf>
    <xf numFmtId="0" fontId="23" fillId="3" borderId="0" xfId="0" applyFont="1" applyFill="1" applyBorder="1" applyAlignment="1">
      <alignment horizontal="left" wrapText="1"/>
    </xf>
    <xf numFmtId="2" fontId="0" fillId="0" borderId="0" xfId="0" applyNumberFormat="1" applyFill="1"/>
    <xf numFmtId="1" fontId="23" fillId="0" borderId="0" xfId="0" applyNumberFormat="1" applyFont="1" applyFill="1" applyAlignment="1">
      <alignment horizontal="center"/>
    </xf>
    <xf numFmtId="1" fontId="0" fillId="0" borderId="0" xfId="0" applyNumberFormat="1" applyFill="1" applyBorder="1"/>
    <xf numFmtId="0" fontId="26" fillId="0" borderId="0" xfId="0" applyFont="1"/>
    <xf numFmtId="0" fontId="23" fillId="4" borderId="15" xfId="0" applyFont="1" applyFill="1" applyBorder="1" applyAlignment="1">
      <alignment horizontal="left" wrapText="1"/>
    </xf>
    <xf numFmtId="164" fontId="0" fillId="0" borderId="0" xfId="0" applyNumberFormat="1" applyBorder="1"/>
    <xf numFmtId="43" fontId="0" fillId="0" borderId="0" xfId="7" applyNumberFormat="1" applyFont="1"/>
    <xf numFmtId="0" fontId="28" fillId="2" borderId="0" xfId="0" applyFont="1" applyFill="1" applyAlignment="1">
      <alignment horizontal="left"/>
    </xf>
    <xf numFmtId="0" fontId="3" fillId="2" borderId="0" xfId="0" applyFont="1" applyFill="1"/>
    <xf numFmtId="0" fontId="29" fillId="2" borderId="0" xfId="0" applyFont="1" applyFill="1" applyAlignment="1">
      <alignment horizontal="left"/>
    </xf>
    <xf numFmtId="170" fontId="3" fillId="2" borderId="0" xfId="0" applyNumberFormat="1" applyFont="1" applyFill="1" applyAlignment="1">
      <alignment horizontal="left"/>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wrapText="1"/>
    </xf>
    <xf numFmtId="0" fontId="0" fillId="2" borderId="0" xfId="0" applyFont="1" applyFill="1" applyBorder="1"/>
    <xf numFmtId="0" fontId="0" fillId="2" borderId="0" xfId="0" applyFont="1" applyFill="1" applyBorder="1" applyAlignment="1"/>
    <xf numFmtId="0" fontId="0" fillId="2" borderId="1" xfId="0" applyFont="1" applyFill="1" applyBorder="1" applyAlignment="1">
      <alignment horizontal="left" vertical="center" wrapText="1"/>
    </xf>
    <xf numFmtId="0" fontId="0" fillId="2" borderId="0" xfId="0" applyFont="1" applyFill="1" applyBorder="1" applyAlignment="1">
      <alignment horizontal="left" vertical="center" wrapText="1"/>
    </xf>
    <xf numFmtId="166" fontId="0" fillId="2" borderId="0" xfId="1" applyNumberFormat="1" applyFont="1" applyFill="1" applyBorder="1" applyAlignment="1">
      <alignment horizontal="left" wrapText="1"/>
    </xf>
    <xf numFmtId="166" fontId="0" fillId="2" borderId="0" xfId="1" applyNumberFormat="1" applyFont="1" applyFill="1" applyBorder="1" applyAlignment="1">
      <alignment horizontal="left"/>
    </xf>
    <xf numFmtId="9" fontId="0" fillId="2" borderId="1" xfId="0" applyNumberFormat="1" applyFont="1" applyFill="1" applyBorder="1" applyAlignment="1">
      <alignment horizontal="left" wrapText="1"/>
    </xf>
    <xf numFmtId="0" fontId="0" fillId="2" borderId="1" xfId="0" applyFont="1" applyFill="1" applyBorder="1" applyAlignment="1">
      <alignment vertical="center" wrapText="1"/>
    </xf>
    <xf numFmtId="0" fontId="0" fillId="2" borderId="0" xfId="0" applyFont="1" applyFill="1" applyBorder="1" applyAlignment="1">
      <alignment vertical="center" wrapText="1"/>
    </xf>
    <xf numFmtId="0" fontId="0" fillId="2" borderId="0" xfId="0" applyFont="1" applyFill="1" applyBorder="1" applyAlignment="1">
      <alignment horizontal="left" wrapText="1"/>
    </xf>
    <xf numFmtId="0" fontId="16" fillId="0" borderId="0" xfId="0" applyFont="1" applyFill="1" applyBorder="1" applyAlignment="1">
      <alignment horizontal="left"/>
    </xf>
    <xf numFmtId="0" fontId="7" fillId="5" borderId="3" xfId="0" applyFont="1" applyFill="1" applyBorder="1"/>
    <xf numFmtId="0" fontId="7" fillId="5" borderId="14" xfId="0" applyFont="1" applyFill="1" applyBorder="1"/>
    <xf numFmtId="0" fontId="7" fillId="5" borderId="14" xfId="0" applyFont="1" applyFill="1" applyBorder="1" applyAlignment="1">
      <alignment horizontal="center"/>
    </xf>
    <xf numFmtId="0" fontId="7" fillId="5" borderId="4" xfId="0" applyFont="1" applyFill="1" applyBorder="1"/>
    <xf numFmtId="167" fontId="7" fillId="0" borderId="5" xfId="7" applyNumberFormat="1" applyFont="1" applyFill="1" applyBorder="1"/>
    <xf numFmtId="167" fontId="7" fillId="0" borderId="6" xfId="7" applyNumberFormat="1" applyFont="1" applyFill="1" applyBorder="1"/>
    <xf numFmtId="167" fontId="0" fillId="0" borderId="0" xfId="7" applyNumberFormat="1" applyFont="1" applyFill="1" applyBorder="1"/>
    <xf numFmtId="167" fontId="0" fillId="0" borderId="9" xfId="7" applyNumberFormat="1" applyFont="1" applyFill="1" applyBorder="1"/>
    <xf numFmtId="0" fontId="0" fillId="0" borderId="8" xfId="0" applyFill="1" applyBorder="1"/>
    <xf numFmtId="167" fontId="0" fillId="0" borderId="8" xfId="7" applyNumberFormat="1" applyFont="1" applyFill="1" applyBorder="1"/>
    <xf numFmtId="167" fontId="0" fillId="0" borderId="0" xfId="7" applyNumberFormat="1" applyFont="1" applyFill="1" applyBorder="1" applyAlignment="1">
      <alignment horizontal="center"/>
    </xf>
    <xf numFmtId="167" fontId="7" fillId="0" borderId="8" xfId="7" applyNumberFormat="1" applyFont="1" applyFill="1" applyBorder="1"/>
    <xf numFmtId="167" fontId="7" fillId="0" borderId="0" xfId="7" applyNumberFormat="1" applyFont="1" applyFill="1" applyBorder="1"/>
    <xf numFmtId="0" fontId="0" fillId="0" borderId="10" xfId="0" applyFill="1" applyBorder="1"/>
    <xf numFmtId="0" fontId="0" fillId="0" borderId="11" xfId="0" applyFill="1" applyBorder="1"/>
    <xf numFmtId="167" fontId="0" fillId="0" borderId="11" xfId="7" applyNumberFormat="1" applyFont="1" applyFill="1" applyBorder="1" applyAlignment="1">
      <alignment horizontal="center"/>
    </xf>
    <xf numFmtId="167" fontId="0" fillId="0" borderId="11" xfId="7" applyNumberFormat="1" applyFont="1" applyFill="1" applyBorder="1"/>
    <xf numFmtId="167" fontId="0" fillId="0" borderId="12" xfId="7" applyNumberFormat="1" applyFont="1" applyFill="1" applyBorder="1"/>
    <xf numFmtId="167" fontId="0" fillId="0" borderId="0" xfId="7" applyNumberFormat="1" applyFont="1" applyBorder="1"/>
    <xf numFmtId="167" fontId="7" fillId="6" borderId="3" xfId="7" applyNumberFormat="1" applyFont="1" applyFill="1" applyBorder="1"/>
    <xf numFmtId="167" fontId="7" fillId="6" borderId="6" xfId="7" applyNumberFormat="1" applyFont="1" applyFill="1" applyBorder="1"/>
    <xf numFmtId="167" fontId="7" fillId="6" borderId="6" xfId="7" applyNumberFormat="1" applyFont="1" applyFill="1" applyBorder="1" applyAlignment="1">
      <alignment horizontal="center"/>
    </xf>
    <xf numFmtId="0" fontId="7" fillId="6" borderId="6" xfId="7" applyNumberFormat="1" applyFont="1" applyFill="1" applyBorder="1"/>
    <xf numFmtId="0" fontId="7" fillId="6" borderId="7" xfId="7" applyNumberFormat="1" applyFont="1" applyFill="1" applyBorder="1"/>
    <xf numFmtId="0" fontId="7" fillId="0" borderId="5" xfId="0" applyFont="1" applyFill="1" applyBorder="1"/>
    <xf numFmtId="0" fontId="7" fillId="0" borderId="6" xfId="0" applyFont="1" applyFill="1" applyBorder="1"/>
    <xf numFmtId="0" fontId="0" fillId="0" borderId="0" xfId="0" applyFill="1" applyBorder="1" applyAlignment="1">
      <alignment horizontal="center"/>
    </xf>
    <xf numFmtId="0" fontId="7" fillId="0" borderId="8" xfId="0" applyFont="1" applyFill="1" applyBorder="1"/>
    <xf numFmtId="0" fontId="7" fillId="0" borderId="0" xfId="0" applyFont="1" applyFill="1" applyBorder="1" applyAlignment="1">
      <alignment horizontal="center"/>
    </xf>
    <xf numFmtId="0" fontId="0" fillId="0" borderId="11" xfId="0" applyFill="1" applyBorder="1" applyAlignment="1">
      <alignment horizontal="center"/>
    </xf>
    <xf numFmtId="167" fontId="7" fillId="7" borderId="3" xfId="7" applyNumberFormat="1" applyFont="1" applyFill="1" applyBorder="1"/>
    <xf numFmtId="167" fontId="7" fillId="7" borderId="6" xfId="7" applyNumberFormat="1" applyFont="1" applyFill="1" applyBorder="1"/>
    <xf numFmtId="167" fontId="7" fillId="7" borderId="6" xfId="7" applyNumberFormat="1" applyFont="1" applyFill="1" applyBorder="1" applyAlignment="1">
      <alignment horizontal="center"/>
    </xf>
    <xf numFmtId="0" fontId="7" fillId="7" borderId="6" xfId="7" applyNumberFormat="1" applyFont="1" applyFill="1" applyBorder="1"/>
    <xf numFmtId="0" fontId="7" fillId="7" borderId="7" xfId="7" applyNumberFormat="1" applyFont="1" applyFill="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Fill="1" applyBorder="1"/>
    <xf numFmtId="0" fontId="7" fillId="3" borderId="0" xfId="0" applyFont="1" applyFill="1" applyBorder="1" applyAlignment="1">
      <alignment horizontal="left"/>
    </xf>
    <xf numFmtId="0" fontId="0" fillId="0" borderId="8" xfId="0" applyFont="1" applyBorder="1" applyAlignment="1">
      <alignment horizontal="left"/>
    </xf>
    <xf numFmtId="1" fontId="22" fillId="0" borderId="9" xfId="0" applyNumberFormat="1" applyFont="1" applyFill="1" applyBorder="1"/>
    <xf numFmtId="0" fontId="4" fillId="0" borderId="0" xfId="0" applyFont="1" applyBorder="1" applyAlignment="1">
      <alignment horizontal="left"/>
    </xf>
    <xf numFmtId="165" fontId="4" fillId="0" borderId="0" xfId="7" applyNumberFormat="1" applyFont="1" applyBorder="1"/>
    <xf numFmtId="165" fontId="4" fillId="0" borderId="9" xfId="7" applyNumberFormat="1" applyFont="1" applyBorder="1"/>
    <xf numFmtId="164" fontId="22" fillId="0" borderId="9" xfId="0" applyNumberFormat="1" applyFont="1" applyFill="1" applyBorder="1"/>
    <xf numFmtId="0" fontId="4" fillId="0" borderId="11" xfId="0" applyFont="1" applyFill="1" applyBorder="1"/>
    <xf numFmtId="0" fontId="4" fillId="0" borderId="11" xfId="0" applyFont="1" applyBorder="1" applyAlignment="1">
      <alignment horizontal="left"/>
    </xf>
    <xf numFmtId="164" fontId="4" fillId="0" borderId="11" xfId="7" applyNumberFormat="1" applyFont="1" applyBorder="1"/>
    <xf numFmtId="164" fontId="4" fillId="0" borderId="12" xfId="7" applyNumberFormat="1" applyFont="1" applyBorder="1"/>
    <xf numFmtId="164" fontId="0" fillId="0" borderId="9" xfId="0" applyNumberFormat="1" applyBorder="1"/>
    <xf numFmtId="0" fontId="0" fillId="0" borderId="17" xfId="0" applyFont="1" applyBorder="1" applyAlignment="1">
      <alignment horizontal="left"/>
    </xf>
    <xf numFmtId="164" fontId="4" fillId="0" borderId="0" xfId="7" applyNumberFormat="1" applyFont="1" applyBorder="1"/>
    <xf numFmtId="0" fontId="14" fillId="0" borderId="0" xfId="0" applyFont="1" applyBorder="1"/>
    <xf numFmtId="0" fontId="7" fillId="0" borderId="6" xfId="0" applyFont="1" applyBorder="1" applyAlignment="1">
      <alignment horizontal="center"/>
    </xf>
    <xf numFmtId="1" fontId="0" fillId="0" borderId="9" xfId="0" applyNumberFormat="1" applyFill="1" applyBorder="1"/>
    <xf numFmtId="0" fontId="7" fillId="3" borderId="0" xfId="0" applyFont="1" applyFill="1" applyBorder="1" applyAlignment="1">
      <alignment horizontal="left"/>
    </xf>
    <xf numFmtId="0" fontId="2" fillId="2" borderId="0" xfId="0" applyFont="1" applyFill="1"/>
    <xf numFmtId="9" fontId="0" fillId="0" borderId="0" xfId="6" applyFont="1" applyFill="1" applyAlignment="1">
      <alignment horizontal="left"/>
    </xf>
    <xf numFmtId="165" fontId="0" fillId="0" borderId="0" xfId="0" applyNumberFormat="1" applyFont="1" applyFill="1" applyBorder="1"/>
    <xf numFmtId="165" fontId="4" fillId="0" borderId="11" xfId="7" applyNumberFormat="1" applyFont="1" applyBorder="1"/>
    <xf numFmtId="165" fontId="4" fillId="0" borderId="12" xfId="7" applyNumberFormat="1" applyFont="1" applyBorder="1"/>
    <xf numFmtId="167" fontId="7" fillId="0" borderId="0" xfId="7" applyNumberFormat="1" applyFont="1" applyFill="1" applyBorder="1" applyAlignment="1">
      <alignment horizontal="center"/>
    </xf>
    <xf numFmtId="0" fontId="27" fillId="0" borderId="16" xfId="0" applyFont="1" applyBorder="1" applyAlignment="1">
      <alignment horizontal="center" vertical="center" wrapText="1"/>
    </xf>
    <xf numFmtId="0" fontId="27" fillId="0" borderId="13" xfId="0" applyFont="1" applyBorder="1" applyAlignment="1">
      <alignment horizontal="center"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3" xfId="0" applyFont="1" applyFill="1" applyBorder="1" applyAlignment="1">
      <alignment horizontal="left" vertical="center" wrapText="1"/>
    </xf>
    <xf numFmtId="167" fontId="30" fillId="7" borderId="3" xfId="7" applyNumberFormat="1" applyFont="1" applyFill="1" applyBorder="1" applyAlignment="1">
      <alignment horizontal="center"/>
    </xf>
    <xf numFmtId="167" fontId="30" fillId="7" borderId="14" xfId="7" applyNumberFormat="1" applyFont="1" applyFill="1" applyBorder="1" applyAlignment="1">
      <alignment horizontal="center"/>
    </xf>
    <xf numFmtId="167" fontId="30" fillId="7" borderId="4" xfId="7" applyNumberFormat="1" applyFont="1" applyFill="1" applyBorder="1" applyAlignment="1">
      <alignment horizontal="center"/>
    </xf>
    <xf numFmtId="167" fontId="7" fillId="0" borderId="6" xfId="7" applyNumberFormat="1" applyFont="1" applyFill="1" applyBorder="1" applyAlignment="1">
      <alignment horizontal="center"/>
    </xf>
    <xf numFmtId="167" fontId="7" fillId="0" borderId="7" xfId="7" applyNumberFormat="1" applyFont="1" applyFill="1" applyBorder="1" applyAlignment="1">
      <alignment horizontal="center"/>
    </xf>
    <xf numFmtId="167" fontId="7" fillId="0" borderId="0" xfId="7" applyNumberFormat="1" applyFont="1" applyFill="1" applyBorder="1" applyAlignment="1">
      <alignment horizontal="center"/>
    </xf>
    <xf numFmtId="167" fontId="7" fillId="0" borderId="9" xfId="7" applyNumberFormat="1" applyFont="1" applyFill="1" applyBorder="1" applyAlignment="1">
      <alignment horizontal="center"/>
    </xf>
    <xf numFmtId="0" fontId="30" fillId="5" borderId="3" xfId="0" applyFont="1" applyFill="1" applyBorder="1" applyAlignment="1">
      <alignment horizontal="center"/>
    </xf>
    <xf numFmtId="0" fontId="30" fillId="5" borderId="14" xfId="0" applyFont="1" applyFill="1" applyBorder="1" applyAlignment="1">
      <alignment horizontal="center"/>
    </xf>
    <xf numFmtId="0" fontId="30" fillId="5" borderId="4" xfId="0" applyFont="1" applyFill="1" applyBorder="1" applyAlignment="1">
      <alignment horizontal="center"/>
    </xf>
    <xf numFmtId="167" fontId="30" fillId="6" borderId="3" xfId="7" applyNumberFormat="1" applyFont="1" applyFill="1" applyBorder="1" applyAlignment="1">
      <alignment horizontal="center"/>
    </xf>
    <xf numFmtId="167" fontId="30" fillId="6" borderId="14" xfId="7" applyNumberFormat="1" applyFont="1" applyFill="1" applyBorder="1" applyAlignment="1">
      <alignment horizontal="center"/>
    </xf>
    <xf numFmtId="167" fontId="30" fillId="6" borderId="4" xfId="7" applyNumberFormat="1" applyFont="1" applyFill="1" applyBorder="1" applyAlignment="1">
      <alignment horizontal="center"/>
    </xf>
    <xf numFmtId="0" fontId="31" fillId="8" borderId="3" xfId="0" applyFont="1" applyFill="1" applyBorder="1" applyAlignment="1">
      <alignment horizontal="left"/>
    </xf>
    <xf numFmtId="0" fontId="31" fillId="8" borderId="14" xfId="0" applyFont="1" applyFill="1" applyBorder="1" applyAlignment="1">
      <alignment horizontal="left"/>
    </xf>
    <xf numFmtId="0" fontId="31" fillId="8" borderId="4" xfId="0" applyFont="1" applyFill="1" applyBorder="1" applyAlignment="1">
      <alignment horizontal="left"/>
    </xf>
    <xf numFmtId="0" fontId="7" fillId="3" borderId="0" xfId="0" applyFont="1" applyFill="1" applyBorder="1" applyAlignment="1">
      <alignment horizontal="left"/>
    </xf>
    <xf numFmtId="0" fontId="7" fillId="3" borderId="9" xfId="0" applyFont="1" applyFill="1" applyBorder="1" applyAlignment="1">
      <alignment horizontal="left"/>
    </xf>
    <xf numFmtId="0" fontId="31" fillId="8" borderId="11" xfId="0" applyFont="1" applyFill="1" applyBorder="1" applyAlignment="1">
      <alignment horizontal="left"/>
    </xf>
    <xf numFmtId="0" fontId="4" fillId="0" borderId="1" xfId="0" applyFont="1" applyBorder="1" applyAlignment="1">
      <alignment horizontal="center"/>
    </xf>
    <xf numFmtId="0" fontId="0" fillId="0" borderId="0" xfId="0" applyAlignment="1">
      <alignment horizontal="center"/>
    </xf>
    <xf numFmtId="0" fontId="1" fillId="0" borderId="1" xfId="0" applyFont="1" applyBorder="1" applyAlignment="1">
      <alignment vertical="center" wrapText="1"/>
    </xf>
    <xf numFmtId="9" fontId="33" fillId="2" borderId="1" xfId="0" applyNumberFormat="1" applyFont="1" applyFill="1" applyBorder="1" applyAlignment="1">
      <alignment horizontal="left" wrapText="1"/>
    </xf>
    <xf numFmtId="0" fontId="0" fillId="0" borderId="9" xfId="0" applyBorder="1"/>
    <xf numFmtId="0" fontId="0" fillId="0" borderId="11" xfId="0" applyBorder="1"/>
    <xf numFmtId="0" fontId="0" fillId="0" borderId="12" xfId="0" applyBorder="1"/>
  </cellXfs>
  <cellStyles count="19">
    <cellStyle name="Comma" xfId="7" builtinId="3"/>
    <cellStyle name="Comma 2" xfId="2"/>
    <cellStyle name="Comma 2 2" xfId="4"/>
    <cellStyle name="Currency" xfId="1" builtinId="4"/>
    <cellStyle name="Currency 2" xfId="3"/>
    <cellStyle name="Currency 2 2" xfId="9"/>
    <cellStyle name="Currency 2 3" xfId="10"/>
    <cellStyle name="Hyperlink" xfId="8" builtinId="8"/>
    <cellStyle name="Hyperlink 2" xfId="11"/>
    <cellStyle name="Normal" xfId="0" builtinId="0"/>
    <cellStyle name="Normal 11" xfId="12"/>
    <cellStyle name="Normal 2" xfId="5"/>
    <cellStyle name="Normal 2 2" xfId="13"/>
    <cellStyle name="Normal 3" xfId="14"/>
    <cellStyle name="Normal 5 2 2 2" xfId="15"/>
    <cellStyle name="Normal 6" xfId="16"/>
    <cellStyle name="Percent" xfId="6" builtinId="5"/>
    <cellStyle name="Percent 2" xfId="17"/>
    <cellStyle name="Percent 2 2" xfId="18"/>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11.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8.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0</c:v>
                </c:pt>
                <c:pt idx="3">
                  <c:v>0</c:v>
                </c:pt>
                <c:pt idx="4">
                  <c:v>10.697283324635494</c:v>
                </c:pt>
                <c:pt idx="5">
                  <c:v>11.68949729026909</c:v>
                </c:pt>
                <c:pt idx="6">
                  <c:v>11.868414433786878</c:v>
                </c:pt>
                <c:pt idx="7">
                  <c:v>12.047331577304666</c:v>
                </c:pt>
                <c:pt idx="8">
                  <c:v>12.226248720822454</c:v>
                </c:pt>
                <c:pt idx="9">
                  <c:v>12.405165864340242</c:v>
                </c:pt>
                <c:pt idx="10">
                  <c:v>12.58408300785803</c:v>
                </c:pt>
                <c:pt idx="11">
                  <c:v>12.763000151375818</c:v>
                </c:pt>
                <c:pt idx="12">
                  <c:v>12.941917294893607</c:v>
                </c:pt>
                <c:pt idx="13">
                  <c:v>13.120834438411395</c:v>
                </c:pt>
                <c:pt idx="14">
                  <c:v>13.478668725446965</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0</c:v>
                </c:pt>
                <c:pt idx="3">
                  <c:v>0</c:v>
                </c:pt>
                <c:pt idx="4">
                  <c:v>10.697283324635494</c:v>
                </c:pt>
                <c:pt idx="5">
                  <c:v>11.68949729026909</c:v>
                </c:pt>
                <c:pt idx="6">
                  <c:v>12.796561761482643</c:v>
                </c:pt>
                <c:pt idx="7">
                  <c:v>14.056134846643946</c:v>
                </c:pt>
                <c:pt idx="8">
                  <c:v>15.466692985743821</c:v>
                </c:pt>
                <c:pt idx="9">
                  <c:v>17.001770734202395</c:v>
                </c:pt>
                <c:pt idx="10">
                  <c:v>18.693141042485934</c:v>
                </c:pt>
                <c:pt idx="11">
                  <c:v>20.543167435340116</c:v>
                </c:pt>
                <c:pt idx="12">
                  <c:v>22.578250787399199</c:v>
                </c:pt>
                <c:pt idx="13">
                  <c:v>24.670802502309584</c:v>
                </c:pt>
                <c:pt idx="14">
                  <c:v>26.957337450893931</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0</c:v>
                </c:pt>
                <c:pt idx="3">
                  <c:v>0</c:v>
                </c:pt>
                <c:pt idx="4">
                  <c:v>19.336029300750795</c:v>
                </c:pt>
                <c:pt idx="5">
                  <c:v>29.757440825306876</c:v>
                </c:pt>
                <c:pt idx="6">
                  <c:v>32.199881360784588</c:v>
                </c:pt>
                <c:pt idx="7">
                  <c:v>35.098988738941735</c:v>
                </c:pt>
                <c:pt idx="8">
                  <c:v>38.522018020410172</c:v>
                </c:pt>
                <c:pt idx="9">
                  <c:v>42.488673853297158</c:v>
                </c:pt>
                <c:pt idx="10">
                  <c:v>47.143337006312706</c:v>
                </c:pt>
                <c:pt idx="11">
                  <c:v>52.561542381406177</c:v>
                </c:pt>
                <c:pt idx="12">
                  <c:v>58.920064484850485</c:v>
                </c:pt>
                <c:pt idx="13">
                  <c:v>66.116639194865286</c:v>
                </c:pt>
                <c:pt idx="14">
                  <c:v>74.530778800436337</c:v>
                </c:pt>
              </c:numCache>
            </c:numRef>
          </c:val>
          <c:smooth val="0"/>
        </c:ser>
        <c:dLbls>
          <c:showLegendKey val="0"/>
          <c:showVal val="0"/>
          <c:showCatName val="0"/>
          <c:showSerName val="0"/>
          <c:showPercent val="0"/>
          <c:showBubbleSize val="0"/>
        </c:dLbls>
        <c:marker val="1"/>
        <c:smooth val="0"/>
        <c:axId val="190347136"/>
        <c:axId val="108826624"/>
      </c:lineChart>
      <c:catAx>
        <c:axId val="190347136"/>
        <c:scaling>
          <c:orientation val="minMax"/>
        </c:scaling>
        <c:delete val="0"/>
        <c:axPos val="b"/>
        <c:numFmt formatCode="General" sourceLinked="1"/>
        <c:majorTickMark val="none"/>
        <c:minorTickMark val="none"/>
        <c:tickLblPos val="nextTo"/>
        <c:crossAx val="108826624"/>
        <c:crosses val="autoZero"/>
        <c:auto val="1"/>
        <c:lblAlgn val="ctr"/>
        <c:lblOffset val="100"/>
        <c:noMultiLvlLbl val="0"/>
      </c:catAx>
      <c:valAx>
        <c:axId val="108826624"/>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190347136"/>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108912640"/>
        <c:axId val="108914176"/>
      </c:lineChart>
      <c:catAx>
        <c:axId val="108912640"/>
        <c:scaling>
          <c:orientation val="minMax"/>
        </c:scaling>
        <c:delete val="0"/>
        <c:axPos val="b"/>
        <c:numFmt formatCode="General" sourceLinked="1"/>
        <c:majorTickMark val="none"/>
        <c:minorTickMark val="none"/>
        <c:tickLblPos val="nextTo"/>
        <c:crossAx val="108914176"/>
        <c:crosses val="autoZero"/>
        <c:auto val="1"/>
        <c:lblAlgn val="ctr"/>
        <c:lblOffset val="100"/>
        <c:noMultiLvlLbl val="0"/>
      </c:catAx>
      <c:valAx>
        <c:axId val="108914176"/>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08912640"/>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71223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Workbook%20A13_Benchmarking_201708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Benchmarking"/>
      <sheetName val="Look-up"/>
      <sheetName val="FS Stick Mid PA"/>
      <sheetName val="FS ADD Mid PA"/>
      <sheetName val="Summary"/>
      <sheetName val="Building Stock Data"/>
    </sheetNames>
    <sheetDataSet>
      <sheetData sheetId="0"/>
      <sheetData sheetId="1"/>
      <sheetData sheetId="2">
        <row r="35">
          <cell r="G35">
            <v>2015</v>
          </cell>
        </row>
      </sheetData>
      <sheetData sheetId="3"/>
      <sheetData sheetId="4"/>
      <sheetData sheetId="5"/>
      <sheetData sheetId="6" refreshError="1"/>
      <sheetData sheetId="7" refreshError="1"/>
      <sheetData sheetId="8">
        <row r="86">
          <cell r="B86">
            <v>64670881.563537017</v>
          </cell>
        </row>
      </sheetData>
      <sheetData sheetId="9"/>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Benchmarking and Public Disclosure</v>
          </cell>
        </row>
        <row r="17">
          <cell r="A17" t="str">
            <v>Behavorial, Retrocommissioning, Operational Savings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calmac.org/publications/DNVGL_PGE_HERs_2014_FINAL_to_Calma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nergycollection.us/Energy-Metering/Advanced-Metering-Initiatives.pdf&#1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5"/>
  <sheetViews>
    <sheetView tabSelected="1" zoomScale="70" zoomScaleNormal="70" workbookViewId="0">
      <selection activeCell="H30" sqref="H30"/>
    </sheetView>
  </sheetViews>
  <sheetFormatPr defaultColWidth="8.88671875" defaultRowHeight="13.8" x14ac:dyDescent="0.25"/>
  <cols>
    <col min="1" max="1" width="8.88671875" style="102"/>
    <col min="2" max="2" width="20.5546875" style="102" customWidth="1"/>
    <col min="3" max="3" width="121.21875" style="102" customWidth="1"/>
    <col min="4" max="16384" width="8.88671875" style="102"/>
  </cols>
  <sheetData>
    <row r="8" spans="2:8" ht="22.8" x14ac:dyDescent="0.4">
      <c r="B8" s="101" t="s">
        <v>240</v>
      </c>
      <c r="H8"/>
    </row>
    <row r="9" spans="2:8" ht="22.8" x14ac:dyDescent="0.4">
      <c r="B9" s="101" t="s">
        <v>241</v>
      </c>
    </row>
    <row r="10" spans="2:8" ht="22.8" x14ac:dyDescent="0.4">
      <c r="B10" s="101" t="s">
        <v>242</v>
      </c>
    </row>
    <row r="11" spans="2:8" ht="22.8" x14ac:dyDescent="0.4">
      <c r="B11" s="101"/>
    </row>
    <row r="12" spans="2:8" ht="17.399999999999999" x14ac:dyDescent="0.3">
      <c r="B12" s="103" t="s">
        <v>31</v>
      </c>
    </row>
    <row r="13" spans="2:8" x14ac:dyDescent="0.25">
      <c r="B13" s="102" t="s">
        <v>243</v>
      </c>
      <c r="C13" s="177" t="s">
        <v>296</v>
      </c>
    </row>
    <row r="14" spans="2:8" x14ac:dyDescent="0.25">
      <c r="B14" s="102" t="s">
        <v>244</v>
      </c>
      <c r="C14" s="102" t="s">
        <v>245</v>
      </c>
    </row>
    <row r="15" spans="2:8" x14ac:dyDescent="0.25">
      <c r="B15" s="102" t="s">
        <v>246</v>
      </c>
      <c r="C15" s="102" t="s">
        <v>247</v>
      </c>
    </row>
    <row r="16" spans="2:8" x14ac:dyDescent="0.25">
      <c r="B16" s="102" t="s">
        <v>248</v>
      </c>
      <c r="C16" s="104">
        <v>42978</v>
      </c>
    </row>
    <row r="27" spans="2:3" ht="27.6" customHeight="1" x14ac:dyDescent="0.25">
      <c r="B27" s="183" t="s">
        <v>249</v>
      </c>
      <c r="C27" s="184"/>
    </row>
    <row r="28" spans="2:3" x14ac:dyDescent="0.25">
      <c r="B28" s="105" t="s">
        <v>250</v>
      </c>
      <c r="C28" s="106" t="s">
        <v>251</v>
      </c>
    </row>
    <row r="29" spans="2:3" x14ac:dyDescent="0.25">
      <c r="B29" s="105" t="s">
        <v>252</v>
      </c>
      <c r="C29" s="106" t="s">
        <v>253</v>
      </c>
    </row>
    <row r="30" spans="2:3" x14ac:dyDescent="0.25">
      <c r="B30" s="105" t="s">
        <v>156</v>
      </c>
      <c r="C30" s="106" t="s">
        <v>254</v>
      </c>
    </row>
    <row r="31" spans="2:3" x14ac:dyDescent="0.25">
      <c r="B31" s="105" t="s">
        <v>213</v>
      </c>
      <c r="C31" s="106" t="s">
        <v>255</v>
      </c>
    </row>
    <row r="32" spans="2:3" x14ac:dyDescent="0.25">
      <c r="B32" s="105" t="s">
        <v>156</v>
      </c>
      <c r="C32" s="106" t="s">
        <v>256</v>
      </c>
    </row>
    <row r="33" spans="2:3" x14ac:dyDescent="0.25">
      <c r="B33" s="105" t="s">
        <v>257</v>
      </c>
      <c r="C33" s="105" t="s">
        <v>258</v>
      </c>
    </row>
    <row r="34" spans="2:3" x14ac:dyDescent="0.25">
      <c r="B34" s="105" t="s">
        <v>259</v>
      </c>
      <c r="C34" s="105" t="s">
        <v>260</v>
      </c>
    </row>
    <row r="35" spans="2:3" x14ac:dyDescent="0.25">
      <c r="B35" s="210" t="s">
        <v>299</v>
      </c>
      <c r="C35" s="210" t="s">
        <v>300</v>
      </c>
    </row>
    <row r="36" spans="2:3" x14ac:dyDescent="0.25">
      <c r="B36" s="107"/>
      <c r="C36" s="108"/>
    </row>
    <row r="38" spans="2:3" ht="27.6" customHeight="1" x14ac:dyDescent="0.25">
      <c r="B38" s="183" t="s">
        <v>261</v>
      </c>
      <c r="C38" s="184" t="s">
        <v>262</v>
      </c>
    </row>
    <row r="39" spans="2:3" x14ac:dyDescent="0.25">
      <c r="B39" s="105" t="s">
        <v>0</v>
      </c>
      <c r="C39" s="106" t="s">
        <v>263</v>
      </c>
    </row>
    <row r="40" spans="2:3" x14ac:dyDescent="0.25">
      <c r="B40" s="105" t="s">
        <v>4</v>
      </c>
      <c r="C40" s="106" t="s">
        <v>264</v>
      </c>
    </row>
    <row r="41" spans="2:3" x14ac:dyDescent="0.25">
      <c r="B41" s="105" t="s">
        <v>265</v>
      </c>
      <c r="C41" s="106" t="s">
        <v>266</v>
      </c>
    </row>
    <row r="42" spans="2:3" x14ac:dyDescent="0.25">
      <c r="B42" s="105" t="s">
        <v>267</v>
      </c>
      <c r="C42" s="106" t="s">
        <v>238</v>
      </c>
    </row>
    <row r="43" spans="2:3" ht="27.6" x14ac:dyDescent="0.25">
      <c r="B43" s="105" t="s">
        <v>268</v>
      </c>
      <c r="C43" s="106" t="s">
        <v>269</v>
      </c>
    </row>
    <row r="44" spans="2:3" x14ac:dyDescent="0.25">
      <c r="B44" s="105" t="s">
        <v>52</v>
      </c>
      <c r="C44" s="106" t="s">
        <v>270</v>
      </c>
    </row>
    <row r="45" spans="2:3" x14ac:dyDescent="0.25">
      <c r="B45" s="105" t="s">
        <v>271</v>
      </c>
      <c r="C45" s="106" t="s">
        <v>272</v>
      </c>
    </row>
  </sheetData>
  <mergeCells count="2">
    <mergeCell ref="B27:C27"/>
    <mergeCell ref="B38:C3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568"/>
  <sheetViews>
    <sheetView topLeftCell="A527" workbookViewId="0">
      <selection activeCell="P41" sqref="P41"/>
    </sheetView>
  </sheetViews>
  <sheetFormatPr defaultRowHeight="14.4" x14ac:dyDescent="0.3"/>
  <cols>
    <col min="2" max="2" width="32.88671875" bestFit="1" customWidth="1"/>
    <col min="3" max="3" width="6.5546875" bestFit="1" customWidth="1"/>
    <col min="4" max="4" width="7" bestFit="1" customWidth="1"/>
    <col min="5" max="5" width="23.44140625" bestFit="1" customWidth="1"/>
    <col min="6" max="6" width="12.33203125" bestFit="1" customWidth="1"/>
    <col min="7" max="7" width="18.33203125" bestFit="1" customWidth="1"/>
    <col min="8" max="8" width="12" bestFit="1" customWidth="1"/>
    <col min="9" max="9" width="44.44140625" bestFit="1" customWidth="1"/>
    <col min="10" max="10" width="19.5546875" bestFit="1" customWidth="1"/>
    <col min="11" max="25" width="10.109375" bestFit="1" customWidth="1"/>
    <col min="26" max="26" width="20.5546875" bestFit="1" customWidth="1"/>
    <col min="27" max="27" width="12" bestFit="1" customWidth="1"/>
    <col min="28" max="28" width="21.5546875" bestFit="1" customWidth="1"/>
    <col min="29" max="29" width="12" bestFit="1" customWidth="1"/>
  </cols>
  <sheetData>
    <row r="1" spans="1:28" x14ac:dyDescent="0.3">
      <c r="A1" s="1" t="s">
        <v>126</v>
      </c>
    </row>
    <row r="3" spans="1:28" s="1" customFormat="1" x14ac:dyDescent="0.3">
      <c r="K3" s="208" t="s">
        <v>127</v>
      </c>
      <c r="L3" s="208"/>
      <c r="M3" s="208"/>
      <c r="N3" s="208"/>
      <c r="O3" s="208"/>
      <c r="P3" s="208"/>
      <c r="Q3" s="208"/>
      <c r="R3" s="208"/>
      <c r="S3" s="208"/>
      <c r="T3" s="208"/>
      <c r="U3" s="208"/>
      <c r="V3" s="208"/>
      <c r="W3" s="208"/>
      <c r="X3" s="208"/>
      <c r="Y3" s="208"/>
    </row>
    <row r="4" spans="1:28" s="52" customFormat="1" x14ac:dyDescent="0.3">
      <c r="B4" s="53" t="s">
        <v>128</v>
      </c>
      <c r="C4" s="53" t="s">
        <v>63</v>
      </c>
      <c r="D4" s="53" t="s">
        <v>129</v>
      </c>
      <c r="E4" s="53" t="s">
        <v>30</v>
      </c>
      <c r="F4" s="53" t="s">
        <v>130</v>
      </c>
      <c r="G4" s="53" t="s">
        <v>131</v>
      </c>
      <c r="H4" s="53" t="s">
        <v>132</v>
      </c>
      <c r="I4" s="53" t="s">
        <v>133</v>
      </c>
      <c r="J4" s="53" t="s">
        <v>134</v>
      </c>
      <c r="K4" s="53">
        <v>2016</v>
      </c>
      <c r="L4" s="53">
        <v>2017</v>
      </c>
      <c r="M4" s="53">
        <v>2018</v>
      </c>
      <c r="N4" s="53">
        <v>2019</v>
      </c>
      <c r="O4" s="53">
        <v>2020</v>
      </c>
      <c r="P4" s="53">
        <v>2021</v>
      </c>
      <c r="Q4" s="53">
        <v>2022</v>
      </c>
      <c r="R4" s="53">
        <v>2023</v>
      </c>
      <c r="S4" s="53">
        <v>2024</v>
      </c>
      <c r="T4" s="53">
        <v>2025</v>
      </c>
      <c r="U4" s="53">
        <v>2026</v>
      </c>
      <c r="V4" s="53">
        <v>2027</v>
      </c>
      <c r="W4" s="53">
        <v>2028</v>
      </c>
      <c r="X4" s="53">
        <v>2029</v>
      </c>
      <c r="Y4" s="53">
        <v>2030</v>
      </c>
      <c r="Z4" s="53" t="s">
        <v>135</v>
      </c>
      <c r="AA4" s="53" t="s">
        <v>67</v>
      </c>
      <c r="AB4" s="53" t="s">
        <v>136</v>
      </c>
    </row>
    <row r="5" spans="1:28" x14ac:dyDescent="0.3">
      <c r="B5" s="48" t="s">
        <v>137</v>
      </c>
      <c r="C5" s="48" t="s">
        <v>61</v>
      </c>
      <c r="D5" s="48" t="s">
        <v>76</v>
      </c>
      <c r="E5" s="48" t="s">
        <v>138</v>
      </c>
      <c r="F5" s="48" t="s">
        <v>65</v>
      </c>
      <c r="G5" s="49">
        <v>0.98</v>
      </c>
      <c r="H5" s="48">
        <v>1</v>
      </c>
      <c r="I5" s="48" t="s">
        <v>139</v>
      </c>
      <c r="J5" s="48" t="s">
        <v>140</v>
      </c>
      <c r="K5" s="54">
        <v>1.1239162897965052E-2</v>
      </c>
      <c r="L5" s="54">
        <v>1.1239162897965052E-2</v>
      </c>
      <c r="M5" s="54">
        <v>1.1239162897965052E-2</v>
      </c>
      <c r="N5" s="54">
        <v>1.1239162897965052E-2</v>
      </c>
      <c r="O5" s="54">
        <v>1.1239162897965052E-2</v>
      </c>
      <c r="P5" s="54">
        <v>1.1239162897965052E-2</v>
      </c>
      <c r="Q5" s="54">
        <v>1.1239162897965052E-2</v>
      </c>
      <c r="R5" s="54">
        <v>1.1239162897965052E-2</v>
      </c>
      <c r="S5" s="54">
        <v>1.1239162897965052E-2</v>
      </c>
      <c r="T5" s="54">
        <v>1.1239162897965052E-2</v>
      </c>
      <c r="U5" s="54">
        <v>1.1239162897965052E-2</v>
      </c>
      <c r="V5" s="54">
        <v>1.1239162897965052E-2</v>
      </c>
      <c r="W5" s="54">
        <v>1.1239162897965052E-2</v>
      </c>
      <c r="X5" s="54">
        <v>1.1239162897965052E-2</v>
      </c>
      <c r="Y5" s="54">
        <v>1.1239162897965052E-2</v>
      </c>
      <c r="Z5" s="48" t="s">
        <v>141</v>
      </c>
      <c r="AA5" s="55">
        <v>8.8168640974757531E-2</v>
      </c>
      <c r="AB5" s="56">
        <v>1.9057916741777945E-4</v>
      </c>
    </row>
    <row r="6" spans="1:28" x14ac:dyDescent="0.3">
      <c r="B6" s="48" t="s">
        <v>137</v>
      </c>
      <c r="C6" s="48" t="s">
        <v>61</v>
      </c>
      <c r="D6" s="48" t="s">
        <v>76</v>
      </c>
      <c r="E6" s="48" t="s">
        <v>142</v>
      </c>
      <c r="F6" s="48" t="s">
        <v>65</v>
      </c>
      <c r="G6" s="49">
        <v>0.88</v>
      </c>
      <c r="H6" s="48">
        <v>1</v>
      </c>
      <c r="I6" s="48" t="s">
        <v>139</v>
      </c>
      <c r="J6" s="48" t="s">
        <v>140</v>
      </c>
      <c r="K6" s="54">
        <v>1.1239162897965052E-2</v>
      </c>
      <c r="L6" s="54">
        <v>1.1239162897965052E-2</v>
      </c>
      <c r="M6" s="54">
        <v>1.1239162897965052E-2</v>
      </c>
      <c r="N6" s="54">
        <v>1.1239162897965052E-2</v>
      </c>
      <c r="O6" s="54">
        <v>1.1239162897965052E-2</v>
      </c>
      <c r="P6" s="54">
        <v>1.1239162897965052E-2</v>
      </c>
      <c r="Q6" s="54">
        <v>1.1239162897965052E-2</v>
      </c>
      <c r="R6" s="54">
        <v>1.1239162897965052E-2</v>
      </c>
      <c r="S6" s="54">
        <v>1.1239162897965052E-2</v>
      </c>
      <c r="T6" s="54">
        <v>1.1239162897965052E-2</v>
      </c>
      <c r="U6" s="54">
        <v>1.1239162897965052E-2</v>
      </c>
      <c r="V6" s="54">
        <v>1.1239162897965052E-2</v>
      </c>
      <c r="W6" s="54">
        <v>1.1239162897965052E-2</v>
      </c>
      <c r="X6" s="54">
        <v>1.1239162897965052E-2</v>
      </c>
      <c r="Y6" s="54">
        <v>1.1239162897965052E-2</v>
      </c>
      <c r="Z6" s="48" t="s">
        <v>141</v>
      </c>
      <c r="AA6" s="55">
        <v>8.8168640974757531E-2</v>
      </c>
      <c r="AB6" s="56">
        <v>1.9057916741777945E-4</v>
      </c>
    </row>
    <row r="7" spans="1:28" x14ac:dyDescent="0.3">
      <c r="B7" s="48" t="s">
        <v>137</v>
      </c>
      <c r="C7" s="48" t="s">
        <v>61</v>
      </c>
      <c r="D7" s="48" t="s">
        <v>76</v>
      </c>
      <c r="E7" s="48" t="s">
        <v>138</v>
      </c>
      <c r="F7" s="48" t="s">
        <v>66</v>
      </c>
      <c r="G7" s="49">
        <v>0.98</v>
      </c>
      <c r="H7" s="48">
        <v>1</v>
      </c>
      <c r="I7" s="48" t="s">
        <v>143</v>
      </c>
      <c r="J7" s="48" t="s">
        <v>140</v>
      </c>
      <c r="K7" s="54">
        <v>5.9441229025999085E-3</v>
      </c>
      <c r="L7" s="54">
        <v>5.9441229025999085E-3</v>
      </c>
      <c r="M7" s="54">
        <v>5.9441229025999085E-3</v>
      </c>
      <c r="N7" s="54">
        <v>5.9441229025999085E-3</v>
      </c>
      <c r="O7" s="54">
        <v>5.9441229025999085E-3</v>
      </c>
      <c r="P7" s="54">
        <v>5.9441229025999085E-3</v>
      </c>
      <c r="Q7" s="54">
        <v>5.9441229025999085E-3</v>
      </c>
      <c r="R7" s="54">
        <v>5.9441229025999085E-3</v>
      </c>
      <c r="S7" s="54">
        <v>5.9441229025999085E-3</v>
      </c>
      <c r="T7" s="54">
        <v>5.9441229025999085E-3</v>
      </c>
      <c r="U7" s="54">
        <v>5.9441229025999085E-3</v>
      </c>
      <c r="V7" s="54">
        <v>5.9441229025999085E-3</v>
      </c>
      <c r="W7" s="54">
        <v>5.9441229025999085E-3</v>
      </c>
      <c r="X7" s="54">
        <v>5.9441229025999085E-3</v>
      </c>
      <c r="Y7" s="54">
        <v>5.9441229025999085E-3</v>
      </c>
      <c r="Z7" s="48" t="s">
        <v>141</v>
      </c>
      <c r="AA7" s="55">
        <v>0</v>
      </c>
      <c r="AB7" s="56">
        <v>0</v>
      </c>
    </row>
    <row r="8" spans="1:28" x14ac:dyDescent="0.3">
      <c r="B8" s="48" t="s">
        <v>137</v>
      </c>
      <c r="C8" s="48" t="s">
        <v>61</v>
      </c>
      <c r="D8" s="48" t="s">
        <v>76</v>
      </c>
      <c r="E8" s="48" t="s">
        <v>142</v>
      </c>
      <c r="F8" s="48" t="s">
        <v>66</v>
      </c>
      <c r="G8" s="49">
        <v>0.88</v>
      </c>
      <c r="H8" s="48">
        <v>1</v>
      </c>
      <c r="I8" s="48" t="s">
        <v>143</v>
      </c>
      <c r="J8" s="48" t="s">
        <v>140</v>
      </c>
      <c r="K8" s="54">
        <v>5.9441229025999085E-3</v>
      </c>
      <c r="L8" s="54">
        <v>5.9441229025999085E-3</v>
      </c>
      <c r="M8" s="54">
        <v>5.9441229025999085E-3</v>
      </c>
      <c r="N8" s="54">
        <v>5.9441229025999085E-3</v>
      </c>
      <c r="O8" s="54">
        <v>5.9441229025999085E-3</v>
      </c>
      <c r="P8" s="54">
        <v>5.9441229025999085E-3</v>
      </c>
      <c r="Q8" s="54">
        <v>5.9441229025999085E-3</v>
      </c>
      <c r="R8" s="54">
        <v>5.9441229025999085E-3</v>
      </c>
      <c r="S8" s="54">
        <v>5.9441229025999085E-3</v>
      </c>
      <c r="T8" s="54">
        <v>5.9441229025999085E-3</v>
      </c>
      <c r="U8" s="54">
        <v>5.9441229025999085E-3</v>
      </c>
      <c r="V8" s="54">
        <v>5.9441229025999085E-3</v>
      </c>
      <c r="W8" s="54">
        <v>5.9441229025999085E-3</v>
      </c>
      <c r="X8" s="54">
        <v>5.9441229025999085E-3</v>
      </c>
      <c r="Y8" s="54">
        <v>5.9441229025999085E-3</v>
      </c>
      <c r="Z8" s="48" t="s">
        <v>141</v>
      </c>
      <c r="AA8" s="55">
        <v>0</v>
      </c>
      <c r="AB8" s="56">
        <v>0</v>
      </c>
    </row>
    <row r="9" spans="1:28" x14ac:dyDescent="0.3">
      <c r="B9" s="48" t="s">
        <v>137</v>
      </c>
      <c r="C9" s="48" t="s">
        <v>61</v>
      </c>
      <c r="D9" s="48" t="s">
        <v>77</v>
      </c>
      <c r="E9" s="48" t="s">
        <v>138</v>
      </c>
      <c r="F9" s="48" t="s">
        <v>65</v>
      </c>
      <c r="G9" s="49">
        <v>0.98</v>
      </c>
      <c r="H9" s="48">
        <v>1</v>
      </c>
      <c r="I9" s="48" t="s">
        <v>139</v>
      </c>
      <c r="J9" s="48" t="s">
        <v>140</v>
      </c>
      <c r="K9" s="54">
        <v>9.9216688076608668E-3</v>
      </c>
      <c r="L9" s="54">
        <v>9.9216688076608668E-3</v>
      </c>
      <c r="M9" s="54">
        <v>9.9216688076608668E-3</v>
      </c>
      <c r="N9" s="54">
        <v>9.9216688076608668E-3</v>
      </c>
      <c r="O9" s="54">
        <v>9.9216688076608668E-3</v>
      </c>
      <c r="P9" s="54">
        <v>9.9216688076608668E-3</v>
      </c>
      <c r="Q9" s="54">
        <v>9.9216688076608668E-3</v>
      </c>
      <c r="R9" s="54">
        <v>9.9216688076608668E-3</v>
      </c>
      <c r="S9" s="54">
        <v>9.9216688076608668E-3</v>
      </c>
      <c r="T9" s="54">
        <v>9.9216688076608668E-3</v>
      </c>
      <c r="U9" s="54">
        <v>9.9216688076608668E-3</v>
      </c>
      <c r="V9" s="54">
        <v>9.9216688076608668E-3</v>
      </c>
      <c r="W9" s="54">
        <v>9.9216688076608668E-3</v>
      </c>
      <c r="X9" s="54">
        <v>9.9216688076608668E-3</v>
      </c>
      <c r="Y9" s="54">
        <v>9.9216688076608668E-3</v>
      </c>
      <c r="Z9" s="48" t="s">
        <v>141</v>
      </c>
      <c r="AA9" s="55">
        <v>8.6921621042536049E-2</v>
      </c>
      <c r="AB9" s="56">
        <v>1.9057916741777945E-4</v>
      </c>
    </row>
    <row r="10" spans="1:28" x14ac:dyDescent="0.3">
      <c r="B10" s="48" t="s">
        <v>137</v>
      </c>
      <c r="C10" s="48" t="s">
        <v>61</v>
      </c>
      <c r="D10" s="48" t="s">
        <v>77</v>
      </c>
      <c r="E10" s="48" t="s">
        <v>142</v>
      </c>
      <c r="F10" s="48" t="s">
        <v>65</v>
      </c>
      <c r="G10" s="49">
        <v>0.88</v>
      </c>
      <c r="H10" s="48">
        <v>1</v>
      </c>
      <c r="I10" s="48" t="s">
        <v>139</v>
      </c>
      <c r="J10" s="48" t="s">
        <v>140</v>
      </c>
      <c r="K10" s="54">
        <v>9.9216688076608668E-3</v>
      </c>
      <c r="L10" s="54">
        <v>9.9216688076608668E-3</v>
      </c>
      <c r="M10" s="54">
        <v>9.9216688076608668E-3</v>
      </c>
      <c r="N10" s="54">
        <v>9.9216688076608668E-3</v>
      </c>
      <c r="O10" s="54">
        <v>9.9216688076608668E-3</v>
      </c>
      <c r="P10" s="54">
        <v>9.9216688076608668E-3</v>
      </c>
      <c r="Q10" s="54">
        <v>9.9216688076608668E-3</v>
      </c>
      <c r="R10" s="54">
        <v>9.9216688076608668E-3</v>
      </c>
      <c r="S10" s="54">
        <v>9.9216688076608668E-3</v>
      </c>
      <c r="T10" s="54">
        <v>9.9216688076608668E-3</v>
      </c>
      <c r="U10" s="54">
        <v>9.9216688076608668E-3</v>
      </c>
      <c r="V10" s="54">
        <v>9.9216688076608668E-3</v>
      </c>
      <c r="W10" s="54">
        <v>9.9216688076608668E-3</v>
      </c>
      <c r="X10" s="54">
        <v>9.9216688076608668E-3</v>
      </c>
      <c r="Y10" s="54">
        <v>9.9216688076608668E-3</v>
      </c>
      <c r="Z10" s="48" t="s">
        <v>141</v>
      </c>
      <c r="AA10" s="55">
        <v>8.6921621042536049E-2</v>
      </c>
      <c r="AB10" s="56">
        <v>1.9057916741777945E-4</v>
      </c>
    </row>
    <row r="11" spans="1:28" x14ac:dyDescent="0.3">
      <c r="B11" s="48" t="s">
        <v>137</v>
      </c>
      <c r="C11" s="48" t="s">
        <v>61</v>
      </c>
      <c r="D11" s="48" t="s">
        <v>125</v>
      </c>
      <c r="E11" s="48" t="s">
        <v>138</v>
      </c>
      <c r="F11" s="48" t="s">
        <v>66</v>
      </c>
      <c r="G11" s="49">
        <v>0.98</v>
      </c>
      <c r="H11" s="48">
        <v>1</v>
      </c>
      <c r="I11" s="48" t="s">
        <v>143</v>
      </c>
      <c r="J11" s="48" t="s">
        <v>140</v>
      </c>
      <c r="K11" s="54">
        <v>1.3897187145853146E-2</v>
      </c>
      <c r="L11" s="54">
        <v>1.3897187145853146E-2</v>
      </c>
      <c r="M11" s="54">
        <v>1.3897187145853146E-2</v>
      </c>
      <c r="N11" s="54">
        <v>1.3897187145853146E-2</v>
      </c>
      <c r="O11" s="54">
        <v>1.3897187145853146E-2</v>
      </c>
      <c r="P11" s="54">
        <v>1.3897187145853146E-2</v>
      </c>
      <c r="Q11" s="54">
        <v>1.3897187145853146E-2</v>
      </c>
      <c r="R11" s="54">
        <v>1.3897187145853146E-2</v>
      </c>
      <c r="S11" s="54">
        <v>1.3897187145853146E-2</v>
      </c>
      <c r="T11" s="54">
        <v>1.3897187145853146E-2</v>
      </c>
      <c r="U11" s="54">
        <v>1.3897187145853146E-2</v>
      </c>
      <c r="V11" s="54">
        <v>1.3897187145853146E-2</v>
      </c>
      <c r="W11" s="54">
        <v>1.3897187145853146E-2</v>
      </c>
      <c r="X11" s="54">
        <v>1.3897187145853146E-2</v>
      </c>
      <c r="Y11" s="54">
        <v>1.3897187145853146E-2</v>
      </c>
      <c r="Z11" s="48" t="s">
        <v>141</v>
      </c>
      <c r="AA11" s="55">
        <v>3.0597453774484689</v>
      </c>
      <c r="AB11" s="56">
        <v>0</v>
      </c>
    </row>
    <row r="12" spans="1:28" x14ac:dyDescent="0.3">
      <c r="B12" s="48" t="s">
        <v>137</v>
      </c>
      <c r="C12" s="48" t="s">
        <v>61</v>
      </c>
      <c r="D12" s="48" t="s">
        <v>125</v>
      </c>
      <c r="E12" s="48" t="s">
        <v>142</v>
      </c>
      <c r="F12" s="48" t="s">
        <v>66</v>
      </c>
      <c r="G12" s="49">
        <v>0.88</v>
      </c>
      <c r="H12" s="48">
        <v>1</v>
      </c>
      <c r="I12" s="48" t="s">
        <v>143</v>
      </c>
      <c r="J12" s="48" t="s">
        <v>140</v>
      </c>
      <c r="K12" s="54">
        <v>1.3897187145853146E-2</v>
      </c>
      <c r="L12" s="54">
        <v>1.3897187145853146E-2</v>
      </c>
      <c r="M12" s="54">
        <v>1.3897187145853146E-2</v>
      </c>
      <c r="N12" s="54">
        <v>1.3897187145853146E-2</v>
      </c>
      <c r="O12" s="54">
        <v>1.3897187145853146E-2</v>
      </c>
      <c r="P12" s="54">
        <v>1.3897187145853146E-2</v>
      </c>
      <c r="Q12" s="54">
        <v>1.3897187145853146E-2</v>
      </c>
      <c r="R12" s="54">
        <v>1.3897187145853146E-2</v>
      </c>
      <c r="S12" s="54">
        <v>1.3897187145853146E-2</v>
      </c>
      <c r="T12" s="54">
        <v>1.3897187145853146E-2</v>
      </c>
      <c r="U12" s="54">
        <v>1.3897187145853146E-2</v>
      </c>
      <c r="V12" s="54">
        <v>1.3897187145853146E-2</v>
      </c>
      <c r="W12" s="54">
        <v>1.3897187145853146E-2</v>
      </c>
      <c r="X12" s="54">
        <v>1.3897187145853146E-2</v>
      </c>
      <c r="Y12" s="54">
        <v>1.3897187145853146E-2</v>
      </c>
      <c r="Z12" s="48" t="s">
        <v>141</v>
      </c>
      <c r="AA12" s="55">
        <v>3.0597453774484689</v>
      </c>
      <c r="AB12" s="56">
        <v>0</v>
      </c>
    </row>
    <row r="13" spans="1:28" x14ac:dyDescent="0.3">
      <c r="B13" s="48" t="s">
        <v>137</v>
      </c>
      <c r="C13" s="48" t="s">
        <v>61</v>
      </c>
      <c r="D13" s="48" t="s">
        <v>78</v>
      </c>
      <c r="E13" s="48" t="s">
        <v>138</v>
      </c>
      <c r="F13" s="48" t="s">
        <v>65</v>
      </c>
      <c r="G13" s="49">
        <v>0.98</v>
      </c>
      <c r="H13" s="48">
        <v>1</v>
      </c>
      <c r="I13" s="48" t="s">
        <v>139</v>
      </c>
      <c r="J13" s="48" t="s">
        <v>140</v>
      </c>
      <c r="K13" s="54">
        <v>2.2675903343975758E-2</v>
      </c>
      <c r="L13" s="54">
        <v>2.2675903343975758E-2</v>
      </c>
      <c r="M13" s="54">
        <v>2.2675903343975758E-2</v>
      </c>
      <c r="N13" s="54">
        <v>2.2675903343975758E-2</v>
      </c>
      <c r="O13" s="54">
        <v>2.2675903343975758E-2</v>
      </c>
      <c r="P13" s="54">
        <v>2.2675903343975758E-2</v>
      </c>
      <c r="Q13" s="54">
        <v>2.2675903343975758E-2</v>
      </c>
      <c r="R13" s="54">
        <v>2.2675903343975758E-2</v>
      </c>
      <c r="S13" s="54">
        <v>2.2675903343975758E-2</v>
      </c>
      <c r="T13" s="54">
        <v>2.2675903343975758E-2</v>
      </c>
      <c r="U13" s="54">
        <v>2.2675903343975758E-2</v>
      </c>
      <c r="V13" s="54">
        <v>2.2675903343975758E-2</v>
      </c>
      <c r="W13" s="54">
        <v>2.2675903343975758E-2</v>
      </c>
      <c r="X13" s="54">
        <v>2.2675903343975758E-2</v>
      </c>
      <c r="Y13" s="54">
        <v>2.2675903343975758E-2</v>
      </c>
      <c r="Z13" s="48" t="s">
        <v>141</v>
      </c>
      <c r="AA13" s="55">
        <v>0.28630884765546555</v>
      </c>
      <c r="AB13" s="56">
        <v>1.9057916741777945E-4</v>
      </c>
    </row>
    <row r="14" spans="1:28" x14ac:dyDescent="0.3">
      <c r="B14" s="48" t="s">
        <v>137</v>
      </c>
      <c r="C14" s="48" t="s">
        <v>61</v>
      </c>
      <c r="D14" s="48" t="s">
        <v>78</v>
      </c>
      <c r="E14" s="48" t="s">
        <v>142</v>
      </c>
      <c r="F14" s="48" t="s">
        <v>65</v>
      </c>
      <c r="G14" s="49">
        <v>0.88</v>
      </c>
      <c r="H14" s="48">
        <v>1</v>
      </c>
      <c r="I14" s="48" t="s">
        <v>139</v>
      </c>
      <c r="J14" s="48" t="s">
        <v>140</v>
      </c>
      <c r="K14" s="54">
        <v>2.2675903343975758E-2</v>
      </c>
      <c r="L14" s="54">
        <v>2.2675903343975758E-2</v>
      </c>
      <c r="M14" s="54">
        <v>2.2675903343975758E-2</v>
      </c>
      <c r="N14" s="54">
        <v>2.2675903343975758E-2</v>
      </c>
      <c r="O14" s="54">
        <v>2.2675903343975758E-2</v>
      </c>
      <c r="P14" s="54">
        <v>2.2675903343975758E-2</v>
      </c>
      <c r="Q14" s="54">
        <v>2.2675903343975758E-2</v>
      </c>
      <c r="R14" s="54">
        <v>2.2675903343975758E-2</v>
      </c>
      <c r="S14" s="54">
        <v>2.2675903343975758E-2</v>
      </c>
      <c r="T14" s="54">
        <v>2.2675903343975758E-2</v>
      </c>
      <c r="U14" s="54">
        <v>2.2675903343975758E-2</v>
      </c>
      <c r="V14" s="54">
        <v>2.2675903343975758E-2</v>
      </c>
      <c r="W14" s="54">
        <v>2.2675903343975758E-2</v>
      </c>
      <c r="X14" s="54">
        <v>2.2675903343975758E-2</v>
      </c>
      <c r="Y14" s="54">
        <v>2.2675903343975758E-2</v>
      </c>
      <c r="Z14" s="48" t="s">
        <v>141</v>
      </c>
      <c r="AA14" s="55">
        <v>0.28630884765546555</v>
      </c>
      <c r="AB14" s="56">
        <v>1.9057916741777945E-4</v>
      </c>
    </row>
    <row r="15" spans="1:28" x14ac:dyDescent="0.3">
      <c r="B15" s="48" t="s">
        <v>137</v>
      </c>
      <c r="C15" s="48" t="s">
        <v>61</v>
      </c>
      <c r="D15" s="48" t="s">
        <v>78</v>
      </c>
      <c r="E15" s="48" t="s">
        <v>138</v>
      </c>
      <c r="F15" s="48" t="s">
        <v>66</v>
      </c>
      <c r="G15" s="49">
        <v>0.98</v>
      </c>
      <c r="H15" s="48">
        <v>1</v>
      </c>
      <c r="I15" s="48" t="s">
        <v>143</v>
      </c>
      <c r="J15" s="48" t="s">
        <v>140</v>
      </c>
      <c r="K15" s="54">
        <v>1.9186276619329833E-2</v>
      </c>
      <c r="L15" s="54">
        <v>1.9186276619329833E-2</v>
      </c>
      <c r="M15" s="54">
        <v>1.9186276619329833E-2</v>
      </c>
      <c r="N15" s="54">
        <v>1.9186276619329833E-2</v>
      </c>
      <c r="O15" s="54">
        <v>1.9186276619329833E-2</v>
      </c>
      <c r="P15" s="54">
        <v>1.9186276619329833E-2</v>
      </c>
      <c r="Q15" s="54">
        <v>1.9186276619329833E-2</v>
      </c>
      <c r="R15" s="54">
        <v>1.9186276619329833E-2</v>
      </c>
      <c r="S15" s="54">
        <v>1.9186276619329833E-2</v>
      </c>
      <c r="T15" s="54">
        <v>1.9186276619329833E-2</v>
      </c>
      <c r="U15" s="54">
        <v>1.9186276619329833E-2</v>
      </c>
      <c r="V15" s="54">
        <v>1.9186276619329833E-2</v>
      </c>
      <c r="W15" s="54">
        <v>1.9186276619329833E-2</v>
      </c>
      <c r="X15" s="54">
        <v>1.9186276619329833E-2</v>
      </c>
      <c r="Y15" s="54">
        <v>1.9186276619329833E-2</v>
      </c>
      <c r="Z15" s="48" t="s">
        <v>141</v>
      </c>
      <c r="AA15" s="55">
        <v>0</v>
      </c>
      <c r="AB15" s="56">
        <v>0</v>
      </c>
    </row>
    <row r="16" spans="1:28" x14ac:dyDescent="0.3">
      <c r="B16" s="48" t="s">
        <v>137</v>
      </c>
      <c r="C16" s="48" t="s">
        <v>61</v>
      </c>
      <c r="D16" s="48" t="s">
        <v>78</v>
      </c>
      <c r="E16" s="48" t="s">
        <v>142</v>
      </c>
      <c r="F16" s="48" t="s">
        <v>66</v>
      </c>
      <c r="G16" s="49">
        <v>0.88</v>
      </c>
      <c r="H16" s="48">
        <v>1</v>
      </c>
      <c r="I16" s="48" t="s">
        <v>143</v>
      </c>
      <c r="J16" s="48" t="s">
        <v>140</v>
      </c>
      <c r="K16" s="54">
        <v>1.9186276619329833E-2</v>
      </c>
      <c r="L16" s="54">
        <v>1.9186276619329833E-2</v>
      </c>
      <c r="M16" s="54">
        <v>1.9186276619329833E-2</v>
      </c>
      <c r="N16" s="54">
        <v>1.9186276619329833E-2</v>
      </c>
      <c r="O16" s="54">
        <v>1.9186276619329833E-2</v>
      </c>
      <c r="P16" s="54">
        <v>1.9186276619329833E-2</v>
      </c>
      <c r="Q16" s="54">
        <v>1.9186276619329833E-2</v>
      </c>
      <c r="R16" s="54">
        <v>1.9186276619329833E-2</v>
      </c>
      <c r="S16" s="54">
        <v>1.9186276619329833E-2</v>
      </c>
      <c r="T16" s="54">
        <v>1.9186276619329833E-2</v>
      </c>
      <c r="U16" s="54">
        <v>1.9186276619329833E-2</v>
      </c>
      <c r="V16" s="54">
        <v>1.9186276619329833E-2</v>
      </c>
      <c r="W16" s="54">
        <v>1.9186276619329833E-2</v>
      </c>
      <c r="X16" s="54">
        <v>1.9186276619329833E-2</v>
      </c>
      <c r="Y16" s="54">
        <v>1.9186276619329833E-2</v>
      </c>
      <c r="Z16" s="48" t="s">
        <v>141</v>
      </c>
      <c r="AA16" s="55">
        <v>0</v>
      </c>
      <c r="AB16" s="56">
        <v>0</v>
      </c>
    </row>
    <row r="17" spans="2:28" x14ac:dyDescent="0.3">
      <c r="B17" s="48" t="s">
        <v>144</v>
      </c>
      <c r="C17" s="48" t="s">
        <v>61</v>
      </c>
      <c r="D17" s="48" t="s">
        <v>76</v>
      </c>
      <c r="E17" s="48" t="s">
        <v>138</v>
      </c>
      <c r="F17" s="48" t="s">
        <v>65</v>
      </c>
      <c r="G17" s="49">
        <v>0.8</v>
      </c>
      <c r="H17" s="48">
        <v>1</v>
      </c>
      <c r="I17" s="48" t="s">
        <v>139</v>
      </c>
      <c r="J17" s="48" t="s">
        <v>140</v>
      </c>
      <c r="K17" s="54">
        <v>2.1999999999999999E-2</v>
      </c>
      <c r="L17" s="54">
        <v>2.1999999999999999E-2</v>
      </c>
      <c r="M17" s="54">
        <v>2.1999999999999999E-2</v>
      </c>
      <c r="N17" s="54">
        <v>2.1999999999999999E-2</v>
      </c>
      <c r="O17" s="54">
        <v>2.1999999999999999E-2</v>
      </c>
      <c r="P17" s="54">
        <v>2.1999999999999999E-2</v>
      </c>
      <c r="Q17" s="54">
        <v>2.1999999999999999E-2</v>
      </c>
      <c r="R17" s="54">
        <v>2.1999999999999999E-2</v>
      </c>
      <c r="S17" s="54">
        <v>2.1999999999999999E-2</v>
      </c>
      <c r="T17" s="54">
        <v>2.1999999999999999E-2</v>
      </c>
      <c r="U17" s="54">
        <v>2.1999999999999999E-2</v>
      </c>
      <c r="V17" s="54">
        <v>2.1999999999999999E-2</v>
      </c>
      <c r="W17" s="54">
        <v>2.1999999999999999E-2</v>
      </c>
      <c r="X17" s="54">
        <v>2.1999999999999999E-2</v>
      </c>
      <c r="Y17" s="54">
        <v>2.1999999999999999E-2</v>
      </c>
      <c r="Z17" s="48" t="s">
        <v>141</v>
      </c>
      <c r="AA17" s="55">
        <v>7.0000000000000007E-2</v>
      </c>
      <c r="AB17" s="56">
        <v>1.9057916741777945E-4</v>
      </c>
    </row>
    <row r="18" spans="2:28" x14ac:dyDescent="0.3">
      <c r="B18" s="48" t="s">
        <v>144</v>
      </c>
      <c r="C18" s="48" t="s">
        <v>61</v>
      </c>
      <c r="D18" s="48" t="s">
        <v>76</v>
      </c>
      <c r="E18" s="48" t="s">
        <v>142</v>
      </c>
      <c r="F18" s="48" t="s">
        <v>65</v>
      </c>
      <c r="G18" s="49">
        <v>0.8</v>
      </c>
      <c r="H18" s="48">
        <v>1</v>
      </c>
      <c r="I18" s="48" t="s">
        <v>139</v>
      </c>
      <c r="J18" s="48" t="s">
        <v>140</v>
      </c>
      <c r="K18" s="54">
        <v>2.1999999999999999E-2</v>
      </c>
      <c r="L18" s="54">
        <v>2.1999999999999999E-2</v>
      </c>
      <c r="M18" s="54">
        <v>2.1999999999999999E-2</v>
      </c>
      <c r="N18" s="54">
        <v>2.1999999999999999E-2</v>
      </c>
      <c r="O18" s="54">
        <v>2.1999999999999999E-2</v>
      </c>
      <c r="P18" s="54">
        <v>2.1999999999999999E-2</v>
      </c>
      <c r="Q18" s="54">
        <v>2.1999999999999999E-2</v>
      </c>
      <c r="R18" s="54">
        <v>2.1999999999999999E-2</v>
      </c>
      <c r="S18" s="54">
        <v>2.1999999999999999E-2</v>
      </c>
      <c r="T18" s="54">
        <v>2.1999999999999999E-2</v>
      </c>
      <c r="U18" s="54">
        <v>2.1999999999999999E-2</v>
      </c>
      <c r="V18" s="54">
        <v>2.1999999999999999E-2</v>
      </c>
      <c r="W18" s="54">
        <v>2.1999999999999999E-2</v>
      </c>
      <c r="X18" s="54">
        <v>2.1999999999999999E-2</v>
      </c>
      <c r="Y18" s="54">
        <v>2.1999999999999999E-2</v>
      </c>
      <c r="Z18" s="48" t="s">
        <v>141</v>
      </c>
      <c r="AA18" s="55">
        <v>7.0000000000000007E-2</v>
      </c>
      <c r="AB18" s="56">
        <v>1.9057916741777945E-4</v>
      </c>
    </row>
    <row r="19" spans="2:28" x14ac:dyDescent="0.3">
      <c r="B19" s="48" t="s">
        <v>144</v>
      </c>
      <c r="C19" s="48" t="s">
        <v>61</v>
      </c>
      <c r="D19" s="48" t="s">
        <v>76</v>
      </c>
      <c r="E19" s="48" t="s">
        <v>138</v>
      </c>
      <c r="F19" s="48" t="s">
        <v>66</v>
      </c>
      <c r="G19" s="49">
        <v>0.59</v>
      </c>
      <c r="H19" s="48">
        <v>1</v>
      </c>
      <c r="I19" s="48" t="s">
        <v>143</v>
      </c>
      <c r="J19" s="48" t="s">
        <v>140</v>
      </c>
      <c r="K19" s="54">
        <v>1.2500000000000001E-2</v>
      </c>
      <c r="L19" s="54">
        <v>1.2500000000000001E-2</v>
      </c>
      <c r="M19" s="54">
        <v>1.2500000000000001E-2</v>
      </c>
      <c r="N19" s="54">
        <v>1.2500000000000001E-2</v>
      </c>
      <c r="O19" s="54">
        <v>1.2500000000000001E-2</v>
      </c>
      <c r="P19" s="54">
        <v>1.2500000000000001E-2</v>
      </c>
      <c r="Q19" s="54">
        <v>1.2500000000000001E-2</v>
      </c>
      <c r="R19" s="54">
        <v>1.2500000000000001E-2</v>
      </c>
      <c r="S19" s="54">
        <v>1.2500000000000001E-2</v>
      </c>
      <c r="T19" s="54">
        <v>1.2500000000000001E-2</v>
      </c>
      <c r="U19" s="54">
        <v>1.2500000000000001E-2</v>
      </c>
      <c r="V19" s="54">
        <v>1.2500000000000001E-2</v>
      </c>
      <c r="W19" s="54">
        <v>1.2500000000000001E-2</v>
      </c>
      <c r="X19" s="54">
        <v>1.2500000000000001E-2</v>
      </c>
      <c r="Y19" s="54">
        <v>1.2500000000000001E-2</v>
      </c>
      <c r="Z19" s="48" t="s">
        <v>141</v>
      </c>
      <c r="AA19" s="55">
        <v>0</v>
      </c>
      <c r="AB19" s="56">
        <v>0</v>
      </c>
    </row>
    <row r="20" spans="2:28" x14ac:dyDescent="0.3">
      <c r="B20" s="48" t="s">
        <v>144</v>
      </c>
      <c r="C20" s="48" t="s">
        <v>61</v>
      </c>
      <c r="D20" s="48" t="s">
        <v>76</v>
      </c>
      <c r="E20" s="48" t="s">
        <v>142</v>
      </c>
      <c r="F20" s="48" t="s">
        <v>66</v>
      </c>
      <c r="G20" s="49">
        <v>0.59</v>
      </c>
      <c r="H20" s="48">
        <v>1</v>
      </c>
      <c r="I20" s="48" t="s">
        <v>143</v>
      </c>
      <c r="J20" s="48" t="s">
        <v>140</v>
      </c>
      <c r="K20" s="54">
        <v>1.2500000000000001E-2</v>
      </c>
      <c r="L20" s="54">
        <v>1.2500000000000001E-2</v>
      </c>
      <c r="M20" s="54">
        <v>1.2500000000000001E-2</v>
      </c>
      <c r="N20" s="54">
        <v>1.2500000000000001E-2</v>
      </c>
      <c r="O20" s="54">
        <v>1.2500000000000001E-2</v>
      </c>
      <c r="P20" s="54">
        <v>1.2500000000000001E-2</v>
      </c>
      <c r="Q20" s="54">
        <v>1.2500000000000001E-2</v>
      </c>
      <c r="R20" s="54">
        <v>1.2500000000000001E-2</v>
      </c>
      <c r="S20" s="54">
        <v>1.2500000000000001E-2</v>
      </c>
      <c r="T20" s="54">
        <v>1.2500000000000001E-2</v>
      </c>
      <c r="U20" s="54">
        <v>1.2500000000000001E-2</v>
      </c>
      <c r="V20" s="54">
        <v>1.2500000000000001E-2</v>
      </c>
      <c r="W20" s="54">
        <v>1.2500000000000001E-2</v>
      </c>
      <c r="X20" s="54">
        <v>1.2500000000000001E-2</v>
      </c>
      <c r="Y20" s="54">
        <v>1.2500000000000001E-2</v>
      </c>
      <c r="Z20" s="48" t="s">
        <v>141</v>
      </c>
      <c r="AA20" s="55">
        <v>0</v>
      </c>
      <c r="AB20" s="56">
        <v>0</v>
      </c>
    </row>
    <row r="21" spans="2:28" x14ac:dyDescent="0.3">
      <c r="B21" s="48" t="s">
        <v>144</v>
      </c>
      <c r="C21" s="48" t="s">
        <v>61</v>
      </c>
      <c r="D21" s="48" t="s">
        <v>77</v>
      </c>
      <c r="E21" s="48" t="s">
        <v>138</v>
      </c>
      <c r="F21" s="48" t="s">
        <v>65</v>
      </c>
      <c r="G21" s="49">
        <v>0.8</v>
      </c>
      <c r="H21" s="48">
        <v>1</v>
      </c>
      <c r="I21" s="48" t="s">
        <v>139</v>
      </c>
      <c r="J21" s="48" t="s">
        <v>140</v>
      </c>
      <c r="K21" s="54">
        <v>2.1999999999999999E-2</v>
      </c>
      <c r="L21" s="54">
        <v>2.1999999999999999E-2</v>
      </c>
      <c r="M21" s="54">
        <v>2.1999999999999999E-2</v>
      </c>
      <c r="N21" s="54">
        <v>2.1999999999999999E-2</v>
      </c>
      <c r="O21" s="54">
        <v>2.1999999999999999E-2</v>
      </c>
      <c r="P21" s="54">
        <v>2.1999999999999999E-2</v>
      </c>
      <c r="Q21" s="54">
        <v>2.1999999999999999E-2</v>
      </c>
      <c r="R21" s="54">
        <v>2.1999999999999999E-2</v>
      </c>
      <c r="S21" s="54">
        <v>2.1999999999999999E-2</v>
      </c>
      <c r="T21" s="54">
        <v>2.1999999999999999E-2</v>
      </c>
      <c r="U21" s="54">
        <v>2.1999999999999999E-2</v>
      </c>
      <c r="V21" s="54">
        <v>2.1999999999999999E-2</v>
      </c>
      <c r="W21" s="54">
        <v>2.1999999999999999E-2</v>
      </c>
      <c r="X21" s="54">
        <v>2.1999999999999999E-2</v>
      </c>
      <c r="Y21" s="54">
        <v>2.1999999999999999E-2</v>
      </c>
      <c r="Z21" s="48" t="s">
        <v>141</v>
      </c>
      <c r="AA21" s="55">
        <v>7.0000000000000007E-2</v>
      </c>
      <c r="AB21" s="56">
        <v>1.9057916741777945E-4</v>
      </c>
    </row>
    <row r="22" spans="2:28" x14ac:dyDescent="0.3">
      <c r="B22" s="48" t="s">
        <v>144</v>
      </c>
      <c r="C22" s="48" t="s">
        <v>61</v>
      </c>
      <c r="D22" s="48" t="s">
        <v>77</v>
      </c>
      <c r="E22" s="48" t="s">
        <v>142</v>
      </c>
      <c r="F22" s="48" t="s">
        <v>65</v>
      </c>
      <c r="G22" s="49">
        <v>0.8</v>
      </c>
      <c r="H22" s="48">
        <v>1</v>
      </c>
      <c r="I22" s="48" t="s">
        <v>139</v>
      </c>
      <c r="J22" s="48" t="s">
        <v>140</v>
      </c>
      <c r="K22" s="54">
        <v>2.1999999999999999E-2</v>
      </c>
      <c r="L22" s="54">
        <v>2.1999999999999999E-2</v>
      </c>
      <c r="M22" s="54">
        <v>2.1999999999999999E-2</v>
      </c>
      <c r="N22" s="54">
        <v>2.1999999999999999E-2</v>
      </c>
      <c r="O22" s="54">
        <v>2.1999999999999999E-2</v>
      </c>
      <c r="P22" s="54">
        <v>2.1999999999999999E-2</v>
      </c>
      <c r="Q22" s="54">
        <v>2.1999999999999999E-2</v>
      </c>
      <c r="R22" s="54">
        <v>2.1999999999999999E-2</v>
      </c>
      <c r="S22" s="54">
        <v>2.1999999999999999E-2</v>
      </c>
      <c r="T22" s="54">
        <v>2.1999999999999999E-2</v>
      </c>
      <c r="U22" s="54">
        <v>2.1999999999999999E-2</v>
      </c>
      <c r="V22" s="54">
        <v>2.1999999999999999E-2</v>
      </c>
      <c r="W22" s="54">
        <v>2.1999999999999999E-2</v>
      </c>
      <c r="X22" s="54">
        <v>2.1999999999999999E-2</v>
      </c>
      <c r="Y22" s="54">
        <v>2.1999999999999999E-2</v>
      </c>
      <c r="Z22" s="48" t="s">
        <v>141</v>
      </c>
      <c r="AA22" s="55">
        <v>7.0000000000000007E-2</v>
      </c>
      <c r="AB22" s="56">
        <v>1.9057916741777945E-4</v>
      </c>
    </row>
    <row r="23" spans="2:28" x14ac:dyDescent="0.3">
      <c r="B23" s="48" t="s">
        <v>144</v>
      </c>
      <c r="C23" s="48" t="s">
        <v>61</v>
      </c>
      <c r="D23" s="48" t="s">
        <v>125</v>
      </c>
      <c r="E23" s="48" t="s">
        <v>138</v>
      </c>
      <c r="F23" s="48" t="s">
        <v>66</v>
      </c>
      <c r="G23" s="49">
        <v>0</v>
      </c>
      <c r="H23" s="48">
        <v>1</v>
      </c>
      <c r="I23" s="48" t="s">
        <v>143</v>
      </c>
      <c r="J23" s="48" t="s">
        <v>140</v>
      </c>
      <c r="K23" s="54">
        <v>0</v>
      </c>
      <c r="L23" s="54">
        <v>0</v>
      </c>
      <c r="M23" s="54">
        <v>0</v>
      </c>
      <c r="N23" s="54">
        <v>0</v>
      </c>
      <c r="O23" s="54">
        <v>0</v>
      </c>
      <c r="P23" s="54">
        <v>0</v>
      </c>
      <c r="Q23" s="54">
        <v>0</v>
      </c>
      <c r="R23" s="54">
        <v>0</v>
      </c>
      <c r="S23" s="54">
        <v>0</v>
      </c>
      <c r="T23" s="54">
        <v>0</v>
      </c>
      <c r="U23" s="54">
        <v>0</v>
      </c>
      <c r="V23" s="54">
        <v>0</v>
      </c>
      <c r="W23" s="54">
        <v>0</v>
      </c>
      <c r="X23" s="54">
        <v>0</v>
      </c>
      <c r="Y23" s="54">
        <v>0</v>
      </c>
      <c r="Z23" s="48" t="s">
        <v>141</v>
      </c>
      <c r="AA23" s="55">
        <v>0</v>
      </c>
      <c r="AB23" s="56">
        <v>0</v>
      </c>
    </row>
    <row r="24" spans="2:28" x14ac:dyDescent="0.3">
      <c r="B24" s="48" t="s">
        <v>144</v>
      </c>
      <c r="C24" s="48" t="s">
        <v>61</v>
      </c>
      <c r="D24" s="48" t="s">
        <v>125</v>
      </c>
      <c r="E24" s="48" t="s">
        <v>142</v>
      </c>
      <c r="F24" s="48" t="s">
        <v>66</v>
      </c>
      <c r="G24" s="49">
        <v>0</v>
      </c>
      <c r="H24" s="48">
        <v>1</v>
      </c>
      <c r="I24" s="48" t="s">
        <v>143</v>
      </c>
      <c r="J24" s="48" t="s">
        <v>140</v>
      </c>
      <c r="K24" s="54">
        <v>0</v>
      </c>
      <c r="L24" s="54">
        <v>0</v>
      </c>
      <c r="M24" s="54">
        <v>0</v>
      </c>
      <c r="N24" s="54">
        <v>0</v>
      </c>
      <c r="O24" s="54">
        <v>0</v>
      </c>
      <c r="P24" s="54">
        <v>0</v>
      </c>
      <c r="Q24" s="54">
        <v>0</v>
      </c>
      <c r="R24" s="54">
        <v>0</v>
      </c>
      <c r="S24" s="54">
        <v>0</v>
      </c>
      <c r="T24" s="54">
        <v>0</v>
      </c>
      <c r="U24" s="54">
        <v>0</v>
      </c>
      <c r="V24" s="54">
        <v>0</v>
      </c>
      <c r="W24" s="54">
        <v>0</v>
      </c>
      <c r="X24" s="54">
        <v>0</v>
      </c>
      <c r="Y24" s="54">
        <v>0</v>
      </c>
      <c r="Z24" s="48" t="s">
        <v>141</v>
      </c>
      <c r="AA24" s="55">
        <v>0</v>
      </c>
      <c r="AB24" s="56">
        <v>0</v>
      </c>
    </row>
    <row r="25" spans="2:28" x14ac:dyDescent="0.3">
      <c r="B25" s="48" t="s">
        <v>144</v>
      </c>
      <c r="C25" s="48" t="s">
        <v>61</v>
      </c>
      <c r="D25" s="48" t="s">
        <v>78</v>
      </c>
      <c r="E25" s="48" t="s">
        <v>138</v>
      </c>
      <c r="F25" s="48" t="s">
        <v>65</v>
      </c>
      <c r="G25" s="49">
        <v>0.8</v>
      </c>
      <c r="H25" s="48">
        <v>1</v>
      </c>
      <c r="I25" s="48" t="s">
        <v>139</v>
      </c>
      <c r="J25" s="48" t="s">
        <v>140</v>
      </c>
      <c r="K25" s="54">
        <v>2.1999999999999999E-2</v>
      </c>
      <c r="L25" s="54">
        <v>2.1999999999999999E-2</v>
      </c>
      <c r="M25" s="54">
        <v>2.1999999999999999E-2</v>
      </c>
      <c r="N25" s="54">
        <v>2.1999999999999999E-2</v>
      </c>
      <c r="O25" s="54">
        <v>2.1999999999999999E-2</v>
      </c>
      <c r="P25" s="54">
        <v>2.1999999999999999E-2</v>
      </c>
      <c r="Q25" s="54">
        <v>2.1999999999999999E-2</v>
      </c>
      <c r="R25" s="54">
        <v>2.1999999999999999E-2</v>
      </c>
      <c r="S25" s="54">
        <v>2.1999999999999999E-2</v>
      </c>
      <c r="T25" s="54">
        <v>2.1999999999999999E-2</v>
      </c>
      <c r="U25" s="54">
        <v>2.1999999999999999E-2</v>
      </c>
      <c r="V25" s="54">
        <v>2.1999999999999999E-2</v>
      </c>
      <c r="W25" s="54">
        <v>2.1999999999999999E-2</v>
      </c>
      <c r="X25" s="54">
        <v>2.1999999999999999E-2</v>
      </c>
      <c r="Y25" s="54">
        <v>2.1999999999999999E-2</v>
      </c>
      <c r="Z25" s="48" t="s">
        <v>141</v>
      </c>
      <c r="AA25" s="55">
        <v>7.0000000000000007E-2</v>
      </c>
      <c r="AB25" s="56">
        <v>1.9057916741777945E-4</v>
      </c>
    </row>
    <row r="26" spans="2:28" x14ac:dyDescent="0.3">
      <c r="B26" s="48" t="s">
        <v>144</v>
      </c>
      <c r="C26" s="48" t="s">
        <v>61</v>
      </c>
      <c r="D26" s="48" t="s">
        <v>78</v>
      </c>
      <c r="E26" s="48" t="s">
        <v>142</v>
      </c>
      <c r="F26" s="48" t="s">
        <v>65</v>
      </c>
      <c r="G26" s="49">
        <v>0.8</v>
      </c>
      <c r="H26" s="48">
        <v>1</v>
      </c>
      <c r="I26" s="48" t="s">
        <v>139</v>
      </c>
      <c r="J26" s="48" t="s">
        <v>140</v>
      </c>
      <c r="K26" s="54">
        <v>2.1999999999999999E-2</v>
      </c>
      <c r="L26" s="54">
        <v>2.1999999999999999E-2</v>
      </c>
      <c r="M26" s="54">
        <v>2.1999999999999999E-2</v>
      </c>
      <c r="N26" s="54">
        <v>2.1999999999999999E-2</v>
      </c>
      <c r="O26" s="54">
        <v>2.1999999999999999E-2</v>
      </c>
      <c r="P26" s="54">
        <v>2.1999999999999999E-2</v>
      </c>
      <c r="Q26" s="54">
        <v>2.1999999999999999E-2</v>
      </c>
      <c r="R26" s="54">
        <v>2.1999999999999999E-2</v>
      </c>
      <c r="S26" s="54">
        <v>2.1999999999999999E-2</v>
      </c>
      <c r="T26" s="54">
        <v>2.1999999999999999E-2</v>
      </c>
      <c r="U26" s="54">
        <v>2.1999999999999999E-2</v>
      </c>
      <c r="V26" s="54">
        <v>2.1999999999999999E-2</v>
      </c>
      <c r="W26" s="54">
        <v>2.1999999999999999E-2</v>
      </c>
      <c r="X26" s="54">
        <v>2.1999999999999999E-2</v>
      </c>
      <c r="Y26" s="54">
        <v>2.1999999999999999E-2</v>
      </c>
      <c r="Z26" s="48" t="s">
        <v>141</v>
      </c>
      <c r="AA26" s="55">
        <v>7.0000000000000007E-2</v>
      </c>
      <c r="AB26" s="56">
        <v>1.9057916741777945E-4</v>
      </c>
    </row>
    <row r="27" spans="2:28" x14ac:dyDescent="0.3">
      <c r="B27" s="48" t="s">
        <v>144</v>
      </c>
      <c r="C27" s="48" t="s">
        <v>61</v>
      </c>
      <c r="D27" s="48" t="s">
        <v>78</v>
      </c>
      <c r="E27" s="48" t="s">
        <v>138</v>
      </c>
      <c r="F27" s="48" t="s">
        <v>66</v>
      </c>
      <c r="G27" s="49">
        <v>0.59</v>
      </c>
      <c r="H27" s="48">
        <v>1</v>
      </c>
      <c r="I27" s="48" t="s">
        <v>143</v>
      </c>
      <c r="J27" s="48" t="s">
        <v>140</v>
      </c>
      <c r="K27" s="54">
        <v>1.2500000000000001E-2</v>
      </c>
      <c r="L27" s="54">
        <v>1.2500000000000001E-2</v>
      </c>
      <c r="M27" s="54">
        <v>1.2500000000000001E-2</v>
      </c>
      <c r="N27" s="54">
        <v>1.2500000000000001E-2</v>
      </c>
      <c r="O27" s="54">
        <v>1.2500000000000001E-2</v>
      </c>
      <c r="P27" s="54">
        <v>1.2500000000000001E-2</v>
      </c>
      <c r="Q27" s="54">
        <v>1.2500000000000001E-2</v>
      </c>
      <c r="R27" s="54">
        <v>1.2500000000000001E-2</v>
      </c>
      <c r="S27" s="54">
        <v>1.2500000000000001E-2</v>
      </c>
      <c r="T27" s="54">
        <v>1.2500000000000001E-2</v>
      </c>
      <c r="U27" s="54">
        <v>1.2500000000000001E-2</v>
      </c>
      <c r="V27" s="54">
        <v>1.2500000000000001E-2</v>
      </c>
      <c r="W27" s="54">
        <v>1.2500000000000001E-2</v>
      </c>
      <c r="X27" s="54">
        <v>1.2500000000000001E-2</v>
      </c>
      <c r="Y27" s="54">
        <v>1.2500000000000001E-2</v>
      </c>
      <c r="Z27" s="48" t="s">
        <v>141</v>
      </c>
      <c r="AA27" s="55">
        <v>0</v>
      </c>
      <c r="AB27" s="56">
        <v>0</v>
      </c>
    </row>
    <row r="28" spans="2:28" x14ac:dyDescent="0.3">
      <c r="B28" s="48" t="s">
        <v>144</v>
      </c>
      <c r="C28" s="48" t="s">
        <v>61</v>
      </c>
      <c r="D28" s="48" t="s">
        <v>78</v>
      </c>
      <c r="E28" s="48" t="s">
        <v>142</v>
      </c>
      <c r="F28" s="48" t="s">
        <v>66</v>
      </c>
      <c r="G28" s="49">
        <v>0.59</v>
      </c>
      <c r="H28" s="48">
        <v>1</v>
      </c>
      <c r="I28" s="48" t="s">
        <v>143</v>
      </c>
      <c r="J28" s="48" t="s">
        <v>140</v>
      </c>
      <c r="K28" s="54">
        <v>1.2500000000000001E-2</v>
      </c>
      <c r="L28" s="54">
        <v>1.2500000000000001E-2</v>
      </c>
      <c r="M28" s="54">
        <v>1.2500000000000001E-2</v>
      </c>
      <c r="N28" s="54">
        <v>1.2500000000000001E-2</v>
      </c>
      <c r="O28" s="54">
        <v>1.2500000000000001E-2</v>
      </c>
      <c r="P28" s="54">
        <v>1.2500000000000001E-2</v>
      </c>
      <c r="Q28" s="54">
        <v>1.2500000000000001E-2</v>
      </c>
      <c r="R28" s="54">
        <v>1.2500000000000001E-2</v>
      </c>
      <c r="S28" s="54">
        <v>1.2500000000000001E-2</v>
      </c>
      <c r="T28" s="54">
        <v>1.2500000000000001E-2</v>
      </c>
      <c r="U28" s="54">
        <v>1.2500000000000001E-2</v>
      </c>
      <c r="V28" s="54">
        <v>1.2500000000000001E-2</v>
      </c>
      <c r="W28" s="54">
        <v>1.2500000000000001E-2</v>
      </c>
      <c r="X28" s="54">
        <v>1.2500000000000001E-2</v>
      </c>
      <c r="Y28" s="54">
        <v>1.2500000000000001E-2</v>
      </c>
      <c r="Z28" s="48" t="s">
        <v>141</v>
      </c>
      <c r="AA28" s="55">
        <v>0</v>
      </c>
      <c r="AB28" s="56">
        <v>0</v>
      </c>
    </row>
    <row r="29" spans="2:28" x14ac:dyDescent="0.3">
      <c r="B29" s="48" t="s">
        <v>145</v>
      </c>
      <c r="C29" s="48" t="s">
        <v>61</v>
      </c>
      <c r="D29" s="48" t="s">
        <v>76</v>
      </c>
      <c r="E29" s="48" t="s">
        <v>138</v>
      </c>
      <c r="F29" s="48" t="s">
        <v>65</v>
      </c>
      <c r="G29" s="49">
        <v>1</v>
      </c>
      <c r="H29" s="48">
        <v>1</v>
      </c>
      <c r="I29" s="48" t="s">
        <v>139</v>
      </c>
      <c r="J29" s="48" t="s">
        <v>140</v>
      </c>
      <c r="K29" s="54">
        <v>2.3E-2</v>
      </c>
      <c r="L29" s="54">
        <v>2.3E-2</v>
      </c>
      <c r="M29" s="54">
        <v>2.3E-2</v>
      </c>
      <c r="N29" s="54">
        <v>2.3E-2</v>
      </c>
      <c r="O29" s="54">
        <v>2.3E-2</v>
      </c>
      <c r="P29" s="54">
        <v>2.3E-2</v>
      </c>
      <c r="Q29" s="54">
        <v>2.3E-2</v>
      </c>
      <c r="R29" s="54">
        <v>2.3E-2</v>
      </c>
      <c r="S29" s="54">
        <v>2.3E-2</v>
      </c>
      <c r="T29" s="54">
        <v>2.3E-2</v>
      </c>
      <c r="U29" s="54">
        <v>2.3E-2</v>
      </c>
      <c r="V29" s="54">
        <v>2.3E-2</v>
      </c>
      <c r="W29" s="54">
        <v>2.3E-2</v>
      </c>
      <c r="X29" s="54">
        <v>2.3E-2</v>
      </c>
      <c r="Y29" s="54">
        <v>2.3E-2</v>
      </c>
      <c r="Z29" s="48" t="s">
        <v>141</v>
      </c>
      <c r="AA29" s="55">
        <v>0.25510204081632654</v>
      </c>
      <c r="AB29" s="56">
        <v>1.9057916741777945E-4</v>
      </c>
    </row>
    <row r="30" spans="2:28" x14ac:dyDescent="0.3">
      <c r="B30" s="48" t="s">
        <v>145</v>
      </c>
      <c r="C30" s="48" t="s">
        <v>61</v>
      </c>
      <c r="D30" s="48" t="s">
        <v>76</v>
      </c>
      <c r="E30" s="48" t="s">
        <v>142</v>
      </c>
      <c r="F30" s="48" t="s">
        <v>65</v>
      </c>
      <c r="G30" s="49">
        <v>1</v>
      </c>
      <c r="H30" s="48">
        <v>1</v>
      </c>
      <c r="I30" s="48" t="s">
        <v>139</v>
      </c>
      <c r="J30" s="48" t="s">
        <v>140</v>
      </c>
      <c r="K30" s="54">
        <v>2.3E-2</v>
      </c>
      <c r="L30" s="54">
        <v>2.3E-2</v>
      </c>
      <c r="M30" s="54">
        <v>2.3E-2</v>
      </c>
      <c r="N30" s="54">
        <v>2.3E-2</v>
      </c>
      <c r="O30" s="54">
        <v>2.3E-2</v>
      </c>
      <c r="P30" s="54">
        <v>2.3E-2</v>
      </c>
      <c r="Q30" s="54">
        <v>2.3E-2</v>
      </c>
      <c r="R30" s="54">
        <v>2.3E-2</v>
      </c>
      <c r="S30" s="54">
        <v>2.3E-2</v>
      </c>
      <c r="T30" s="54">
        <v>2.3E-2</v>
      </c>
      <c r="U30" s="54">
        <v>2.3E-2</v>
      </c>
      <c r="V30" s="54">
        <v>2.3E-2</v>
      </c>
      <c r="W30" s="54">
        <v>2.3E-2</v>
      </c>
      <c r="X30" s="54">
        <v>2.3E-2</v>
      </c>
      <c r="Y30" s="54">
        <v>2.3E-2</v>
      </c>
      <c r="Z30" s="48" t="s">
        <v>141</v>
      </c>
      <c r="AA30" s="55">
        <v>0.25510204081632654</v>
      </c>
      <c r="AB30" s="56">
        <v>1.9057916741777945E-4</v>
      </c>
    </row>
    <row r="31" spans="2:28" x14ac:dyDescent="0.3">
      <c r="B31" s="48" t="s">
        <v>145</v>
      </c>
      <c r="C31" s="48" t="s">
        <v>61</v>
      </c>
      <c r="D31" s="48" t="s">
        <v>76</v>
      </c>
      <c r="E31" s="48" t="s">
        <v>138</v>
      </c>
      <c r="F31" s="48" t="s">
        <v>66</v>
      </c>
      <c r="G31" s="49">
        <v>0.59</v>
      </c>
      <c r="H31" s="48">
        <v>1</v>
      </c>
      <c r="I31" s="48" t="s">
        <v>143</v>
      </c>
      <c r="J31" s="48" t="s">
        <v>140</v>
      </c>
      <c r="K31" s="54">
        <v>0</v>
      </c>
      <c r="L31" s="54">
        <v>0</v>
      </c>
      <c r="M31" s="54">
        <v>0</v>
      </c>
      <c r="N31" s="54">
        <v>0</v>
      </c>
      <c r="O31" s="54">
        <v>0</v>
      </c>
      <c r="P31" s="54">
        <v>0</v>
      </c>
      <c r="Q31" s="54">
        <v>0</v>
      </c>
      <c r="R31" s="54">
        <v>0</v>
      </c>
      <c r="S31" s="54">
        <v>0</v>
      </c>
      <c r="T31" s="54">
        <v>0</v>
      </c>
      <c r="U31" s="54">
        <v>0</v>
      </c>
      <c r="V31" s="54">
        <v>0</v>
      </c>
      <c r="W31" s="54">
        <v>0</v>
      </c>
      <c r="X31" s="54">
        <v>0</v>
      </c>
      <c r="Y31" s="54">
        <v>0</v>
      </c>
      <c r="Z31" s="48" t="s">
        <v>141</v>
      </c>
      <c r="AA31" s="55">
        <v>0</v>
      </c>
      <c r="AB31" s="56">
        <v>0</v>
      </c>
    </row>
    <row r="32" spans="2:28" x14ac:dyDescent="0.3">
      <c r="B32" s="48" t="s">
        <v>145</v>
      </c>
      <c r="C32" s="48" t="s">
        <v>61</v>
      </c>
      <c r="D32" s="48" t="s">
        <v>76</v>
      </c>
      <c r="E32" s="48" t="s">
        <v>142</v>
      </c>
      <c r="F32" s="48" t="s">
        <v>66</v>
      </c>
      <c r="G32" s="49">
        <v>0.59</v>
      </c>
      <c r="H32" s="48">
        <v>1</v>
      </c>
      <c r="I32" s="48" t="s">
        <v>143</v>
      </c>
      <c r="J32" s="48" t="s">
        <v>140</v>
      </c>
      <c r="K32" s="54">
        <v>0</v>
      </c>
      <c r="L32" s="54">
        <v>0</v>
      </c>
      <c r="M32" s="54">
        <v>0</v>
      </c>
      <c r="N32" s="54">
        <v>0</v>
      </c>
      <c r="O32" s="54">
        <v>0</v>
      </c>
      <c r="P32" s="54">
        <v>0</v>
      </c>
      <c r="Q32" s="54">
        <v>0</v>
      </c>
      <c r="R32" s="54">
        <v>0</v>
      </c>
      <c r="S32" s="54">
        <v>0</v>
      </c>
      <c r="T32" s="54">
        <v>0</v>
      </c>
      <c r="U32" s="54">
        <v>0</v>
      </c>
      <c r="V32" s="54">
        <v>0</v>
      </c>
      <c r="W32" s="54">
        <v>0</v>
      </c>
      <c r="X32" s="54">
        <v>0</v>
      </c>
      <c r="Y32" s="54">
        <v>0</v>
      </c>
      <c r="Z32" s="48" t="s">
        <v>141</v>
      </c>
      <c r="AA32" s="55">
        <v>0</v>
      </c>
      <c r="AB32" s="56">
        <v>0</v>
      </c>
    </row>
    <row r="33" spans="2:28" x14ac:dyDescent="0.3">
      <c r="B33" s="48" t="s">
        <v>145</v>
      </c>
      <c r="C33" s="48" t="s">
        <v>61</v>
      </c>
      <c r="D33" s="48" t="s">
        <v>77</v>
      </c>
      <c r="E33" s="48" t="s">
        <v>138</v>
      </c>
      <c r="F33" s="48" t="s">
        <v>65</v>
      </c>
      <c r="G33" s="49">
        <v>1</v>
      </c>
      <c r="H33" s="48">
        <v>1</v>
      </c>
      <c r="I33" s="48" t="s">
        <v>139</v>
      </c>
      <c r="J33" s="48" t="s">
        <v>140</v>
      </c>
      <c r="K33" s="54">
        <v>2.3E-2</v>
      </c>
      <c r="L33" s="54">
        <v>2.3E-2</v>
      </c>
      <c r="M33" s="54">
        <v>2.3E-2</v>
      </c>
      <c r="N33" s="54">
        <v>2.3E-2</v>
      </c>
      <c r="O33" s="54">
        <v>2.3E-2</v>
      </c>
      <c r="P33" s="54">
        <v>2.3E-2</v>
      </c>
      <c r="Q33" s="54">
        <v>2.3E-2</v>
      </c>
      <c r="R33" s="54">
        <v>2.3E-2</v>
      </c>
      <c r="S33" s="54">
        <v>2.3E-2</v>
      </c>
      <c r="T33" s="54">
        <v>2.3E-2</v>
      </c>
      <c r="U33" s="54">
        <v>2.3E-2</v>
      </c>
      <c r="V33" s="54">
        <v>2.3E-2</v>
      </c>
      <c r="W33" s="54">
        <v>2.3E-2</v>
      </c>
      <c r="X33" s="54">
        <v>2.3E-2</v>
      </c>
      <c r="Y33" s="54">
        <v>2.3E-2</v>
      </c>
      <c r="Z33" s="48" t="s">
        <v>141</v>
      </c>
      <c r="AA33" s="55">
        <v>0.25510204081632654</v>
      </c>
      <c r="AB33" s="56">
        <v>1.9057916741777945E-4</v>
      </c>
    </row>
    <row r="34" spans="2:28" x14ac:dyDescent="0.3">
      <c r="B34" s="48" t="s">
        <v>145</v>
      </c>
      <c r="C34" s="48" t="s">
        <v>61</v>
      </c>
      <c r="D34" s="48" t="s">
        <v>77</v>
      </c>
      <c r="E34" s="48" t="s">
        <v>142</v>
      </c>
      <c r="F34" s="48" t="s">
        <v>65</v>
      </c>
      <c r="G34" s="49">
        <v>1</v>
      </c>
      <c r="H34" s="48">
        <v>1</v>
      </c>
      <c r="I34" s="48" t="s">
        <v>139</v>
      </c>
      <c r="J34" s="48" t="s">
        <v>140</v>
      </c>
      <c r="K34" s="54">
        <v>2.3E-2</v>
      </c>
      <c r="L34" s="54">
        <v>2.3E-2</v>
      </c>
      <c r="M34" s="54">
        <v>2.3E-2</v>
      </c>
      <c r="N34" s="54">
        <v>2.3E-2</v>
      </c>
      <c r="O34" s="54">
        <v>2.3E-2</v>
      </c>
      <c r="P34" s="54">
        <v>2.3E-2</v>
      </c>
      <c r="Q34" s="54">
        <v>2.3E-2</v>
      </c>
      <c r="R34" s="54">
        <v>2.3E-2</v>
      </c>
      <c r="S34" s="54">
        <v>2.3E-2</v>
      </c>
      <c r="T34" s="54">
        <v>2.3E-2</v>
      </c>
      <c r="U34" s="54">
        <v>2.3E-2</v>
      </c>
      <c r="V34" s="54">
        <v>2.3E-2</v>
      </c>
      <c r="W34" s="54">
        <v>2.3E-2</v>
      </c>
      <c r="X34" s="54">
        <v>2.3E-2</v>
      </c>
      <c r="Y34" s="54">
        <v>2.3E-2</v>
      </c>
      <c r="Z34" s="48" t="s">
        <v>141</v>
      </c>
      <c r="AA34" s="55">
        <v>0.25510204081632654</v>
      </c>
      <c r="AB34" s="56">
        <v>1.9057916741777945E-4</v>
      </c>
    </row>
    <row r="35" spans="2:28" x14ac:dyDescent="0.3">
      <c r="B35" s="48" t="s">
        <v>145</v>
      </c>
      <c r="C35" s="48" t="s">
        <v>61</v>
      </c>
      <c r="D35" s="48" t="s">
        <v>125</v>
      </c>
      <c r="E35" s="48" t="s">
        <v>138</v>
      </c>
      <c r="F35" s="48" t="s">
        <v>66</v>
      </c>
      <c r="G35" s="49">
        <v>0</v>
      </c>
      <c r="H35" s="48">
        <v>1</v>
      </c>
      <c r="I35" s="48" t="s">
        <v>143</v>
      </c>
      <c r="J35" s="48" t="s">
        <v>140</v>
      </c>
      <c r="K35" s="54">
        <v>0</v>
      </c>
      <c r="L35" s="54">
        <v>0</v>
      </c>
      <c r="M35" s="54">
        <v>0</v>
      </c>
      <c r="N35" s="54">
        <v>0</v>
      </c>
      <c r="O35" s="54">
        <v>0</v>
      </c>
      <c r="P35" s="54">
        <v>0</v>
      </c>
      <c r="Q35" s="54">
        <v>0</v>
      </c>
      <c r="R35" s="54">
        <v>0</v>
      </c>
      <c r="S35" s="54">
        <v>0</v>
      </c>
      <c r="T35" s="54">
        <v>0</v>
      </c>
      <c r="U35" s="54">
        <v>0</v>
      </c>
      <c r="V35" s="54">
        <v>0</v>
      </c>
      <c r="W35" s="54">
        <v>0</v>
      </c>
      <c r="X35" s="54">
        <v>0</v>
      </c>
      <c r="Y35" s="54">
        <v>0</v>
      </c>
      <c r="Z35" s="48" t="s">
        <v>141</v>
      </c>
      <c r="AA35" s="55">
        <v>4.3983110485573542</v>
      </c>
      <c r="AB35" s="56">
        <v>0</v>
      </c>
    </row>
    <row r="36" spans="2:28" x14ac:dyDescent="0.3">
      <c r="B36" s="48" t="s">
        <v>145</v>
      </c>
      <c r="C36" s="48" t="s">
        <v>61</v>
      </c>
      <c r="D36" s="48" t="s">
        <v>125</v>
      </c>
      <c r="E36" s="48" t="s">
        <v>142</v>
      </c>
      <c r="F36" s="48" t="s">
        <v>66</v>
      </c>
      <c r="G36" s="49">
        <v>0</v>
      </c>
      <c r="H36" s="48">
        <v>1</v>
      </c>
      <c r="I36" s="48" t="s">
        <v>143</v>
      </c>
      <c r="J36" s="48" t="s">
        <v>140</v>
      </c>
      <c r="K36" s="54">
        <v>0</v>
      </c>
      <c r="L36" s="54">
        <v>0</v>
      </c>
      <c r="M36" s="54">
        <v>0</v>
      </c>
      <c r="N36" s="54">
        <v>0</v>
      </c>
      <c r="O36" s="54">
        <v>0</v>
      </c>
      <c r="P36" s="54">
        <v>0</v>
      </c>
      <c r="Q36" s="54">
        <v>0</v>
      </c>
      <c r="R36" s="54">
        <v>0</v>
      </c>
      <c r="S36" s="54">
        <v>0</v>
      </c>
      <c r="T36" s="54">
        <v>0</v>
      </c>
      <c r="U36" s="54">
        <v>0</v>
      </c>
      <c r="V36" s="54">
        <v>0</v>
      </c>
      <c r="W36" s="54">
        <v>0</v>
      </c>
      <c r="X36" s="54">
        <v>0</v>
      </c>
      <c r="Y36" s="54">
        <v>0</v>
      </c>
      <c r="Z36" s="48" t="s">
        <v>141</v>
      </c>
      <c r="AA36" s="55">
        <v>4.3983110485573542</v>
      </c>
      <c r="AB36" s="56">
        <v>0</v>
      </c>
    </row>
    <row r="37" spans="2:28" x14ac:dyDescent="0.3">
      <c r="B37" s="48" t="s">
        <v>145</v>
      </c>
      <c r="C37" s="48" t="s">
        <v>61</v>
      </c>
      <c r="D37" s="48" t="s">
        <v>78</v>
      </c>
      <c r="E37" s="48" t="s">
        <v>138</v>
      </c>
      <c r="F37" s="48" t="s">
        <v>65</v>
      </c>
      <c r="G37" s="49">
        <v>1</v>
      </c>
      <c r="H37" s="48">
        <v>1</v>
      </c>
      <c r="I37" s="48" t="s">
        <v>139</v>
      </c>
      <c r="J37" s="48" t="s">
        <v>140</v>
      </c>
      <c r="K37" s="54">
        <v>2.3E-2</v>
      </c>
      <c r="L37" s="54">
        <v>2.3E-2</v>
      </c>
      <c r="M37" s="54">
        <v>2.3E-2</v>
      </c>
      <c r="N37" s="54">
        <v>2.3E-2</v>
      </c>
      <c r="O37" s="54">
        <v>2.3E-2</v>
      </c>
      <c r="P37" s="54">
        <v>2.3E-2</v>
      </c>
      <c r="Q37" s="54">
        <v>2.3E-2</v>
      </c>
      <c r="R37" s="54">
        <v>2.3E-2</v>
      </c>
      <c r="S37" s="54">
        <v>2.3E-2</v>
      </c>
      <c r="T37" s="54">
        <v>2.3E-2</v>
      </c>
      <c r="U37" s="54">
        <v>2.3E-2</v>
      </c>
      <c r="V37" s="54">
        <v>2.3E-2</v>
      </c>
      <c r="W37" s="54">
        <v>2.3E-2</v>
      </c>
      <c r="X37" s="54">
        <v>2.3E-2</v>
      </c>
      <c r="Y37" s="54">
        <v>2.3E-2</v>
      </c>
      <c r="Z37" s="48" t="s">
        <v>141</v>
      </c>
      <c r="AA37" s="55">
        <v>0.25510204081632654</v>
      </c>
      <c r="AB37" s="56">
        <v>1.9057916741777945E-4</v>
      </c>
    </row>
    <row r="38" spans="2:28" x14ac:dyDescent="0.3">
      <c r="B38" s="48" t="s">
        <v>145</v>
      </c>
      <c r="C38" s="48" t="s">
        <v>61</v>
      </c>
      <c r="D38" s="48" t="s">
        <v>78</v>
      </c>
      <c r="E38" s="48" t="s">
        <v>142</v>
      </c>
      <c r="F38" s="48" t="s">
        <v>65</v>
      </c>
      <c r="G38" s="49">
        <v>1</v>
      </c>
      <c r="H38" s="48">
        <v>1</v>
      </c>
      <c r="I38" s="48" t="s">
        <v>139</v>
      </c>
      <c r="J38" s="48" t="s">
        <v>140</v>
      </c>
      <c r="K38" s="54">
        <v>2.3E-2</v>
      </c>
      <c r="L38" s="54">
        <v>2.3E-2</v>
      </c>
      <c r="M38" s="54">
        <v>2.3E-2</v>
      </c>
      <c r="N38" s="54">
        <v>2.3E-2</v>
      </c>
      <c r="O38" s="54">
        <v>2.3E-2</v>
      </c>
      <c r="P38" s="54">
        <v>2.3E-2</v>
      </c>
      <c r="Q38" s="54">
        <v>2.3E-2</v>
      </c>
      <c r="R38" s="54">
        <v>2.3E-2</v>
      </c>
      <c r="S38" s="54">
        <v>2.3E-2</v>
      </c>
      <c r="T38" s="54">
        <v>2.3E-2</v>
      </c>
      <c r="U38" s="54">
        <v>2.3E-2</v>
      </c>
      <c r="V38" s="54">
        <v>2.3E-2</v>
      </c>
      <c r="W38" s="54">
        <v>2.3E-2</v>
      </c>
      <c r="X38" s="54">
        <v>2.3E-2</v>
      </c>
      <c r="Y38" s="54">
        <v>2.3E-2</v>
      </c>
      <c r="Z38" s="48" t="s">
        <v>141</v>
      </c>
      <c r="AA38" s="55">
        <v>0.25510204081632654</v>
      </c>
      <c r="AB38" s="56">
        <v>1.9057916741777945E-4</v>
      </c>
    </row>
    <row r="39" spans="2:28" x14ac:dyDescent="0.3">
      <c r="B39" s="48" t="s">
        <v>145</v>
      </c>
      <c r="C39" s="48" t="s">
        <v>61</v>
      </c>
      <c r="D39" s="48" t="s">
        <v>78</v>
      </c>
      <c r="E39" s="48" t="s">
        <v>138</v>
      </c>
      <c r="F39" s="48" t="s">
        <v>66</v>
      </c>
      <c r="G39" s="49">
        <v>0.59</v>
      </c>
      <c r="H39" s="48">
        <v>1</v>
      </c>
      <c r="I39" s="48" t="s">
        <v>143</v>
      </c>
      <c r="J39" s="48" t="s">
        <v>140</v>
      </c>
      <c r="K39" s="54">
        <v>0</v>
      </c>
      <c r="L39" s="54">
        <v>0</v>
      </c>
      <c r="M39" s="54">
        <v>0</v>
      </c>
      <c r="N39" s="54">
        <v>0</v>
      </c>
      <c r="O39" s="54">
        <v>0</v>
      </c>
      <c r="P39" s="54">
        <v>0</v>
      </c>
      <c r="Q39" s="54">
        <v>0</v>
      </c>
      <c r="R39" s="54">
        <v>0</v>
      </c>
      <c r="S39" s="54">
        <v>0</v>
      </c>
      <c r="T39" s="54">
        <v>0</v>
      </c>
      <c r="U39" s="54">
        <v>0</v>
      </c>
      <c r="V39" s="54">
        <v>0</v>
      </c>
      <c r="W39" s="54">
        <v>0</v>
      </c>
      <c r="X39" s="54">
        <v>0</v>
      </c>
      <c r="Y39" s="54">
        <v>0</v>
      </c>
      <c r="Z39" s="48" t="s">
        <v>141</v>
      </c>
      <c r="AA39" s="55">
        <v>0</v>
      </c>
      <c r="AB39" s="56">
        <v>0</v>
      </c>
    </row>
    <row r="40" spans="2:28" x14ac:dyDescent="0.3">
      <c r="B40" s="48" t="s">
        <v>145</v>
      </c>
      <c r="C40" s="48" t="s">
        <v>61</v>
      </c>
      <c r="D40" s="48" t="s">
        <v>78</v>
      </c>
      <c r="E40" s="48" t="s">
        <v>142</v>
      </c>
      <c r="F40" s="48" t="s">
        <v>66</v>
      </c>
      <c r="G40" s="49">
        <v>0.59</v>
      </c>
      <c r="H40" s="48">
        <v>1</v>
      </c>
      <c r="I40" s="48" t="s">
        <v>143</v>
      </c>
      <c r="J40" s="48" t="s">
        <v>140</v>
      </c>
      <c r="K40" s="54">
        <v>0</v>
      </c>
      <c r="L40" s="54">
        <v>0</v>
      </c>
      <c r="M40" s="54">
        <v>0</v>
      </c>
      <c r="N40" s="54">
        <v>0</v>
      </c>
      <c r="O40" s="54">
        <v>0</v>
      </c>
      <c r="P40" s="54">
        <v>0</v>
      </c>
      <c r="Q40" s="54">
        <v>0</v>
      </c>
      <c r="R40" s="54">
        <v>0</v>
      </c>
      <c r="S40" s="54">
        <v>0</v>
      </c>
      <c r="T40" s="54">
        <v>0</v>
      </c>
      <c r="U40" s="54">
        <v>0</v>
      </c>
      <c r="V40" s="54">
        <v>0</v>
      </c>
      <c r="W40" s="54">
        <v>0</v>
      </c>
      <c r="X40" s="54">
        <v>0</v>
      </c>
      <c r="Y40" s="54">
        <v>0</v>
      </c>
      <c r="Z40" s="48" t="s">
        <v>141</v>
      </c>
      <c r="AA40" s="55">
        <v>0</v>
      </c>
      <c r="AB40" s="56">
        <v>0</v>
      </c>
    </row>
    <row r="41" spans="2:28" x14ac:dyDescent="0.3">
      <c r="B41" s="48" t="s">
        <v>146</v>
      </c>
      <c r="C41" s="48" t="s">
        <v>61</v>
      </c>
      <c r="D41" s="48" t="s">
        <v>76</v>
      </c>
      <c r="E41" s="48" t="s">
        <v>138</v>
      </c>
      <c r="F41" s="48" t="s">
        <v>65</v>
      </c>
      <c r="G41" s="49">
        <v>1</v>
      </c>
      <c r="H41" s="48">
        <v>1</v>
      </c>
      <c r="I41" s="48" t="s">
        <v>139</v>
      </c>
      <c r="J41" s="48" t="s">
        <v>140</v>
      </c>
      <c r="K41" s="54">
        <v>8.103030303030305E-2</v>
      </c>
      <c r="L41" s="54">
        <v>8.103030303030305E-2</v>
      </c>
      <c r="M41" s="54">
        <v>8.103030303030305E-2</v>
      </c>
      <c r="N41" s="54">
        <v>8.103030303030305E-2</v>
      </c>
      <c r="O41" s="54">
        <v>8.103030303030305E-2</v>
      </c>
      <c r="P41" s="54">
        <v>8.103030303030305E-2</v>
      </c>
      <c r="Q41" s="54">
        <v>8.103030303030305E-2</v>
      </c>
      <c r="R41" s="54">
        <v>8.103030303030305E-2</v>
      </c>
      <c r="S41" s="54">
        <v>8.103030303030305E-2</v>
      </c>
      <c r="T41" s="54">
        <v>8.103030303030305E-2</v>
      </c>
      <c r="U41" s="54">
        <v>8.103030303030305E-2</v>
      </c>
      <c r="V41" s="54">
        <v>8.103030303030305E-2</v>
      </c>
      <c r="W41" s="54">
        <v>8.103030303030305E-2</v>
      </c>
      <c r="X41" s="54">
        <v>8.103030303030305E-2</v>
      </c>
      <c r="Y41" s="54">
        <v>8.103030303030305E-2</v>
      </c>
      <c r="Z41" s="48" t="s">
        <v>141</v>
      </c>
      <c r="AA41" s="55">
        <v>2.1559065135783151E-2</v>
      </c>
      <c r="AB41" s="56">
        <v>1.9057916741777945E-4</v>
      </c>
    </row>
    <row r="42" spans="2:28" x14ac:dyDescent="0.3">
      <c r="B42" s="48" t="s">
        <v>146</v>
      </c>
      <c r="C42" s="48" t="s">
        <v>61</v>
      </c>
      <c r="D42" s="48" t="s">
        <v>76</v>
      </c>
      <c r="E42" s="48" t="s">
        <v>142</v>
      </c>
      <c r="F42" s="48" t="s">
        <v>65</v>
      </c>
      <c r="G42" s="49">
        <v>1</v>
      </c>
      <c r="H42" s="48">
        <v>1</v>
      </c>
      <c r="I42" s="48" t="s">
        <v>139</v>
      </c>
      <c r="J42" s="48" t="s">
        <v>140</v>
      </c>
      <c r="K42" s="54">
        <v>8.103030303030305E-2</v>
      </c>
      <c r="L42" s="54">
        <v>8.103030303030305E-2</v>
      </c>
      <c r="M42" s="54">
        <v>8.103030303030305E-2</v>
      </c>
      <c r="N42" s="54">
        <v>8.103030303030305E-2</v>
      </c>
      <c r="O42" s="54">
        <v>8.103030303030305E-2</v>
      </c>
      <c r="P42" s="54">
        <v>8.103030303030305E-2</v>
      </c>
      <c r="Q42" s="54">
        <v>8.103030303030305E-2</v>
      </c>
      <c r="R42" s="54">
        <v>8.103030303030305E-2</v>
      </c>
      <c r="S42" s="54">
        <v>8.103030303030305E-2</v>
      </c>
      <c r="T42" s="54">
        <v>8.103030303030305E-2</v>
      </c>
      <c r="U42" s="54">
        <v>8.103030303030305E-2</v>
      </c>
      <c r="V42" s="54">
        <v>8.103030303030305E-2</v>
      </c>
      <c r="W42" s="54">
        <v>8.103030303030305E-2</v>
      </c>
      <c r="X42" s="54">
        <v>8.103030303030305E-2</v>
      </c>
      <c r="Y42" s="54">
        <v>8.103030303030305E-2</v>
      </c>
      <c r="Z42" s="48" t="s">
        <v>141</v>
      </c>
      <c r="AA42" s="55">
        <v>2.1559065135783151E-2</v>
      </c>
      <c r="AB42" s="56">
        <v>1.9057916741777945E-4</v>
      </c>
    </row>
    <row r="43" spans="2:28" x14ac:dyDescent="0.3">
      <c r="B43" s="48" t="s">
        <v>146</v>
      </c>
      <c r="C43" s="48" t="s">
        <v>61</v>
      </c>
      <c r="D43" s="48" t="s">
        <v>76</v>
      </c>
      <c r="E43" s="48" t="s">
        <v>138</v>
      </c>
      <c r="F43" s="48" t="s">
        <v>66</v>
      </c>
      <c r="G43" s="49">
        <v>1</v>
      </c>
      <c r="H43" s="48">
        <v>1</v>
      </c>
      <c r="I43" s="48" t="s">
        <v>143</v>
      </c>
      <c r="J43" s="48" t="s">
        <v>140</v>
      </c>
      <c r="K43" s="54">
        <v>5.2000000000000005E-2</v>
      </c>
      <c r="L43" s="54">
        <v>5.2000000000000005E-2</v>
      </c>
      <c r="M43" s="54">
        <v>5.2000000000000005E-2</v>
      </c>
      <c r="N43" s="54">
        <v>5.2000000000000005E-2</v>
      </c>
      <c r="O43" s="54">
        <v>5.2000000000000005E-2</v>
      </c>
      <c r="P43" s="54">
        <v>5.2000000000000005E-2</v>
      </c>
      <c r="Q43" s="54">
        <v>5.2000000000000005E-2</v>
      </c>
      <c r="R43" s="54">
        <v>5.2000000000000005E-2</v>
      </c>
      <c r="S43" s="54">
        <v>5.2000000000000005E-2</v>
      </c>
      <c r="T43" s="54">
        <v>5.2000000000000005E-2</v>
      </c>
      <c r="U43" s="54">
        <v>5.2000000000000005E-2</v>
      </c>
      <c r="V43" s="54">
        <v>5.2000000000000005E-2</v>
      </c>
      <c r="W43" s="54">
        <v>5.2000000000000005E-2</v>
      </c>
      <c r="X43" s="54">
        <v>5.2000000000000005E-2</v>
      </c>
      <c r="Y43" s="54">
        <v>5.2000000000000005E-2</v>
      </c>
      <c r="Z43" s="48" t="s">
        <v>141</v>
      </c>
      <c r="AA43" s="55">
        <v>0</v>
      </c>
      <c r="AB43" s="56">
        <v>0</v>
      </c>
    </row>
    <row r="44" spans="2:28" x14ac:dyDescent="0.3">
      <c r="B44" s="48" t="s">
        <v>146</v>
      </c>
      <c r="C44" s="48" t="s">
        <v>61</v>
      </c>
      <c r="D44" s="48" t="s">
        <v>76</v>
      </c>
      <c r="E44" s="48" t="s">
        <v>142</v>
      </c>
      <c r="F44" s="48" t="s">
        <v>66</v>
      </c>
      <c r="G44" s="49">
        <v>1</v>
      </c>
      <c r="H44" s="48">
        <v>1</v>
      </c>
      <c r="I44" s="48" t="s">
        <v>143</v>
      </c>
      <c r="J44" s="48" t="s">
        <v>140</v>
      </c>
      <c r="K44" s="54">
        <v>5.2000000000000005E-2</v>
      </c>
      <c r="L44" s="54">
        <v>5.2000000000000005E-2</v>
      </c>
      <c r="M44" s="54">
        <v>5.2000000000000005E-2</v>
      </c>
      <c r="N44" s="54">
        <v>5.2000000000000005E-2</v>
      </c>
      <c r="O44" s="54">
        <v>5.2000000000000005E-2</v>
      </c>
      <c r="P44" s="54">
        <v>5.2000000000000005E-2</v>
      </c>
      <c r="Q44" s="54">
        <v>5.2000000000000005E-2</v>
      </c>
      <c r="R44" s="54">
        <v>5.2000000000000005E-2</v>
      </c>
      <c r="S44" s="54">
        <v>5.2000000000000005E-2</v>
      </c>
      <c r="T44" s="54">
        <v>5.2000000000000005E-2</v>
      </c>
      <c r="U44" s="54">
        <v>5.2000000000000005E-2</v>
      </c>
      <c r="V44" s="54">
        <v>5.2000000000000005E-2</v>
      </c>
      <c r="W44" s="54">
        <v>5.2000000000000005E-2</v>
      </c>
      <c r="X44" s="54">
        <v>5.2000000000000005E-2</v>
      </c>
      <c r="Y44" s="54">
        <v>5.2000000000000005E-2</v>
      </c>
      <c r="Z44" s="48" t="s">
        <v>141</v>
      </c>
      <c r="AA44" s="55">
        <v>0</v>
      </c>
      <c r="AB44" s="56">
        <v>0</v>
      </c>
    </row>
    <row r="45" spans="2:28" x14ac:dyDescent="0.3">
      <c r="B45" s="48" t="s">
        <v>146</v>
      </c>
      <c r="C45" s="48" t="s">
        <v>61</v>
      </c>
      <c r="D45" s="48" t="s">
        <v>77</v>
      </c>
      <c r="E45" s="48" t="s">
        <v>138</v>
      </c>
      <c r="F45" s="48" t="s">
        <v>65</v>
      </c>
      <c r="G45" s="49">
        <v>1</v>
      </c>
      <c r="H45" s="48">
        <v>1</v>
      </c>
      <c r="I45" s="48" t="s">
        <v>139</v>
      </c>
      <c r="J45" s="48" t="s">
        <v>140</v>
      </c>
      <c r="K45" s="54">
        <v>8.103030303030305E-2</v>
      </c>
      <c r="L45" s="54">
        <v>8.103030303030305E-2</v>
      </c>
      <c r="M45" s="54">
        <v>8.103030303030305E-2</v>
      </c>
      <c r="N45" s="54">
        <v>8.103030303030305E-2</v>
      </c>
      <c r="O45" s="54">
        <v>8.103030303030305E-2</v>
      </c>
      <c r="P45" s="54">
        <v>8.103030303030305E-2</v>
      </c>
      <c r="Q45" s="54">
        <v>8.103030303030305E-2</v>
      </c>
      <c r="R45" s="54">
        <v>8.103030303030305E-2</v>
      </c>
      <c r="S45" s="54">
        <v>8.103030303030305E-2</v>
      </c>
      <c r="T45" s="54">
        <v>8.103030303030305E-2</v>
      </c>
      <c r="U45" s="54">
        <v>8.103030303030305E-2</v>
      </c>
      <c r="V45" s="54">
        <v>8.103030303030305E-2</v>
      </c>
      <c r="W45" s="54">
        <v>8.103030303030305E-2</v>
      </c>
      <c r="X45" s="54">
        <v>8.103030303030305E-2</v>
      </c>
      <c r="Y45" s="54">
        <v>8.103030303030305E-2</v>
      </c>
      <c r="Z45" s="48" t="s">
        <v>141</v>
      </c>
      <c r="AA45" s="55">
        <v>2.1559065135783151E-2</v>
      </c>
      <c r="AB45" s="56">
        <v>1.9057916741777945E-4</v>
      </c>
    </row>
    <row r="46" spans="2:28" x14ac:dyDescent="0.3">
      <c r="B46" s="48" t="s">
        <v>146</v>
      </c>
      <c r="C46" s="48" t="s">
        <v>61</v>
      </c>
      <c r="D46" s="48" t="s">
        <v>77</v>
      </c>
      <c r="E46" s="48" t="s">
        <v>142</v>
      </c>
      <c r="F46" s="48" t="s">
        <v>65</v>
      </c>
      <c r="G46" s="49">
        <v>1</v>
      </c>
      <c r="H46" s="48">
        <v>1</v>
      </c>
      <c r="I46" s="48" t="s">
        <v>139</v>
      </c>
      <c r="J46" s="48" t="s">
        <v>140</v>
      </c>
      <c r="K46" s="54">
        <v>8.103030303030305E-2</v>
      </c>
      <c r="L46" s="54">
        <v>8.103030303030305E-2</v>
      </c>
      <c r="M46" s="54">
        <v>8.103030303030305E-2</v>
      </c>
      <c r="N46" s="54">
        <v>8.103030303030305E-2</v>
      </c>
      <c r="O46" s="54">
        <v>8.103030303030305E-2</v>
      </c>
      <c r="P46" s="54">
        <v>8.103030303030305E-2</v>
      </c>
      <c r="Q46" s="54">
        <v>8.103030303030305E-2</v>
      </c>
      <c r="R46" s="54">
        <v>8.103030303030305E-2</v>
      </c>
      <c r="S46" s="54">
        <v>8.103030303030305E-2</v>
      </c>
      <c r="T46" s="54">
        <v>8.103030303030305E-2</v>
      </c>
      <c r="U46" s="54">
        <v>8.103030303030305E-2</v>
      </c>
      <c r="V46" s="54">
        <v>8.103030303030305E-2</v>
      </c>
      <c r="W46" s="54">
        <v>8.103030303030305E-2</v>
      </c>
      <c r="X46" s="54">
        <v>8.103030303030305E-2</v>
      </c>
      <c r="Y46" s="54">
        <v>8.103030303030305E-2</v>
      </c>
      <c r="Z46" s="48" t="s">
        <v>141</v>
      </c>
      <c r="AA46" s="55">
        <v>2.1559065135783151E-2</v>
      </c>
      <c r="AB46" s="56">
        <v>1.9057916741777945E-4</v>
      </c>
    </row>
    <row r="47" spans="2:28" x14ac:dyDescent="0.3">
      <c r="B47" s="48" t="s">
        <v>146</v>
      </c>
      <c r="C47" s="48" t="s">
        <v>61</v>
      </c>
      <c r="D47" s="48" t="s">
        <v>125</v>
      </c>
      <c r="E47" s="48" t="s">
        <v>138</v>
      </c>
      <c r="F47" s="48" t="s">
        <v>66</v>
      </c>
      <c r="G47" s="49">
        <v>1</v>
      </c>
      <c r="H47" s="48">
        <v>1</v>
      </c>
      <c r="I47" s="48" t="s">
        <v>143</v>
      </c>
      <c r="J47" s="48" t="s">
        <v>140</v>
      </c>
      <c r="K47" s="54">
        <v>5.2000000000000005E-2</v>
      </c>
      <c r="L47" s="54">
        <v>5.2000000000000005E-2</v>
      </c>
      <c r="M47" s="54">
        <v>5.2000000000000005E-2</v>
      </c>
      <c r="N47" s="54">
        <v>5.2000000000000005E-2</v>
      </c>
      <c r="O47" s="54">
        <v>5.2000000000000005E-2</v>
      </c>
      <c r="P47" s="54">
        <v>5.2000000000000005E-2</v>
      </c>
      <c r="Q47" s="54">
        <v>5.2000000000000005E-2</v>
      </c>
      <c r="R47" s="54">
        <v>5.2000000000000005E-2</v>
      </c>
      <c r="S47" s="54">
        <v>5.2000000000000005E-2</v>
      </c>
      <c r="T47" s="54">
        <v>5.2000000000000005E-2</v>
      </c>
      <c r="U47" s="54">
        <v>5.2000000000000005E-2</v>
      </c>
      <c r="V47" s="54">
        <v>5.2000000000000005E-2</v>
      </c>
      <c r="W47" s="54">
        <v>5.2000000000000005E-2</v>
      </c>
      <c r="X47" s="54">
        <v>5.2000000000000005E-2</v>
      </c>
      <c r="Y47" s="54">
        <v>5.2000000000000005E-2</v>
      </c>
      <c r="Z47" s="48" t="s">
        <v>141</v>
      </c>
      <c r="AA47" s="55">
        <v>0.57922333587617703</v>
      </c>
      <c r="AB47" s="56">
        <v>0</v>
      </c>
    </row>
    <row r="48" spans="2:28" x14ac:dyDescent="0.3">
      <c r="B48" s="48" t="s">
        <v>146</v>
      </c>
      <c r="C48" s="48" t="s">
        <v>61</v>
      </c>
      <c r="D48" s="48" t="s">
        <v>125</v>
      </c>
      <c r="E48" s="48" t="s">
        <v>142</v>
      </c>
      <c r="F48" s="48" t="s">
        <v>66</v>
      </c>
      <c r="G48" s="49">
        <v>1</v>
      </c>
      <c r="H48" s="48">
        <v>1</v>
      </c>
      <c r="I48" s="48" t="s">
        <v>143</v>
      </c>
      <c r="J48" s="48" t="s">
        <v>140</v>
      </c>
      <c r="K48" s="54">
        <v>5.2000000000000005E-2</v>
      </c>
      <c r="L48" s="54">
        <v>5.2000000000000005E-2</v>
      </c>
      <c r="M48" s="54">
        <v>5.2000000000000005E-2</v>
      </c>
      <c r="N48" s="54">
        <v>5.2000000000000005E-2</v>
      </c>
      <c r="O48" s="54">
        <v>5.2000000000000005E-2</v>
      </c>
      <c r="P48" s="54">
        <v>5.2000000000000005E-2</v>
      </c>
      <c r="Q48" s="54">
        <v>5.2000000000000005E-2</v>
      </c>
      <c r="R48" s="54">
        <v>5.2000000000000005E-2</v>
      </c>
      <c r="S48" s="54">
        <v>5.2000000000000005E-2</v>
      </c>
      <c r="T48" s="54">
        <v>5.2000000000000005E-2</v>
      </c>
      <c r="U48" s="54">
        <v>5.2000000000000005E-2</v>
      </c>
      <c r="V48" s="54">
        <v>5.2000000000000005E-2</v>
      </c>
      <c r="W48" s="54">
        <v>5.2000000000000005E-2</v>
      </c>
      <c r="X48" s="54">
        <v>5.2000000000000005E-2</v>
      </c>
      <c r="Y48" s="54">
        <v>5.2000000000000005E-2</v>
      </c>
      <c r="Z48" s="48" t="s">
        <v>141</v>
      </c>
      <c r="AA48" s="55">
        <v>0.57922333587617703</v>
      </c>
      <c r="AB48" s="56">
        <v>0</v>
      </c>
    </row>
    <row r="49" spans="2:28" x14ac:dyDescent="0.3">
      <c r="B49" s="48" t="s">
        <v>146</v>
      </c>
      <c r="C49" s="48" t="s">
        <v>61</v>
      </c>
      <c r="D49" s="48" t="s">
        <v>78</v>
      </c>
      <c r="E49" s="48" t="s">
        <v>138</v>
      </c>
      <c r="F49" s="48" t="s">
        <v>65</v>
      </c>
      <c r="G49" s="49">
        <v>1</v>
      </c>
      <c r="H49" s="48">
        <v>1</v>
      </c>
      <c r="I49" s="48" t="s">
        <v>139</v>
      </c>
      <c r="J49" s="48" t="s">
        <v>140</v>
      </c>
      <c r="K49" s="54">
        <v>8.103030303030305E-2</v>
      </c>
      <c r="L49" s="54">
        <v>8.103030303030305E-2</v>
      </c>
      <c r="M49" s="54">
        <v>8.103030303030305E-2</v>
      </c>
      <c r="N49" s="54">
        <v>8.103030303030305E-2</v>
      </c>
      <c r="O49" s="54">
        <v>8.103030303030305E-2</v>
      </c>
      <c r="P49" s="54">
        <v>8.103030303030305E-2</v>
      </c>
      <c r="Q49" s="54">
        <v>8.103030303030305E-2</v>
      </c>
      <c r="R49" s="54">
        <v>8.103030303030305E-2</v>
      </c>
      <c r="S49" s="54">
        <v>8.103030303030305E-2</v>
      </c>
      <c r="T49" s="54">
        <v>8.103030303030305E-2</v>
      </c>
      <c r="U49" s="54">
        <v>8.103030303030305E-2</v>
      </c>
      <c r="V49" s="54">
        <v>8.103030303030305E-2</v>
      </c>
      <c r="W49" s="54">
        <v>8.103030303030305E-2</v>
      </c>
      <c r="X49" s="54">
        <v>8.103030303030305E-2</v>
      </c>
      <c r="Y49" s="54">
        <v>8.103030303030305E-2</v>
      </c>
      <c r="Z49" s="48" t="s">
        <v>141</v>
      </c>
      <c r="AA49" s="55">
        <v>2.1559065135783151E-2</v>
      </c>
      <c r="AB49" s="56">
        <v>1.9057916741777945E-4</v>
      </c>
    </row>
    <row r="50" spans="2:28" x14ac:dyDescent="0.3">
      <c r="B50" s="48" t="s">
        <v>146</v>
      </c>
      <c r="C50" s="48" t="s">
        <v>61</v>
      </c>
      <c r="D50" s="48" t="s">
        <v>78</v>
      </c>
      <c r="E50" s="48" t="s">
        <v>142</v>
      </c>
      <c r="F50" s="48" t="s">
        <v>65</v>
      </c>
      <c r="G50" s="49">
        <v>1</v>
      </c>
      <c r="H50" s="48">
        <v>1</v>
      </c>
      <c r="I50" s="48" t="s">
        <v>139</v>
      </c>
      <c r="J50" s="48" t="s">
        <v>140</v>
      </c>
      <c r="K50" s="54">
        <v>8.103030303030305E-2</v>
      </c>
      <c r="L50" s="54">
        <v>8.103030303030305E-2</v>
      </c>
      <c r="M50" s="54">
        <v>8.103030303030305E-2</v>
      </c>
      <c r="N50" s="54">
        <v>8.103030303030305E-2</v>
      </c>
      <c r="O50" s="54">
        <v>8.103030303030305E-2</v>
      </c>
      <c r="P50" s="54">
        <v>8.103030303030305E-2</v>
      </c>
      <c r="Q50" s="54">
        <v>8.103030303030305E-2</v>
      </c>
      <c r="R50" s="54">
        <v>8.103030303030305E-2</v>
      </c>
      <c r="S50" s="54">
        <v>8.103030303030305E-2</v>
      </c>
      <c r="T50" s="54">
        <v>8.103030303030305E-2</v>
      </c>
      <c r="U50" s="54">
        <v>8.103030303030305E-2</v>
      </c>
      <c r="V50" s="54">
        <v>8.103030303030305E-2</v>
      </c>
      <c r="W50" s="54">
        <v>8.103030303030305E-2</v>
      </c>
      <c r="X50" s="54">
        <v>8.103030303030305E-2</v>
      </c>
      <c r="Y50" s="54">
        <v>8.103030303030305E-2</v>
      </c>
      <c r="Z50" s="48" t="s">
        <v>141</v>
      </c>
      <c r="AA50" s="55">
        <v>2.1559065135783151E-2</v>
      </c>
      <c r="AB50" s="56">
        <v>1.9057916741777945E-4</v>
      </c>
    </row>
    <row r="51" spans="2:28" x14ac:dyDescent="0.3">
      <c r="B51" s="48" t="s">
        <v>146</v>
      </c>
      <c r="C51" s="48" t="s">
        <v>61</v>
      </c>
      <c r="D51" s="48" t="s">
        <v>78</v>
      </c>
      <c r="E51" s="48" t="s">
        <v>138</v>
      </c>
      <c r="F51" s="48" t="s">
        <v>66</v>
      </c>
      <c r="G51" s="49">
        <v>1</v>
      </c>
      <c r="H51" s="48">
        <v>1</v>
      </c>
      <c r="I51" s="48" t="s">
        <v>143</v>
      </c>
      <c r="J51" s="48" t="s">
        <v>140</v>
      </c>
      <c r="K51" s="54">
        <v>5.2000000000000005E-2</v>
      </c>
      <c r="L51" s="54">
        <v>5.2000000000000005E-2</v>
      </c>
      <c r="M51" s="54">
        <v>5.2000000000000005E-2</v>
      </c>
      <c r="N51" s="54">
        <v>5.2000000000000005E-2</v>
      </c>
      <c r="O51" s="54">
        <v>5.2000000000000005E-2</v>
      </c>
      <c r="P51" s="54">
        <v>5.2000000000000005E-2</v>
      </c>
      <c r="Q51" s="54">
        <v>5.2000000000000005E-2</v>
      </c>
      <c r="R51" s="54">
        <v>5.2000000000000005E-2</v>
      </c>
      <c r="S51" s="54">
        <v>5.2000000000000005E-2</v>
      </c>
      <c r="T51" s="54">
        <v>5.2000000000000005E-2</v>
      </c>
      <c r="U51" s="54">
        <v>5.2000000000000005E-2</v>
      </c>
      <c r="V51" s="54">
        <v>5.2000000000000005E-2</v>
      </c>
      <c r="W51" s="54">
        <v>5.2000000000000005E-2</v>
      </c>
      <c r="X51" s="54">
        <v>5.2000000000000005E-2</v>
      </c>
      <c r="Y51" s="54">
        <v>5.2000000000000005E-2</v>
      </c>
      <c r="Z51" s="48" t="s">
        <v>141</v>
      </c>
      <c r="AA51" s="55">
        <v>0</v>
      </c>
      <c r="AB51" s="56">
        <v>0</v>
      </c>
    </row>
    <row r="52" spans="2:28" x14ac:dyDescent="0.3">
      <c r="B52" s="48" t="s">
        <v>146</v>
      </c>
      <c r="C52" s="48" t="s">
        <v>61</v>
      </c>
      <c r="D52" s="48" t="s">
        <v>78</v>
      </c>
      <c r="E52" s="48" t="s">
        <v>142</v>
      </c>
      <c r="F52" s="48" t="s">
        <v>66</v>
      </c>
      <c r="G52" s="49">
        <v>1</v>
      </c>
      <c r="H52" s="48">
        <v>1</v>
      </c>
      <c r="I52" s="48" t="s">
        <v>143</v>
      </c>
      <c r="J52" s="48" t="s">
        <v>140</v>
      </c>
      <c r="K52" s="54">
        <v>5.2000000000000005E-2</v>
      </c>
      <c r="L52" s="54">
        <v>5.2000000000000005E-2</v>
      </c>
      <c r="M52" s="54">
        <v>5.2000000000000005E-2</v>
      </c>
      <c r="N52" s="54">
        <v>5.2000000000000005E-2</v>
      </c>
      <c r="O52" s="54">
        <v>5.2000000000000005E-2</v>
      </c>
      <c r="P52" s="54">
        <v>5.2000000000000005E-2</v>
      </c>
      <c r="Q52" s="54">
        <v>5.2000000000000005E-2</v>
      </c>
      <c r="R52" s="54">
        <v>5.2000000000000005E-2</v>
      </c>
      <c r="S52" s="54">
        <v>5.2000000000000005E-2</v>
      </c>
      <c r="T52" s="54">
        <v>5.2000000000000005E-2</v>
      </c>
      <c r="U52" s="54">
        <v>5.2000000000000005E-2</v>
      </c>
      <c r="V52" s="54">
        <v>5.2000000000000005E-2</v>
      </c>
      <c r="W52" s="54">
        <v>5.2000000000000005E-2</v>
      </c>
      <c r="X52" s="54">
        <v>5.2000000000000005E-2</v>
      </c>
      <c r="Y52" s="54">
        <v>5.2000000000000005E-2</v>
      </c>
      <c r="Z52" s="48" t="s">
        <v>141</v>
      </c>
      <c r="AA52" s="55">
        <v>0</v>
      </c>
      <c r="AB52" s="56">
        <v>0</v>
      </c>
    </row>
    <row r="53" spans="2:28" x14ac:dyDescent="0.3">
      <c r="B53" s="48" t="s">
        <v>147</v>
      </c>
      <c r="C53" s="48" t="s">
        <v>61</v>
      </c>
      <c r="D53" s="48" t="s">
        <v>76</v>
      </c>
      <c r="E53" s="48" t="s">
        <v>138</v>
      </c>
      <c r="F53" s="48" t="s">
        <v>65</v>
      </c>
      <c r="G53" s="49">
        <v>1</v>
      </c>
      <c r="H53" s="48">
        <v>1</v>
      </c>
      <c r="I53" s="48" t="s">
        <v>139</v>
      </c>
      <c r="J53" s="48" t="s">
        <v>140</v>
      </c>
      <c r="K53" s="54">
        <v>4.0833333333333333E-2</v>
      </c>
      <c r="L53" s="54">
        <v>4.0833333333333333E-2</v>
      </c>
      <c r="M53" s="54">
        <v>4.0833333333333333E-2</v>
      </c>
      <c r="N53" s="54">
        <v>4.0833333333333333E-2</v>
      </c>
      <c r="O53" s="54">
        <v>4.0833333333333333E-2</v>
      </c>
      <c r="P53" s="54">
        <v>4.0833333333333333E-2</v>
      </c>
      <c r="Q53" s="54">
        <v>4.0833333333333333E-2</v>
      </c>
      <c r="R53" s="54">
        <v>4.0833333333333333E-2</v>
      </c>
      <c r="S53" s="54">
        <v>4.0833333333333333E-2</v>
      </c>
      <c r="T53" s="54">
        <v>4.0833333333333333E-2</v>
      </c>
      <c r="U53" s="54">
        <v>4.0833333333333333E-2</v>
      </c>
      <c r="V53" s="54">
        <v>4.0833333333333333E-2</v>
      </c>
      <c r="W53" s="54">
        <v>4.0833333333333333E-2</v>
      </c>
      <c r="X53" s="54">
        <v>4.0833333333333333E-2</v>
      </c>
      <c r="Y53" s="54">
        <v>4.0833333333333333E-2</v>
      </c>
      <c r="Z53" s="48" t="s">
        <v>141</v>
      </c>
      <c r="AA53" s="55">
        <v>4.2315701790920464E-3</v>
      </c>
      <c r="AB53" s="56">
        <v>1.9057916741777945E-4</v>
      </c>
    </row>
    <row r="54" spans="2:28" x14ac:dyDescent="0.3">
      <c r="B54" s="48" t="s">
        <v>147</v>
      </c>
      <c r="C54" s="48" t="s">
        <v>61</v>
      </c>
      <c r="D54" s="48" t="s">
        <v>76</v>
      </c>
      <c r="E54" s="48" t="s">
        <v>142</v>
      </c>
      <c r="F54" s="48" t="s">
        <v>65</v>
      </c>
      <c r="G54" s="49">
        <v>1</v>
      </c>
      <c r="H54" s="48">
        <v>1</v>
      </c>
      <c r="I54" s="48" t="s">
        <v>139</v>
      </c>
      <c r="J54" s="48" t="s">
        <v>140</v>
      </c>
      <c r="K54" s="54">
        <v>4.0833333333333333E-2</v>
      </c>
      <c r="L54" s="54">
        <v>4.0833333333333333E-2</v>
      </c>
      <c r="M54" s="54">
        <v>4.0833333333333333E-2</v>
      </c>
      <c r="N54" s="54">
        <v>4.0833333333333333E-2</v>
      </c>
      <c r="O54" s="54">
        <v>4.0833333333333333E-2</v>
      </c>
      <c r="P54" s="54">
        <v>4.0833333333333333E-2</v>
      </c>
      <c r="Q54" s="54">
        <v>4.0833333333333333E-2</v>
      </c>
      <c r="R54" s="54">
        <v>4.0833333333333333E-2</v>
      </c>
      <c r="S54" s="54">
        <v>4.0833333333333333E-2</v>
      </c>
      <c r="T54" s="54">
        <v>4.0833333333333333E-2</v>
      </c>
      <c r="U54" s="54">
        <v>4.0833333333333333E-2</v>
      </c>
      <c r="V54" s="54">
        <v>4.0833333333333333E-2</v>
      </c>
      <c r="W54" s="54">
        <v>4.0833333333333333E-2</v>
      </c>
      <c r="X54" s="54">
        <v>4.0833333333333333E-2</v>
      </c>
      <c r="Y54" s="54">
        <v>4.0833333333333333E-2</v>
      </c>
      <c r="Z54" s="48" t="s">
        <v>141</v>
      </c>
      <c r="AA54" s="55">
        <v>4.2315701790920464E-3</v>
      </c>
      <c r="AB54" s="56">
        <v>1.9057916741777945E-4</v>
      </c>
    </row>
    <row r="55" spans="2:28" x14ac:dyDescent="0.3">
      <c r="B55" s="48" t="s">
        <v>147</v>
      </c>
      <c r="C55" s="48" t="s">
        <v>61</v>
      </c>
      <c r="D55" s="48" t="s">
        <v>76</v>
      </c>
      <c r="E55" s="48" t="s">
        <v>138</v>
      </c>
      <c r="F55" s="48" t="s">
        <v>66</v>
      </c>
      <c r="G55" s="49">
        <v>1</v>
      </c>
      <c r="H55" s="48">
        <v>1</v>
      </c>
      <c r="I55" s="48" t="s">
        <v>143</v>
      </c>
      <c r="J55" s="48" t="s">
        <v>140</v>
      </c>
      <c r="K55" s="54">
        <v>5.2000000000000005E-2</v>
      </c>
      <c r="L55" s="54">
        <v>5.2000000000000005E-2</v>
      </c>
      <c r="M55" s="54">
        <v>5.2000000000000005E-2</v>
      </c>
      <c r="N55" s="54">
        <v>5.2000000000000005E-2</v>
      </c>
      <c r="O55" s="54">
        <v>5.2000000000000005E-2</v>
      </c>
      <c r="P55" s="54">
        <v>5.2000000000000005E-2</v>
      </c>
      <c r="Q55" s="54">
        <v>5.2000000000000005E-2</v>
      </c>
      <c r="R55" s="54">
        <v>5.2000000000000005E-2</v>
      </c>
      <c r="S55" s="54">
        <v>5.2000000000000005E-2</v>
      </c>
      <c r="T55" s="54">
        <v>5.2000000000000005E-2</v>
      </c>
      <c r="U55" s="54">
        <v>5.2000000000000005E-2</v>
      </c>
      <c r="V55" s="54">
        <v>5.2000000000000005E-2</v>
      </c>
      <c r="W55" s="54">
        <v>5.2000000000000005E-2</v>
      </c>
      <c r="X55" s="54">
        <v>5.2000000000000005E-2</v>
      </c>
      <c r="Y55" s="54">
        <v>5.2000000000000005E-2</v>
      </c>
      <c r="Z55" s="48" t="s">
        <v>141</v>
      </c>
      <c r="AA55" s="55">
        <v>0</v>
      </c>
      <c r="AB55" s="56">
        <v>0</v>
      </c>
    </row>
    <row r="56" spans="2:28" x14ac:dyDescent="0.3">
      <c r="B56" s="48" t="s">
        <v>147</v>
      </c>
      <c r="C56" s="48" t="s">
        <v>61</v>
      </c>
      <c r="D56" s="48" t="s">
        <v>76</v>
      </c>
      <c r="E56" s="48" t="s">
        <v>142</v>
      </c>
      <c r="F56" s="48" t="s">
        <v>66</v>
      </c>
      <c r="G56" s="49">
        <v>1</v>
      </c>
      <c r="H56" s="48">
        <v>1</v>
      </c>
      <c r="I56" s="48" t="s">
        <v>143</v>
      </c>
      <c r="J56" s="48" t="s">
        <v>140</v>
      </c>
      <c r="K56" s="54">
        <v>5.2000000000000005E-2</v>
      </c>
      <c r="L56" s="54">
        <v>5.2000000000000005E-2</v>
      </c>
      <c r="M56" s="54">
        <v>5.2000000000000005E-2</v>
      </c>
      <c r="N56" s="54">
        <v>5.2000000000000005E-2</v>
      </c>
      <c r="O56" s="54">
        <v>5.2000000000000005E-2</v>
      </c>
      <c r="P56" s="54">
        <v>5.2000000000000005E-2</v>
      </c>
      <c r="Q56" s="54">
        <v>5.2000000000000005E-2</v>
      </c>
      <c r="R56" s="54">
        <v>5.2000000000000005E-2</v>
      </c>
      <c r="S56" s="54">
        <v>5.2000000000000005E-2</v>
      </c>
      <c r="T56" s="54">
        <v>5.2000000000000005E-2</v>
      </c>
      <c r="U56" s="54">
        <v>5.2000000000000005E-2</v>
      </c>
      <c r="V56" s="54">
        <v>5.2000000000000005E-2</v>
      </c>
      <c r="W56" s="54">
        <v>5.2000000000000005E-2</v>
      </c>
      <c r="X56" s="54">
        <v>5.2000000000000005E-2</v>
      </c>
      <c r="Y56" s="54">
        <v>5.2000000000000005E-2</v>
      </c>
      <c r="Z56" s="48" t="s">
        <v>141</v>
      </c>
      <c r="AA56" s="55">
        <v>0</v>
      </c>
      <c r="AB56" s="56">
        <v>0</v>
      </c>
    </row>
    <row r="57" spans="2:28" x14ac:dyDescent="0.3">
      <c r="B57" s="48" t="s">
        <v>147</v>
      </c>
      <c r="C57" s="48" t="s">
        <v>61</v>
      </c>
      <c r="D57" s="48" t="s">
        <v>77</v>
      </c>
      <c r="E57" s="48" t="s">
        <v>138</v>
      </c>
      <c r="F57" s="48" t="s">
        <v>65</v>
      </c>
      <c r="G57" s="49">
        <v>1</v>
      </c>
      <c r="H57" s="48">
        <v>1</v>
      </c>
      <c r="I57" s="48" t="s">
        <v>139</v>
      </c>
      <c r="J57" s="48" t="s">
        <v>140</v>
      </c>
      <c r="K57" s="54">
        <v>4.0833333333333333E-2</v>
      </c>
      <c r="L57" s="54">
        <v>4.0833333333333333E-2</v>
      </c>
      <c r="M57" s="54">
        <v>4.0833333333333333E-2</v>
      </c>
      <c r="N57" s="54">
        <v>4.0833333333333333E-2</v>
      </c>
      <c r="O57" s="54">
        <v>4.0833333333333333E-2</v>
      </c>
      <c r="P57" s="54">
        <v>4.0833333333333333E-2</v>
      </c>
      <c r="Q57" s="54">
        <v>4.0833333333333333E-2</v>
      </c>
      <c r="R57" s="54">
        <v>4.0833333333333333E-2</v>
      </c>
      <c r="S57" s="54">
        <v>4.0833333333333333E-2</v>
      </c>
      <c r="T57" s="54">
        <v>4.0833333333333333E-2</v>
      </c>
      <c r="U57" s="54">
        <v>4.0833333333333333E-2</v>
      </c>
      <c r="V57" s="54">
        <v>4.0833333333333333E-2</v>
      </c>
      <c r="W57" s="54">
        <v>4.0833333333333333E-2</v>
      </c>
      <c r="X57" s="54">
        <v>4.0833333333333333E-2</v>
      </c>
      <c r="Y57" s="54">
        <v>4.0833333333333333E-2</v>
      </c>
      <c r="Z57" s="48" t="s">
        <v>141</v>
      </c>
      <c r="AA57" s="55">
        <v>4.2315701790920464E-3</v>
      </c>
      <c r="AB57" s="56">
        <v>1.9057916741777945E-4</v>
      </c>
    </row>
    <row r="58" spans="2:28" x14ac:dyDescent="0.3">
      <c r="B58" s="48" t="s">
        <v>147</v>
      </c>
      <c r="C58" s="48" t="s">
        <v>61</v>
      </c>
      <c r="D58" s="48" t="s">
        <v>77</v>
      </c>
      <c r="E58" s="48" t="s">
        <v>142</v>
      </c>
      <c r="F58" s="48" t="s">
        <v>65</v>
      </c>
      <c r="G58" s="49">
        <v>1</v>
      </c>
      <c r="H58" s="48">
        <v>1</v>
      </c>
      <c r="I58" s="48" t="s">
        <v>139</v>
      </c>
      <c r="J58" s="48" t="s">
        <v>140</v>
      </c>
      <c r="K58" s="54">
        <v>4.0833333333333333E-2</v>
      </c>
      <c r="L58" s="54">
        <v>4.0833333333333333E-2</v>
      </c>
      <c r="M58" s="54">
        <v>4.0833333333333333E-2</v>
      </c>
      <c r="N58" s="54">
        <v>4.0833333333333333E-2</v>
      </c>
      <c r="O58" s="54">
        <v>4.0833333333333333E-2</v>
      </c>
      <c r="P58" s="54">
        <v>4.0833333333333333E-2</v>
      </c>
      <c r="Q58" s="54">
        <v>4.0833333333333333E-2</v>
      </c>
      <c r="R58" s="54">
        <v>4.0833333333333333E-2</v>
      </c>
      <c r="S58" s="54">
        <v>4.0833333333333333E-2</v>
      </c>
      <c r="T58" s="54">
        <v>4.0833333333333333E-2</v>
      </c>
      <c r="U58" s="54">
        <v>4.0833333333333333E-2</v>
      </c>
      <c r="V58" s="54">
        <v>4.0833333333333333E-2</v>
      </c>
      <c r="W58" s="54">
        <v>4.0833333333333333E-2</v>
      </c>
      <c r="X58" s="54">
        <v>4.0833333333333333E-2</v>
      </c>
      <c r="Y58" s="54">
        <v>4.0833333333333333E-2</v>
      </c>
      <c r="Z58" s="48" t="s">
        <v>141</v>
      </c>
      <c r="AA58" s="55">
        <v>4.2315701790920464E-3</v>
      </c>
      <c r="AB58" s="56">
        <v>1.9057916741777945E-4</v>
      </c>
    </row>
    <row r="59" spans="2:28" x14ac:dyDescent="0.3">
      <c r="B59" s="48" t="s">
        <v>147</v>
      </c>
      <c r="C59" s="48" t="s">
        <v>61</v>
      </c>
      <c r="D59" s="48" t="s">
        <v>125</v>
      </c>
      <c r="E59" s="48" t="s">
        <v>138</v>
      </c>
      <c r="F59" s="48" t="s">
        <v>66</v>
      </c>
      <c r="G59" s="49">
        <v>1</v>
      </c>
      <c r="H59" s="48">
        <v>1</v>
      </c>
      <c r="I59" s="48" t="s">
        <v>143</v>
      </c>
      <c r="J59" s="48" t="s">
        <v>140</v>
      </c>
      <c r="K59" s="54">
        <v>5.2000000000000005E-2</v>
      </c>
      <c r="L59" s="54">
        <v>5.2000000000000005E-2</v>
      </c>
      <c r="M59" s="54">
        <v>5.2000000000000005E-2</v>
      </c>
      <c r="N59" s="54">
        <v>5.2000000000000005E-2</v>
      </c>
      <c r="O59" s="54">
        <v>5.2000000000000005E-2</v>
      </c>
      <c r="P59" s="54">
        <v>5.2000000000000005E-2</v>
      </c>
      <c r="Q59" s="54">
        <v>5.2000000000000005E-2</v>
      </c>
      <c r="R59" s="54">
        <v>5.2000000000000005E-2</v>
      </c>
      <c r="S59" s="54">
        <v>5.2000000000000005E-2</v>
      </c>
      <c r="T59" s="54">
        <v>5.2000000000000005E-2</v>
      </c>
      <c r="U59" s="54">
        <v>5.2000000000000005E-2</v>
      </c>
      <c r="V59" s="54">
        <v>5.2000000000000005E-2</v>
      </c>
      <c r="W59" s="54">
        <v>5.2000000000000005E-2</v>
      </c>
      <c r="X59" s="54">
        <v>5.2000000000000005E-2</v>
      </c>
      <c r="Y59" s="54">
        <v>5.2000000000000005E-2</v>
      </c>
      <c r="Z59" s="48" t="s">
        <v>141</v>
      </c>
      <c r="AA59" s="55">
        <v>5.7290820837618869E-2</v>
      </c>
      <c r="AB59" s="56">
        <v>0</v>
      </c>
    </row>
    <row r="60" spans="2:28" x14ac:dyDescent="0.3">
      <c r="B60" s="48" t="s">
        <v>147</v>
      </c>
      <c r="C60" s="48" t="s">
        <v>61</v>
      </c>
      <c r="D60" s="48" t="s">
        <v>125</v>
      </c>
      <c r="E60" s="48" t="s">
        <v>142</v>
      </c>
      <c r="F60" s="48" t="s">
        <v>66</v>
      </c>
      <c r="G60" s="49">
        <v>1</v>
      </c>
      <c r="H60" s="48">
        <v>1</v>
      </c>
      <c r="I60" s="48" t="s">
        <v>143</v>
      </c>
      <c r="J60" s="48" t="s">
        <v>140</v>
      </c>
      <c r="K60" s="54">
        <v>5.2000000000000005E-2</v>
      </c>
      <c r="L60" s="54">
        <v>5.2000000000000005E-2</v>
      </c>
      <c r="M60" s="54">
        <v>5.2000000000000005E-2</v>
      </c>
      <c r="N60" s="54">
        <v>5.2000000000000005E-2</v>
      </c>
      <c r="O60" s="54">
        <v>5.2000000000000005E-2</v>
      </c>
      <c r="P60" s="54">
        <v>5.2000000000000005E-2</v>
      </c>
      <c r="Q60" s="54">
        <v>5.2000000000000005E-2</v>
      </c>
      <c r="R60" s="54">
        <v>5.2000000000000005E-2</v>
      </c>
      <c r="S60" s="54">
        <v>5.2000000000000005E-2</v>
      </c>
      <c r="T60" s="54">
        <v>5.2000000000000005E-2</v>
      </c>
      <c r="U60" s="54">
        <v>5.2000000000000005E-2</v>
      </c>
      <c r="V60" s="54">
        <v>5.2000000000000005E-2</v>
      </c>
      <c r="W60" s="54">
        <v>5.2000000000000005E-2</v>
      </c>
      <c r="X60" s="54">
        <v>5.2000000000000005E-2</v>
      </c>
      <c r="Y60" s="54">
        <v>5.2000000000000005E-2</v>
      </c>
      <c r="Z60" s="48" t="s">
        <v>141</v>
      </c>
      <c r="AA60" s="55">
        <v>5.7290820837618869E-2</v>
      </c>
      <c r="AB60" s="56">
        <v>0</v>
      </c>
    </row>
    <row r="61" spans="2:28" x14ac:dyDescent="0.3">
      <c r="B61" s="48" t="s">
        <v>147</v>
      </c>
      <c r="C61" s="48" t="s">
        <v>61</v>
      </c>
      <c r="D61" s="48" t="s">
        <v>78</v>
      </c>
      <c r="E61" s="48" t="s">
        <v>138</v>
      </c>
      <c r="F61" s="48" t="s">
        <v>65</v>
      </c>
      <c r="G61" s="49">
        <v>1</v>
      </c>
      <c r="H61" s="48">
        <v>1</v>
      </c>
      <c r="I61" s="48" t="s">
        <v>139</v>
      </c>
      <c r="J61" s="48" t="s">
        <v>140</v>
      </c>
      <c r="K61" s="54">
        <v>4.0833333333333333E-2</v>
      </c>
      <c r="L61" s="54">
        <v>4.0833333333333333E-2</v>
      </c>
      <c r="M61" s="54">
        <v>4.0833333333333333E-2</v>
      </c>
      <c r="N61" s="54">
        <v>4.0833333333333333E-2</v>
      </c>
      <c r="O61" s="54">
        <v>4.0833333333333333E-2</v>
      </c>
      <c r="P61" s="54">
        <v>4.0833333333333333E-2</v>
      </c>
      <c r="Q61" s="54">
        <v>4.0833333333333333E-2</v>
      </c>
      <c r="R61" s="54">
        <v>4.0833333333333333E-2</v>
      </c>
      <c r="S61" s="54">
        <v>4.0833333333333333E-2</v>
      </c>
      <c r="T61" s="54">
        <v>4.0833333333333333E-2</v>
      </c>
      <c r="U61" s="54">
        <v>4.0833333333333333E-2</v>
      </c>
      <c r="V61" s="54">
        <v>4.0833333333333333E-2</v>
      </c>
      <c r="W61" s="54">
        <v>4.0833333333333333E-2</v>
      </c>
      <c r="X61" s="54">
        <v>4.0833333333333333E-2</v>
      </c>
      <c r="Y61" s="54">
        <v>4.0833333333333333E-2</v>
      </c>
      <c r="Z61" s="48" t="s">
        <v>141</v>
      </c>
      <c r="AA61" s="55">
        <v>4.2315701790920464E-3</v>
      </c>
      <c r="AB61" s="56">
        <v>1.9057916741777945E-4</v>
      </c>
    </row>
    <row r="62" spans="2:28" x14ac:dyDescent="0.3">
      <c r="B62" s="48" t="s">
        <v>147</v>
      </c>
      <c r="C62" s="48" t="s">
        <v>61</v>
      </c>
      <c r="D62" s="48" t="s">
        <v>78</v>
      </c>
      <c r="E62" s="48" t="s">
        <v>142</v>
      </c>
      <c r="F62" s="48" t="s">
        <v>65</v>
      </c>
      <c r="G62" s="49">
        <v>1</v>
      </c>
      <c r="H62" s="48">
        <v>1</v>
      </c>
      <c r="I62" s="48" t="s">
        <v>139</v>
      </c>
      <c r="J62" s="48" t="s">
        <v>140</v>
      </c>
      <c r="K62" s="54">
        <v>4.0833333333333333E-2</v>
      </c>
      <c r="L62" s="54">
        <v>4.0833333333333333E-2</v>
      </c>
      <c r="M62" s="54">
        <v>4.0833333333333333E-2</v>
      </c>
      <c r="N62" s="54">
        <v>4.0833333333333333E-2</v>
      </c>
      <c r="O62" s="54">
        <v>4.0833333333333333E-2</v>
      </c>
      <c r="P62" s="54">
        <v>4.0833333333333333E-2</v>
      </c>
      <c r="Q62" s="54">
        <v>4.0833333333333333E-2</v>
      </c>
      <c r="R62" s="54">
        <v>4.0833333333333333E-2</v>
      </c>
      <c r="S62" s="54">
        <v>4.0833333333333333E-2</v>
      </c>
      <c r="T62" s="54">
        <v>4.0833333333333333E-2</v>
      </c>
      <c r="U62" s="54">
        <v>4.0833333333333333E-2</v>
      </c>
      <c r="V62" s="54">
        <v>4.0833333333333333E-2</v>
      </c>
      <c r="W62" s="54">
        <v>4.0833333333333333E-2</v>
      </c>
      <c r="X62" s="54">
        <v>4.0833333333333333E-2</v>
      </c>
      <c r="Y62" s="54">
        <v>4.0833333333333333E-2</v>
      </c>
      <c r="Z62" s="48" t="s">
        <v>141</v>
      </c>
      <c r="AA62" s="55">
        <v>4.2315701790920464E-3</v>
      </c>
      <c r="AB62" s="56">
        <v>1.9057916741777945E-4</v>
      </c>
    </row>
    <row r="63" spans="2:28" x14ac:dyDescent="0.3">
      <c r="B63" s="48" t="s">
        <v>147</v>
      </c>
      <c r="C63" s="48" t="s">
        <v>61</v>
      </c>
      <c r="D63" s="48" t="s">
        <v>78</v>
      </c>
      <c r="E63" s="48" t="s">
        <v>138</v>
      </c>
      <c r="F63" s="48" t="s">
        <v>66</v>
      </c>
      <c r="G63" s="49">
        <v>1</v>
      </c>
      <c r="H63" s="48">
        <v>1</v>
      </c>
      <c r="I63" s="48" t="s">
        <v>143</v>
      </c>
      <c r="J63" s="48" t="s">
        <v>140</v>
      </c>
      <c r="K63" s="54">
        <v>5.2000000000000005E-2</v>
      </c>
      <c r="L63" s="54">
        <v>5.2000000000000005E-2</v>
      </c>
      <c r="M63" s="54">
        <v>5.2000000000000005E-2</v>
      </c>
      <c r="N63" s="54">
        <v>5.2000000000000005E-2</v>
      </c>
      <c r="O63" s="54">
        <v>5.2000000000000005E-2</v>
      </c>
      <c r="P63" s="54">
        <v>5.2000000000000005E-2</v>
      </c>
      <c r="Q63" s="54">
        <v>5.2000000000000005E-2</v>
      </c>
      <c r="R63" s="54">
        <v>5.2000000000000005E-2</v>
      </c>
      <c r="S63" s="54">
        <v>5.2000000000000005E-2</v>
      </c>
      <c r="T63" s="54">
        <v>5.2000000000000005E-2</v>
      </c>
      <c r="U63" s="54">
        <v>5.2000000000000005E-2</v>
      </c>
      <c r="V63" s="54">
        <v>5.2000000000000005E-2</v>
      </c>
      <c r="W63" s="54">
        <v>5.2000000000000005E-2</v>
      </c>
      <c r="X63" s="54">
        <v>5.2000000000000005E-2</v>
      </c>
      <c r="Y63" s="54">
        <v>5.2000000000000005E-2</v>
      </c>
      <c r="Z63" s="48" t="s">
        <v>141</v>
      </c>
      <c r="AA63" s="55">
        <v>0</v>
      </c>
      <c r="AB63" s="56">
        <v>0</v>
      </c>
    </row>
    <row r="64" spans="2:28" x14ac:dyDescent="0.3">
      <c r="B64" s="48" t="s">
        <v>147</v>
      </c>
      <c r="C64" s="48" t="s">
        <v>61</v>
      </c>
      <c r="D64" s="48" t="s">
        <v>78</v>
      </c>
      <c r="E64" s="48" t="s">
        <v>142</v>
      </c>
      <c r="F64" s="48" t="s">
        <v>66</v>
      </c>
      <c r="G64" s="49">
        <v>1</v>
      </c>
      <c r="H64" s="48">
        <v>1</v>
      </c>
      <c r="I64" s="48" t="s">
        <v>143</v>
      </c>
      <c r="J64" s="48" t="s">
        <v>140</v>
      </c>
      <c r="K64" s="54">
        <v>5.2000000000000005E-2</v>
      </c>
      <c r="L64" s="54">
        <v>5.2000000000000005E-2</v>
      </c>
      <c r="M64" s="54">
        <v>5.2000000000000005E-2</v>
      </c>
      <c r="N64" s="54">
        <v>5.2000000000000005E-2</v>
      </c>
      <c r="O64" s="54">
        <v>5.2000000000000005E-2</v>
      </c>
      <c r="P64" s="54">
        <v>5.2000000000000005E-2</v>
      </c>
      <c r="Q64" s="54">
        <v>5.2000000000000005E-2</v>
      </c>
      <c r="R64" s="54">
        <v>5.2000000000000005E-2</v>
      </c>
      <c r="S64" s="54">
        <v>5.2000000000000005E-2</v>
      </c>
      <c r="T64" s="54">
        <v>5.2000000000000005E-2</v>
      </c>
      <c r="U64" s="54">
        <v>5.2000000000000005E-2</v>
      </c>
      <c r="V64" s="54">
        <v>5.2000000000000005E-2</v>
      </c>
      <c r="W64" s="54">
        <v>5.2000000000000005E-2</v>
      </c>
      <c r="X64" s="54">
        <v>5.2000000000000005E-2</v>
      </c>
      <c r="Y64" s="54">
        <v>5.2000000000000005E-2</v>
      </c>
      <c r="Z64" s="48" t="s">
        <v>141</v>
      </c>
      <c r="AA64" s="55">
        <v>0</v>
      </c>
      <c r="AB64" s="56">
        <v>0</v>
      </c>
    </row>
    <row r="65" spans="2:28" x14ac:dyDescent="0.3">
      <c r="B65" s="48" t="s">
        <v>148</v>
      </c>
      <c r="C65" s="48" t="s">
        <v>110</v>
      </c>
      <c r="D65" s="48" t="s">
        <v>76</v>
      </c>
      <c r="E65" s="48" t="s">
        <v>111</v>
      </c>
      <c r="F65" s="48" t="s">
        <v>65</v>
      </c>
      <c r="G65" s="49">
        <v>0</v>
      </c>
      <c r="H65" s="48">
        <v>1</v>
      </c>
      <c r="I65" s="48">
        <v>0</v>
      </c>
      <c r="J65" s="48" t="e">
        <v>#N/A</v>
      </c>
      <c r="K65" s="57">
        <v>0</v>
      </c>
      <c r="L65" s="57">
        <v>0</v>
      </c>
      <c r="M65" s="57">
        <v>0</v>
      </c>
      <c r="N65" s="57">
        <v>0</v>
      </c>
      <c r="O65" s="57">
        <v>0</v>
      </c>
      <c r="P65" s="57">
        <v>0</v>
      </c>
      <c r="Q65" s="57">
        <v>0</v>
      </c>
      <c r="R65" s="57">
        <v>0</v>
      </c>
      <c r="S65" s="57">
        <v>0</v>
      </c>
      <c r="T65" s="57">
        <v>0</v>
      </c>
      <c r="U65" s="57">
        <v>0</v>
      </c>
      <c r="V65" s="57">
        <v>0</v>
      </c>
      <c r="W65" s="57">
        <v>0</v>
      </c>
      <c r="X65" s="57">
        <v>0</v>
      </c>
      <c r="Y65" s="57">
        <v>0</v>
      </c>
      <c r="Z65" s="48">
        <v>0</v>
      </c>
      <c r="AA65" s="55">
        <v>0</v>
      </c>
      <c r="AB65" s="56">
        <v>0</v>
      </c>
    </row>
    <row r="66" spans="2:28" x14ac:dyDescent="0.3">
      <c r="B66" s="48" t="s">
        <v>148</v>
      </c>
      <c r="C66" s="48" t="s">
        <v>110</v>
      </c>
      <c r="D66" s="48" t="s">
        <v>76</v>
      </c>
      <c r="E66" s="48" t="s">
        <v>111</v>
      </c>
      <c r="F66" s="48" t="s">
        <v>66</v>
      </c>
      <c r="G66" s="49">
        <v>0</v>
      </c>
      <c r="H66" s="48">
        <v>1</v>
      </c>
      <c r="I66" s="48">
        <v>0</v>
      </c>
      <c r="J66" s="48" t="e">
        <v>#N/A</v>
      </c>
      <c r="K66" s="57">
        <v>0</v>
      </c>
      <c r="L66" s="57">
        <v>0</v>
      </c>
      <c r="M66" s="57">
        <v>0</v>
      </c>
      <c r="N66" s="57">
        <v>0</v>
      </c>
      <c r="O66" s="57">
        <v>0</v>
      </c>
      <c r="P66" s="57">
        <v>0</v>
      </c>
      <c r="Q66" s="57">
        <v>0</v>
      </c>
      <c r="R66" s="57">
        <v>0</v>
      </c>
      <c r="S66" s="57">
        <v>0</v>
      </c>
      <c r="T66" s="57">
        <v>0</v>
      </c>
      <c r="U66" s="57">
        <v>0</v>
      </c>
      <c r="V66" s="57">
        <v>0</v>
      </c>
      <c r="W66" s="57">
        <v>0</v>
      </c>
      <c r="X66" s="57">
        <v>0</v>
      </c>
      <c r="Y66" s="57">
        <v>0</v>
      </c>
      <c r="Z66" s="48">
        <v>0</v>
      </c>
      <c r="AA66" s="55">
        <v>0</v>
      </c>
      <c r="AB66" s="56">
        <v>0</v>
      </c>
    </row>
    <row r="67" spans="2:28" x14ac:dyDescent="0.3">
      <c r="B67" s="48" t="s">
        <v>148</v>
      </c>
      <c r="C67" s="48" t="s">
        <v>110</v>
      </c>
      <c r="D67" s="48" t="s">
        <v>76</v>
      </c>
      <c r="E67" s="48" t="s">
        <v>114</v>
      </c>
      <c r="F67" s="48" t="s">
        <v>65</v>
      </c>
      <c r="G67" s="49">
        <v>0</v>
      </c>
      <c r="H67" s="48">
        <v>1</v>
      </c>
      <c r="I67" s="48">
        <v>0</v>
      </c>
      <c r="J67" s="48" t="e">
        <v>#N/A</v>
      </c>
      <c r="K67" s="57">
        <v>0</v>
      </c>
      <c r="L67" s="57">
        <v>0</v>
      </c>
      <c r="M67" s="57">
        <v>0</v>
      </c>
      <c r="N67" s="57">
        <v>0</v>
      </c>
      <c r="O67" s="57">
        <v>0</v>
      </c>
      <c r="P67" s="57">
        <v>0</v>
      </c>
      <c r="Q67" s="57">
        <v>0</v>
      </c>
      <c r="R67" s="57">
        <v>0</v>
      </c>
      <c r="S67" s="57">
        <v>0</v>
      </c>
      <c r="T67" s="57">
        <v>0</v>
      </c>
      <c r="U67" s="57">
        <v>0</v>
      </c>
      <c r="V67" s="57">
        <v>0</v>
      </c>
      <c r="W67" s="57">
        <v>0</v>
      </c>
      <c r="X67" s="57">
        <v>0</v>
      </c>
      <c r="Y67" s="57">
        <v>0</v>
      </c>
      <c r="Z67" s="48">
        <v>0</v>
      </c>
      <c r="AA67" s="55">
        <v>0</v>
      </c>
      <c r="AB67" s="56">
        <v>0</v>
      </c>
    </row>
    <row r="68" spans="2:28" x14ac:dyDescent="0.3">
      <c r="B68" s="48" t="s">
        <v>148</v>
      </c>
      <c r="C68" s="48" t="s">
        <v>110</v>
      </c>
      <c r="D68" s="48" t="s">
        <v>76</v>
      </c>
      <c r="E68" s="48" t="s">
        <v>114</v>
      </c>
      <c r="F68" s="48" t="s">
        <v>66</v>
      </c>
      <c r="G68" s="49">
        <v>0</v>
      </c>
      <c r="H68" s="48">
        <v>1</v>
      </c>
      <c r="I68" s="48">
        <v>0</v>
      </c>
      <c r="J68" s="48" t="e">
        <v>#N/A</v>
      </c>
      <c r="K68" s="57">
        <v>0</v>
      </c>
      <c r="L68" s="57">
        <v>0</v>
      </c>
      <c r="M68" s="57">
        <v>0</v>
      </c>
      <c r="N68" s="57">
        <v>0</v>
      </c>
      <c r="O68" s="57">
        <v>0</v>
      </c>
      <c r="P68" s="57">
        <v>0</v>
      </c>
      <c r="Q68" s="57">
        <v>0</v>
      </c>
      <c r="R68" s="57">
        <v>0</v>
      </c>
      <c r="S68" s="57">
        <v>0</v>
      </c>
      <c r="T68" s="57">
        <v>0</v>
      </c>
      <c r="U68" s="57">
        <v>0</v>
      </c>
      <c r="V68" s="57">
        <v>0</v>
      </c>
      <c r="W68" s="57">
        <v>0</v>
      </c>
      <c r="X68" s="57">
        <v>0</v>
      </c>
      <c r="Y68" s="57">
        <v>0</v>
      </c>
      <c r="Z68" s="48">
        <v>0</v>
      </c>
      <c r="AA68" s="55">
        <v>0</v>
      </c>
      <c r="AB68" s="56">
        <v>0</v>
      </c>
    </row>
    <row r="69" spans="2:28" x14ac:dyDescent="0.3">
      <c r="B69" s="48" t="s">
        <v>148</v>
      </c>
      <c r="C69" s="48" t="s">
        <v>110</v>
      </c>
      <c r="D69" s="48" t="s">
        <v>76</v>
      </c>
      <c r="E69" s="48" t="s">
        <v>115</v>
      </c>
      <c r="F69" s="48" t="s">
        <v>65</v>
      </c>
      <c r="G69" s="49">
        <v>0</v>
      </c>
      <c r="H69" s="48">
        <v>1</v>
      </c>
      <c r="I69" s="48">
        <v>0</v>
      </c>
      <c r="J69" s="48" t="e">
        <v>#N/A</v>
      </c>
      <c r="K69" s="57">
        <v>0</v>
      </c>
      <c r="L69" s="57">
        <v>0</v>
      </c>
      <c r="M69" s="57">
        <v>0</v>
      </c>
      <c r="N69" s="57">
        <v>0</v>
      </c>
      <c r="O69" s="57">
        <v>0</v>
      </c>
      <c r="P69" s="57">
        <v>0</v>
      </c>
      <c r="Q69" s="57">
        <v>0</v>
      </c>
      <c r="R69" s="57">
        <v>0</v>
      </c>
      <c r="S69" s="57">
        <v>0</v>
      </c>
      <c r="T69" s="57">
        <v>0</v>
      </c>
      <c r="U69" s="57">
        <v>0</v>
      </c>
      <c r="V69" s="57">
        <v>0</v>
      </c>
      <c r="W69" s="57">
        <v>0</v>
      </c>
      <c r="X69" s="57">
        <v>0</v>
      </c>
      <c r="Y69" s="57">
        <v>0</v>
      </c>
      <c r="Z69" s="48">
        <v>0</v>
      </c>
      <c r="AA69" s="55">
        <v>0</v>
      </c>
      <c r="AB69" s="56">
        <v>0</v>
      </c>
    </row>
    <row r="70" spans="2:28" x14ac:dyDescent="0.3">
      <c r="B70" s="48" t="s">
        <v>148</v>
      </c>
      <c r="C70" s="48" t="s">
        <v>110</v>
      </c>
      <c r="D70" s="48" t="s">
        <v>76</v>
      </c>
      <c r="E70" s="48" t="s">
        <v>115</v>
      </c>
      <c r="F70" s="48" t="s">
        <v>66</v>
      </c>
      <c r="G70" s="49">
        <v>0</v>
      </c>
      <c r="H70" s="48">
        <v>1</v>
      </c>
      <c r="I70" s="48">
        <v>0</v>
      </c>
      <c r="J70" s="48" t="e">
        <v>#N/A</v>
      </c>
      <c r="K70" s="57">
        <v>0</v>
      </c>
      <c r="L70" s="57">
        <v>0</v>
      </c>
      <c r="M70" s="57">
        <v>0</v>
      </c>
      <c r="N70" s="57">
        <v>0</v>
      </c>
      <c r="O70" s="57">
        <v>0</v>
      </c>
      <c r="P70" s="57">
        <v>0</v>
      </c>
      <c r="Q70" s="57">
        <v>0</v>
      </c>
      <c r="R70" s="57">
        <v>0</v>
      </c>
      <c r="S70" s="57">
        <v>0</v>
      </c>
      <c r="T70" s="57">
        <v>0</v>
      </c>
      <c r="U70" s="57">
        <v>0</v>
      </c>
      <c r="V70" s="57">
        <v>0</v>
      </c>
      <c r="W70" s="57">
        <v>0</v>
      </c>
      <c r="X70" s="57">
        <v>0</v>
      </c>
      <c r="Y70" s="57">
        <v>0</v>
      </c>
      <c r="Z70" s="48">
        <v>0</v>
      </c>
      <c r="AA70" s="55">
        <v>0</v>
      </c>
      <c r="AB70" s="56">
        <v>0</v>
      </c>
    </row>
    <row r="71" spans="2:28" x14ac:dyDescent="0.3">
      <c r="B71" s="48" t="s">
        <v>148</v>
      </c>
      <c r="C71" s="48" t="s">
        <v>110</v>
      </c>
      <c r="D71" s="48" t="s">
        <v>76</v>
      </c>
      <c r="E71" s="48" t="s">
        <v>116</v>
      </c>
      <c r="F71" s="48" t="s">
        <v>65</v>
      </c>
      <c r="G71" s="49">
        <v>0.9</v>
      </c>
      <c r="H71" s="48">
        <v>1</v>
      </c>
      <c r="I71" s="48" t="s">
        <v>139</v>
      </c>
      <c r="J71" s="48" t="s">
        <v>140</v>
      </c>
      <c r="K71" s="54">
        <v>4.4999999999999998E-2</v>
      </c>
      <c r="L71" s="54">
        <v>4.4999999999999998E-2</v>
      </c>
      <c r="M71" s="54">
        <v>4.4999999999999998E-2</v>
      </c>
      <c r="N71" s="54">
        <v>4.4999999999999998E-2</v>
      </c>
      <c r="O71" s="54">
        <v>4.4999999999999998E-2</v>
      </c>
      <c r="P71" s="54">
        <v>4.4999999999999998E-2</v>
      </c>
      <c r="Q71" s="54">
        <v>4.4999999999999998E-2</v>
      </c>
      <c r="R71" s="54">
        <v>4.4999999999999998E-2</v>
      </c>
      <c r="S71" s="54">
        <v>4.4999999999999998E-2</v>
      </c>
      <c r="T71" s="54">
        <v>4.4999999999999998E-2</v>
      </c>
      <c r="U71" s="54">
        <v>4.4999999999999998E-2</v>
      </c>
      <c r="V71" s="54">
        <v>4.4999999999999998E-2</v>
      </c>
      <c r="W71" s="54">
        <v>4.4999999999999998E-2</v>
      </c>
      <c r="X71" s="54">
        <v>4.4999999999999998E-2</v>
      </c>
      <c r="Y71" s="54">
        <v>4.4999999999999998E-2</v>
      </c>
      <c r="Z71" s="48" t="s">
        <v>141</v>
      </c>
      <c r="AA71" s="55">
        <v>4.1400000000000006E-2</v>
      </c>
      <c r="AB71" s="56">
        <v>1.260997392571049E-4</v>
      </c>
    </row>
    <row r="72" spans="2:28" x14ac:dyDescent="0.3">
      <c r="B72" s="48" t="s">
        <v>148</v>
      </c>
      <c r="C72" s="48" t="s">
        <v>110</v>
      </c>
      <c r="D72" s="48" t="s">
        <v>76</v>
      </c>
      <c r="E72" s="48" t="s">
        <v>116</v>
      </c>
      <c r="F72" s="48" t="s">
        <v>66</v>
      </c>
      <c r="G72" s="49">
        <v>0</v>
      </c>
      <c r="H72" s="48">
        <v>1</v>
      </c>
      <c r="I72" s="48">
        <v>0</v>
      </c>
      <c r="J72" s="48" t="e">
        <v>#N/A</v>
      </c>
      <c r="K72" s="57">
        <v>0</v>
      </c>
      <c r="L72" s="57">
        <v>0</v>
      </c>
      <c r="M72" s="57">
        <v>0</v>
      </c>
      <c r="N72" s="57">
        <v>0</v>
      </c>
      <c r="O72" s="57">
        <v>0</v>
      </c>
      <c r="P72" s="57">
        <v>0</v>
      </c>
      <c r="Q72" s="57">
        <v>0</v>
      </c>
      <c r="R72" s="57">
        <v>0</v>
      </c>
      <c r="S72" s="57">
        <v>0</v>
      </c>
      <c r="T72" s="57">
        <v>0</v>
      </c>
      <c r="U72" s="57">
        <v>0</v>
      </c>
      <c r="V72" s="57">
        <v>0</v>
      </c>
      <c r="W72" s="57">
        <v>0</v>
      </c>
      <c r="X72" s="57">
        <v>0</v>
      </c>
      <c r="Y72" s="57">
        <v>0</v>
      </c>
      <c r="Z72" s="48">
        <v>0</v>
      </c>
      <c r="AA72" s="55">
        <v>0</v>
      </c>
      <c r="AB72" s="56">
        <v>0</v>
      </c>
    </row>
    <row r="73" spans="2:28" x14ac:dyDescent="0.3">
      <c r="B73" s="48" t="s">
        <v>148</v>
      </c>
      <c r="C73" s="48" t="s">
        <v>110</v>
      </c>
      <c r="D73" s="48" t="s">
        <v>76</v>
      </c>
      <c r="E73" s="48" t="s">
        <v>117</v>
      </c>
      <c r="F73" s="48" t="s">
        <v>65</v>
      </c>
      <c r="G73" s="49">
        <v>0.9</v>
      </c>
      <c r="H73" s="48">
        <v>1</v>
      </c>
      <c r="I73" s="48" t="s">
        <v>139</v>
      </c>
      <c r="J73" s="48" t="s">
        <v>140</v>
      </c>
      <c r="K73" s="54">
        <v>0.06</v>
      </c>
      <c r="L73" s="54">
        <v>0.06</v>
      </c>
      <c r="M73" s="54">
        <v>0.06</v>
      </c>
      <c r="N73" s="54">
        <v>0.06</v>
      </c>
      <c r="O73" s="54">
        <v>0.06</v>
      </c>
      <c r="P73" s="54">
        <v>0.06</v>
      </c>
      <c r="Q73" s="54">
        <v>0.06</v>
      </c>
      <c r="R73" s="54">
        <v>0.06</v>
      </c>
      <c r="S73" s="54">
        <v>0.06</v>
      </c>
      <c r="T73" s="54">
        <v>0.06</v>
      </c>
      <c r="U73" s="54">
        <v>0.06</v>
      </c>
      <c r="V73" s="54">
        <v>0.06</v>
      </c>
      <c r="W73" s="54">
        <v>0.06</v>
      </c>
      <c r="X73" s="54">
        <v>0.06</v>
      </c>
      <c r="Y73" s="54">
        <v>0.06</v>
      </c>
      <c r="Z73" s="48" t="s">
        <v>141</v>
      </c>
      <c r="AA73" s="55">
        <v>4.1400000000000006E-2</v>
      </c>
      <c r="AB73" s="56">
        <v>1.260997392571049E-4</v>
      </c>
    </row>
    <row r="74" spans="2:28" x14ac:dyDescent="0.3">
      <c r="B74" s="48" t="s">
        <v>148</v>
      </c>
      <c r="C74" s="48" t="s">
        <v>110</v>
      </c>
      <c r="D74" s="48" t="s">
        <v>76</v>
      </c>
      <c r="E74" s="48" t="s">
        <v>117</v>
      </c>
      <c r="F74" s="48" t="s">
        <v>66</v>
      </c>
      <c r="G74" s="49">
        <v>0</v>
      </c>
      <c r="H74" s="48">
        <v>1</v>
      </c>
      <c r="I74" s="48">
        <v>0</v>
      </c>
      <c r="J74" s="48" t="e">
        <v>#N/A</v>
      </c>
      <c r="K74" s="57">
        <v>0</v>
      </c>
      <c r="L74" s="57">
        <v>0</v>
      </c>
      <c r="M74" s="57">
        <v>0</v>
      </c>
      <c r="N74" s="57">
        <v>0</v>
      </c>
      <c r="O74" s="57">
        <v>0</v>
      </c>
      <c r="P74" s="57">
        <v>0</v>
      </c>
      <c r="Q74" s="57">
        <v>0</v>
      </c>
      <c r="R74" s="57">
        <v>0</v>
      </c>
      <c r="S74" s="57">
        <v>0</v>
      </c>
      <c r="T74" s="57">
        <v>0</v>
      </c>
      <c r="U74" s="57">
        <v>0</v>
      </c>
      <c r="V74" s="57">
        <v>0</v>
      </c>
      <c r="W74" s="57">
        <v>0</v>
      </c>
      <c r="X74" s="57">
        <v>0</v>
      </c>
      <c r="Y74" s="57">
        <v>0</v>
      </c>
      <c r="Z74" s="48">
        <v>0</v>
      </c>
      <c r="AA74" s="55">
        <v>0</v>
      </c>
      <c r="AB74" s="56">
        <v>0</v>
      </c>
    </row>
    <row r="75" spans="2:28" x14ac:dyDescent="0.3">
      <c r="B75" s="48" t="s">
        <v>148</v>
      </c>
      <c r="C75" s="48" t="s">
        <v>110</v>
      </c>
      <c r="D75" s="48" t="s">
        <v>76</v>
      </c>
      <c r="E75" s="48" t="s">
        <v>118</v>
      </c>
      <c r="F75" s="48" t="s">
        <v>65</v>
      </c>
      <c r="G75" s="49">
        <v>0.2</v>
      </c>
      <c r="H75" s="48">
        <v>1</v>
      </c>
      <c r="I75" s="48" t="s">
        <v>139</v>
      </c>
      <c r="J75" s="48" t="s">
        <v>140</v>
      </c>
      <c r="K75" s="54">
        <v>4.4999999999999998E-2</v>
      </c>
      <c r="L75" s="54">
        <v>4.4999999999999998E-2</v>
      </c>
      <c r="M75" s="54">
        <v>4.4999999999999998E-2</v>
      </c>
      <c r="N75" s="54">
        <v>4.4999999999999998E-2</v>
      </c>
      <c r="O75" s="54">
        <v>4.4999999999999998E-2</v>
      </c>
      <c r="P75" s="54">
        <v>4.4999999999999998E-2</v>
      </c>
      <c r="Q75" s="54">
        <v>4.4999999999999998E-2</v>
      </c>
      <c r="R75" s="54">
        <v>4.4999999999999998E-2</v>
      </c>
      <c r="S75" s="54">
        <v>4.4999999999999998E-2</v>
      </c>
      <c r="T75" s="54">
        <v>4.4999999999999998E-2</v>
      </c>
      <c r="U75" s="54">
        <v>4.4999999999999998E-2</v>
      </c>
      <c r="V75" s="54">
        <v>4.4999999999999998E-2</v>
      </c>
      <c r="W75" s="54">
        <v>4.4999999999999998E-2</v>
      </c>
      <c r="X75" s="54">
        <v>4.4999999999999998E-2</v>
      </c>
      <c r="Y75" s="54">
        <v>4.4999999999999998E-2</v>
      </c>
      <c r="Z75" s="48" t="s">
        <v>141</v>
      </c>
      <c r="AA75" s="55">
        <v>4.1400000000000006E-2</v>
      </c>
      <c r="AB75" s="56">
        <v>1.260997392571049E-4</v>
      </c>
    </row>
    <row r="76" spans="2:28" x14ac:dyDescent="0.3">
      <c r="B76" s="48" t="s">
        <v>148</v>
      </c>
      <c r="C76" s="48" t="s">
        <v>110</v>
      </c>
      <c r="D76" s="48" t="s">
        <v>76</v>
      </c>
      <c r="E76" s="48" t="s">
        <v>118</v>
      </c>
      <c r="F76" s="48" t="s">
        <v>66</v>
      </c>
      <c r="G76" s="49">
        <v>0</v>
      </c>
      <c r="H76" s="48">
        <v>1</v>
      </c>
      <c r="I76" s="48">
        <v>0</v>
      </c>
      <c r="J76" s="48" t="e">
        <v>#N/A</v>
      </c>
      <c r="K76" s="57">
        <v>0</v>
      </c>
      <c r="L76" s="57">
        <v>0</v>
      </c>
      <c r="M76" s="57">
        <v>0</v>
      </c>
      <c r="N76" s="57">
        <v>0</v>
      </c>
      <c r="O76" s="57">
        <v>0</v>
      </c>
      <c r="P76" s="57">
        <v>0</v>
      </c>
      <c r="Q76" s="57">
        <v>0</v>
      </c>
      <c r="R76" s="57">
        <v>0</v>
      </c>
      <c r="S76" s="57">
        <v>0</v>
      </c>
      <c r="T76" s="57">
        <v>0</v>
      </c>
      <c r="U76" s="57">
        <v>0</v>
      </c>
      <c r="V76" s="57">
        <v>0</v>
      </c>
      <c r="W76" s="57">
        <v>0</v>
      </c>
      <c r="X76" s="57">
        <v>0</v>
      </c>
      <c r="Y76" s="57">
        <v>0</v>
      </c>
      <c r="Z76" s="48">
        <v>0</v>
      </c>
      <c r="AA76" s="55">
        <v>0</v>
      </c>
      <c r="AB76" s="56">
        <v>0</v>
      </c>
    </row>
    <row r="77" spans="2:28" x14ac:dyDescent="0.3">
      <c r="B77" s="48" t="s">
        <v>148</v>
      </c>
      <c r="C77" s="48" t="s">
        <v>110</v>
      </c>
      <c r="D77" s="48" t="s">
        <v>76</v>
      </c>
      <c r="E77" s="48" t="s">
        <v>119</v>
      </c>
      <c r="F77" s="48" t="s">
        <v>65</v>
      </c>
      <c r="G77" s="49">
        <v>0</v>
      </c>
      <c r="H77" s="48">
        <v>1</v>
      </c>
      <c r="I77" s="48">
        <v>0</v>
      </c>
      <c r="J77" s="48" t="e">
        <v>#N/A</v>
      </c>
      <c r="K77" s="57">
        <v>0</v>
      </c>
      <c r="L77" s="57">
        <v>0</v>
      </c>
      <c r="M77" s="57">
        <v>0</v>
      </c>
      <c r="N77" s="57">
        <v>0</v>
      </c>
      <c r="O77" s="57">
        <v>0</v>
      </c>
      <c r="P77" s="57">
        <v>0</v>
      </c>
      <c r="Q77" s="57">
        <v>0</v>
      </c>
      <c r="R77" s="57">
        <v>0</v>
      </c>
      <c r="S77" s="57">
        <v>0</v>
      </c>
      <c r="T77" s="57">
        <v>0</v>
      </c>
      <c r="U77" s="57">
        <v>0</v>
      </c>
      <c r="V77" s="57">
        <v>0</v>
      </c>
      <c r="W77" s="57">
        <v>0</v>
      </c>
      <c r="X77" s="57">
        <v>0</v>
      </c>
      <c r="Y77" s="57">
        <v>0</v>
      </c>
      <c r="Z77" s="48">
        <v>0</v>
      </c>
      <c r="AA77" s="55">
        <v>0</v>
      </c>
      <c r="AB77" s="56">
        <v>0</v>
      </c>
    </row>
    <row r="78" spans="2:28" x14ac:dyDescent="0.3">
      <c r="B78" s="48" t="s">
        <v>148</v>
      </c>
      <c r="C78" s="48" t="s">
        <v>110</v>
      </c>
      <c r="D78" s="48" t="s">
        <v>76</v>
      </c>
      <c r="E78" s="48" t="s">
        <v>119</v>
      </c>
      <c r="F78" s="48" t="s">
        <v>66</v>
      </c>
      <c r="G78" s="49">
        <v>0</v>
      </c>
      <c r="H78" s="48">
        <v>1</v>
      </c>
      <c r="I78" s="48">
        <v>0</v>
      </c>
      <c r="J78" s="48" t="e">
        <v>#N/A</v>
      </c>
      <c r="K78" s="57">
        <v>0</v>
      </c>
      <c r="L78" s="57">
        <v>0</v>
      </c>
      <c r="M78" s="57">
        <v>0</v>
      </c>
      <c r="N78" s="57">
        <v>0</v>
      </c>
      <c r="O78" s="57">
        <v>0</v>
      </c>
      <c r="P78" s="57">
        <v>0</v>
      </c>
      <c r="Q78" s="57">
        <v>0</v>
      </c>
      <c r="R78" s="57">
        <v>0</v>
      </c>
      <c r="S78" s="57">
        <v>0</v>
      </c>
      <c r="T78" s="57">
        <v>0</v>
      </c>
      <c r="U78" s="57">
        <v>0</v>
      </c>
      <c r="V78" s="57">
        <v>0</v>
      </c>
      <c r="W78" s="57">
        <v>0</v>
      </c>
      <c r="X78" s="57">
        <v>0</v>
      </c>
      <c r="Y78" s="57">
        <v>0</v>
      </c>
      <c r="Z78" s="48">
        <v>0</v>
      </c>
      <c r="AA78" s="55">
        <v>0</v>
      </c>
      <c r="AB78" s="56">
        <v>0</v>
      </c>
    </row>
    <row r="79" spans="2:28" x14ac:dyDescent="0.3">
      <c r="B79" s="48" t="s">
        <v>148</v>
      </c>
      <c r="C79" s="48" t="s">
        <v>110</v>
      </c>
      <c r="D79" s="48" t="s">
        <v>76</v>
      </c>
      <c r="E79" s="48" t="s">
        <v>120</v>
      </c>
      <c r="F79" s="48" t="s">
        <v>65</v>
      </c>
      <c r="G79" s="49">
        <v>0</v>
      </c>
      <c r="H79" s="48">
        <v>1</v>
      </c>
      <c r="I79" s="48">
        <v>0</v>
      </c>
      <c r="J79" s="48" t="e">
        <v>#N/A</v>
      </c>
      <c r="K79" s="57">
        <v>0</v>
      </c>
      <c r="L79" s="57">
        <v>0</v>
      </c>
      <c r="M79" s="57">
        <v>0</v>
      </c>
      <c r="N79" s="57">
        <v>0</v>
      </c>
      <c r="O79" s="57">
        <v>0</v>
      </c>
      <c r="P79" s="57">
        <v>0</v>
      </c>
      <c r="Q79" s="57">
        <v>0</v>
      </c>
      <c r="R79" s="57">
        <v>0</v>
      </c>
      <c r="S79" s="57">
        <v>0</v>
      </c>
      <c r="T79" s="57">
        <v>0</v>
      </c>
      <c r="U79" s="57">
        <v>0</v>
      </c>
      <c r="V79" s="57">
        <v>0</v>
      </c>
      <c r="W79" s="57">
        <v>0</v>
      </c>
      <c r="X79" s="57">
        <v>0</v>
      </c>
      <c r="Y79" s="57">
        <v>0</v>
      </c>
      <c r="Z79" s="48">
        <v>0</v>
      </c>
      <c r="AA79" s="55">
        <v>0</v>
      </c>
      <c r="AB79" s="56">
        <v>0</v>
      </c>
    </row>
    <row r="80" spans="2:28" x14ac:dyDescent="0.3">
      <c r="B80" s="48" t="s">
        <v>148</v>
      </c>
      <c r="C80" s="48" t="s">
        <v>110</v>
      </c>
      <c r="D80" s="48" t="s">
        <v>76</v>
      </c>
      <c r="E80" s="48" t="s">
        <v>120</v>
      </c>
      <c r="F80" s="48" t="s">
        <v>66</v>
      </c>
      <c r="G80" s="49">
        <v>0</v>
      </c>
      <c r="H80" s="48">
        <v>1</v>
      </c>
      <c r="I80" s="48">
        <v>0</v>
      </c>
      <c r="J80" s="48" t="e">
        <v>#N/A</v>
      </c>
      <c r="K80" s="57">
        <v>0</v>
      </c>
      <c r="L80" s="57">
        <v>0</v>
      </c>
      <c r="M80" s="57">
        <v>0</v>
      </c>
      <c r="N80" s="57">
        <v>0</v>
      </c>
      <c r="O80" s="57">
        <v>0</v>
      </c>
      <c r="P80" s="57">
        <v>0</v>
      </c>
      <c r="Q80" s="57">
        <v>0</v>
      </c>
      <c r="R80" s="57">
        <v>0</v>
      </c>
      <c r="S80" s="57">
        <v>0</v>
      </c>
      <c r="T80" s="57">
        <v>0</v>
      </c>
      <c r="U80" s="57">
        <v>0</v>
      </c>
      <c r="V80" s="57">
        <v>0</v>
      </c>
      <c r="W80" s="57">
        <v>0</v>
      </c>
      <c r="X80" s="57">
        <v>0</v>
      </c>
      <c r="Y80" s="57">
        <v>0</v>
      </c>
      <c r="Z80" s="48">
        <v>0</v>
      </c>
      <c r="AA80" s="55">
        <v>0</v>
      </c>
      <c r="AB80" s="56">
        <v>0</v>
      </c>
    </row>
    <row r="81" spans="2:28" x14ac:dyDescent="0.3">
      <c r="B81" s="48" t="s">
        <v>148</v>
      </c>
      <c r="C81" s="48" t="s">
        <v>110</v>
      </c>
      <c r="D81" s="48" t="s">
        <v>76</v>
      </c>
      <c r="E81" s="48" t="s">
        <v>121</v>
      </c>
      <c r="F81" s="48" t="s">
        <v>65</v>
      </c>
      <c r="G81" s="49">
        <v>0.2</v>
      </c>
      <c r="H81" s="48">
        <v>1</v>
      </c>
      <c r="I81" s="48" t="s">
        <v>139</v>
      </c>
      <c r="J81" s="48" t="s">
        <v>140</v>
      </c>
      <c r="K81" s="54">
        <v>4.4999999999999998E-2</v>
      </c>
      <c r="L81" s="54">
        <v>4.4999999999999998E-2</v>
      </c>
      <c r="M81" s="54">
        <v>4.4999999999999998E-2</v>
      </c>
      <c r="N81" s="54">
        <v>4.4999999999999998E-2</v>
      </c>
      <c r="O81" s="54">
        <v>4.4999999999999998E-2</v>
      </c>
      <c r="P81" s="54">
        <v>4.4999999999999998E-2</v>
      </c>
      <c r="Q81" s="54">
        <v>4.4999999999999998E-2</v>
      </c>
      <c r="R81" s="54">
        <v>4.4999999999999998E-2</v>
      </c>
      <c r="S81" s="54">
        <v>4.4999999999999998E-2</v>
      </c>
      <c r="T81" s="54">
        <v>4.4999999999999998E-2</v>
      </c>
      <c r="U81" s="54">
        <v>4.4999999999999998E-2</v>
      </c>
      <c r="V81" s="54">
        <v>4.4999999999999998E-2</v>
      </c>
      <c r="W81" s="54">
        <v>4.4999999999999998E-2</v>
      </c>
      <c r="X81" s="54">
        <v>4.4999999999999998E-2</v>
      </c>
      <c r="Y81" s="54">
        <v>4.4999999999999998E-2</v>
      </c>
      <c r="Z81" s="48" t="s">
        <v>141</v>
      </c>
      <c r="AA81" s="55">
        <v>4.1400000000000006E-2</v>
      </c>
      <c r="AB81" s="56">
        <v>1.260997392571049E-4</v>
      </c>
    </row>
    <row r="82" spans="2:28" x14ac:dyDescent="0.3">
      <c r="B82" s="48" t="s">
        <v>148</v>
      </c>
      <c r="C82" s="48" t="s">
        <v>110</v>
      </c>
      <c r="D82" s="48" t="s">
        <v>76</v>
      </c>
      <c r="E82" s="48" t="s">
        <v>121</v>
      </c>
      <c r="F82" s="48" t="s">
        <v>66</v>
      </c>
      <c r="G82" s="49">
        <v>0</v>
      </c>
      <c r="H82" s="48">
        <v>1</v>
      </c>
      <c r="I82" s="48">
        <v>0</v>
      </c>
      <c r="J82" s="48" t="e">
        <v>#N/A</v>
      </c>
      <c r="K82" s="57">
        <v>0</v>
      </c>
      <c r="L82" s="57">
        <v>0</v>
      </c>
      <c r="M82" s="57">
        <v>0</v>
      </c>
      <c r="N82" s="57">
        <v>0</v>
      </c>
      <c r="O82" s="57">
        <v>0</v>
      </c>
      <c r="P82" s="57">
        <v>0</v>
      </c>
      <c r="Q82" s="57">
        <v>0</v>
      </c>
      <c r="R82" s="57">
        <v>0</v>
      </c>
      <c r="S82" s="57">
        <v>0</v>
      </c>
      <c r="T82" s="57">
        <v>0</v>
      </c>
      <c r="U82" s="57">
        <v>0</v>
      </c>
      <c r="V82" s="57">
        <v>0</v>
      </c>
      <c r="W82" s="57">
        <v>0</v>
      </c>
      <c r="X82" s="57">
        <v>0</v>
      </c>
      <c r="Y82" s="57">
        <v>0</v>
      </c>
      <c r="Z82" s="48">
        <v>0</v>
      </c>
      <c r="AA82" s="55">
        <v>0</v>
      </c>
      <c r="AB82" s="56">
        <v>0</v>
      </c>
    </row>
    <row r="83" spans="2:28" x14ac:dyDescent="0.3">
      <c r="B83" s="48" t="s">
        <v>148</v>
      </c>
      <c r="C83" s="48" t="s">
        <v>110</v>
      </c>
      <c r="D83" s="48" t="s">
        <v>76</v>
      </c>
      <c r="E83" s="48" t="s">
        <v>122</v>
      </c>
      <c r="F83" s="48" t="s">
        <v>65</v>
      </c>
      <c r="G83" s="49">
        <v>0.2</v>
      </c>
      <c r="H83" s="48">
        <v>1</v>
      </c>
      <c r="I83" s="48" t="s">
        <v>139</v>
      </c>
      <c r="J83" s="48" t="s">
        <v>140</v>
      </c>
      <c r="K83" s="54">
        <v>4.4999999999999998E-2</v>
      </c>
      <c r="L83" s="54">
        <v>4.4999999999999998E-2</v>
      </c>
      <c r="M83" s="54">
        <v>4.4999999999999998E-2</v>
      </c>
      <c r="N83" s="54">
        <v>4.4999999999999998E-2</v>
      </c>
      <c r="O83" s="54">
        <v>4.4999999999999998E-2</v>
      </c>
      <c r="P83" s="54">
        <v>4.4999999999999998E-2</v>
      </c>
      <c r="Q83" s="54">
        <v>4.4999999999999998E-2</v>
      </c>
      <c r="R83" s="54">
        <v>4.4999999999999998E-2</v>
      </c>
      <c r="S83" s="54">
        <v>4.4999999999999998E-2</v>
      </c>
      <c r="T83" s="54">
        <v>4.4999999999999998E-2</v>
      </c>
      <c r="U83" s="54">
        <v>4.4999999999999998E-2</v>
      </c>
      <c r="V83" s="54">
        <v>4.4999999999999998E-2</v>
      </c>
      <c r="W83" s="54">
        <v>4.4999999999999998E-2</v>
      </c>
      <c r="X83" s="54">
        <v>4.4999999999999998E-2</v>
      </c>
      <c r="Y83" s="54">
        <v>4.4999999999999998E-2</v>
      </c>
      <c r="Z83" s="48" t="s">
        <v>141</v>
      </c>
      <c r="AA83" s="55">
        <v>4.1400000000000006E-2</v>
      </c>
      <c r="AB83" s="56">
        <v>1.260997392571049E-4</v>
      </c>
    </row>
    <row r="84" spans="2:28" x14ac:dyDescent="0.3">
      <c r="B84" s="48" t="s">
        <v>148</v>
      </c>
      <c r="C84" s="48" t="s">
        <v>110</v>
      </c>
      <c r="D84" s="48" t="s">
        <v>76</v>
      </c>
      <c r="E84" s="48" t="s">
        <v>122</v>
      </c>
      <c r="F84" s="48" t="s">
        <v>66</v>
      </c>
      <c r="G84" s="49">
        <v>0</v>
      </c>
      <c r="H84" s="48">
        <v>1</v>
      </c>
      <c r="I84" s="48">
        <v>0</v>
      </c>
      <c r="J84" s="48" t="e">
        <v>#N/A</v>
      </c>
      <c r="K84" s="57">
        <v>0</v>
      </c>
      <c r="L84" s="57">
        <v>0</v>
      </c>
      <c r="M84" s="57">
        <v>0</v>
      </c>
      <c r="N84" s="57">
        <v>0</v>
      </c>
      <c r="O84" s="57">
        <v>0</v>
      </c>
      <c r="P84" s="57">
        <v>0</v>
      </c>
      <c r="Q84" s="57">
        <v>0</v>
      </c>
      <c r="R84" s="57">
        <v>0</v>
      </c>
      <c r="S84" s="57">
        <v>0</v>
      </c>
      <c r="T84" s="57">
        <v>0</v>
      </c>
      <c r="U84" s="57">
        <v>0</v>
      </c>
      <c r="V84" s="57">
        <v>0</v>
      </c>
      <c r="W84" s="57">
        <v>0</v>
      </c>
      <c r="X84" s="57">
        <v>0</v>
      </c>
      <c r="Y84" s="57">
        <v>0</v>
      </c>
      <c r="Z84" s="48">
        <v>0</v>
      </c>
      <c r="AA84" s="55">
        <v>0</v>
      </c>
      <c r="AB84" s="56">
        <v>0</v>
      </c>
    </row>
    <row r="85" spans="2:28" x14ac:dyDescent="0.3">
      <c r="B85" s="48" t="s">
        <v>148</v>
      </c>
      <c r="C85" s="48" t="s">
        <v>110</v>
      </c>
      <c r="D85" s="48" t="s">
        <v>76</v>
      </c>
      <c r="E85" s="48" t="s">
        <v>123</v>
      </c>
      <c r="F85" s="48" t="s">
        <v>65</v>
      </c>
      <c r="G85" s="49">
        <v>0</v>
      </c>
      <c r="H85" s="48">
        <v>1</v>
      </c>
      <c r="I85" s="48">
        <v>0</v>
      </c>
      <c r="J85" s="48" t="e">
        <v>#N/A</v>
      </c>
      <c r="K85" s="57">
        <v>0</v>
      </c>
      <c r="L85" s="57">
        <v>0</v>
      </c>
      <c r="M85" s="57">
        <v>0</v>
      </c>
      <c r="N85" s="57">
        <v>0</v>
      </c>
      <c r="O85" s="57">
        <v>0</v>
      </c>
      <c r="P85" s="57">
        <v>0</v>
      </c>
      <c r="Q85" s="57">
        <v>0</v>
      </c>
      <c r="R85" s="57">
        <v>0</v>
      </c>
      <c r="S85" s="57">
        <v>0</v>
      </c>
      <c r="T85" s="57">
        <v>0</v>
      </c>
      <c r="U85" s="57">
        <v>0</v>
      </c>
      <c r="V85" s="57">
        <v>0</v>
      </c>
      <c r="W85" s="57">
        <v>0</v>
      </c>
      <c r="X85" s="57">
        <v>0</v>
      </c>
      <c r="Y85" s="57">
        <v>0</v>
      </c>
      <c r="Z85" s="48">
        <v>0</v>
      </c>
      <c r="AA85" s="55">
        <v>0</v>
      </c>
      <c r="AB85" s="56">
        <v>0</v>
      </c>
    </row>
    <row r="86" spans="2:28" x14ac:dyDescent="0.3">
      <c r="B86" s="48" t="s">
        <v>148</v>
      </c>
      <c r="C86" s="48" t="s">
        <v>110</v>
      </c>
      <c r="D86" s="48" t="s">
        <v>76</v>
      </c>
      <c r="E86" s="48" t="s">
        <v>123</v>
      </c>
      <c r="F86" s="48" t="s">
        <v>66</v>
      </c>
      <c r="G86" s="49">
        <v>0</v>
      </c>
      <c r="H86" s="48">
        <v>1</v>
      </c>
      <c r="I86" s="48">
        <v>0</v>
      </c>
      <c r="J86" s="48" t="e">
        <v>#N/A</v>
      </c>
      <c r="K86" s="57">
        <v>0</v>
      </c>
      <c r="L86" s="57">
        <v>0</v>
      </c>
      <c r="M86" s="57">
        <v>0</v>
      </c>
      <c r="N86" s="57">
        <v>0</v>
      </c>
      <c r="O86" s="57">
        <v>0</v>
      </c>
      <c r="P86" s="57">
        <v>0</v>
      </c>
      <c r="Q86" s="57">
        <v>0</v>
      </c>
      <c r="R86" s="57">
        <v>0</v>
      </c>
      <c r="S86" s="57">
        <v>0</v>
      </c>
      <c r="T86" s="57">
        <v>0</v>
      </c>
      <c r="U86" s="57">
        <v>0</v>
      </c>
      <c r="V86" s="57">
        <v>0</v>
      </c>
      <c r="W86" s="57">
        <v>0</v>
      </c>
      <c r="X86" s="57">
        <v>0</v>
      </c>
      <c r="Y86" s="57">
        <v>0</v>
      </c>
      <c r="Z86" s="48">
        <v>0</v>
      </c>
      <c r="AA86" s="55">
        <v>0</v>
      </c>
      <c r="AB86" s="56">
        <v>0</v>
      </c>
    </row>
    <row r="87" spans="2:28" x14ac:dyDescent="0.3">
      <c r="B87" s="48" t="s">
        <v>148</v>
      </c>
      <c r="C87" s="48" t="s">
        <v>110</v>
      </c>
      <c r="D87" s="48" t="s">
        <v>76</v>
      </c>
      <c r="E87" s="48" t="s">
        <v>124</v>
      </c>
      <c r="F87" s="48" t="s">
        <v>65</v>
      </c>
      <c r="G87" s="49">
        <v>0</v>
      </c>
      <c r="H87" s="48">
        <v>1</v>
      </c>
      <c r="I87" s="48">
        <v>0</v>
      </c>
      <c r="J87" s="48" t="e">
        <v>#N/A</v>
      </c>
      <c r="K87" s="57">
        <v>0</v>
      </c>
      <c r="L87" s="57">
        <v>0</v>
      </c>
      <c r="M87" s="57">
        <v>0</v>
      </c>
      <c r="N87" s="57">
        <v>0</v>
      </c>
      <c r="O87" s="57">
        <v>0</v>
      </c>
      <c r="P87" s="57">
        <v>0</v>
      </c>
      <c r="Q87" s="57">
        <v>0</v>
      </c>
      <c r="R87" s="57">
        <v>0</v>
      </c>
      <c r="S87" s="57">
        <v>0</v>
      </c>
      <c r="T87" s="57">
        <v>0</v>
      </c>
      <c r="U87" s="57">
        <v>0</v>
      </c>
      <c r="V87" s="57">
        <v>0</v>
      </c>
      <c r="W87" s="57">
        <v>0</v>
      </c>
      <c r="X87" s="57">
        <v>0</v>
      </c>
      <c r="Y87" s="57">
        <v>0</v>
      </c>
      <c r="Z87" s="48">
        <v>0</v>
      </c>
      <c r="AA87" s="55">
        <v>0</v>
      </c>
      <c r="AB87" s="56">
        <v>0</v>
      </c>
    </row>
    <row r="88" spans="2:28" x14ac:dyDescent="0.3">
      <c r="B88" s="48" t="s">
        <v>148</v>
      </c>
      <c r="C88" s="48" t="s">
        <v>110</v>
      </c>
      <c r="D88" s="48" t="s">
        <v>76</v>
      </c>
      <c r="E88" s="48" t="s">
        <v>124</v>
      </c>
      <c r="F88" s="48" t="s">
        <v>66</v>
      </c>
      <c r="G88" s="49">
        <v>0</v>
      </c>
      <c r="H88" s="48">
        <v>1</v>
      </c>
      <c r="I88" s="48">
        <v>0</v>
      </c>
      <c r="J88" s="48" t="e">
        <v>#N/A</v>
      </c>
      <c r="K88" s="57">
        <v>0</v>
      </c>
      <c r="L88" s="57">
        <v>0</v>
      </c>
      <c r="M88" s="57">
        <v>0</v>
      </c>
      <c r="N88" s="57">
        <v>0</v>
      </c>
      <c r="O88" s="57">
        <v>0</v>
      </c>
      <c r="P88" s="57">
        <v>0</v>
      </c>
      <c r="Q88" s="57">
        <v>0</v>
      </c>
      <c r="R88" s="57">
        <v>0</v>
      </c>
      <c r="S88" s="57">
        <v>0</v>
      </c>
      <c r="T88" s="57">
        <v>0</v>
      </c>
      <c r="U88" s="57">
        <v>0</v>
      </c>
      <c r="V88" s="57">
        <v>0</v>
      </c>
      <c r="W88" s="57">
        <v>0</v>
      </c>
      <c r="X88" s="57">
        <v>0</v>
      </c>
      <c r="Y88" s="57">
        <v>0</v>
      </c>
      <c r="Z88" s="48">
        <v>0</v>
      </c>
      <c r="AA88" s="55">
        <v>0</v>
      </c>
      <c r="AB88" s="56">
        <v>0</v>
      </c>
    </row>
    <row r="89" spans="2:28" x14ac:dyDescent="0.3">
      <c r="B89" s="48" t="s">
        <v>148</v>
      </c>
      <c r="C89" s="48" t="s">
        <v>110</v>
      </c>
      <c r="D89" s="48" t="s">
        <v>77</v>
      </c>
      <c r="E89" s="48" t="s">
        <v>111</v>
      </c>
      <c r="F89" s="48" t="s">
        <v>65</v>
      </c>
      <c r="G89" s="49">
        <v>0</v>
      </c>
      <c r="H89" s="48">
        <v>1</v>
      </c>
      <c r="I89" s="48">
        <v>0</v>
      </c>
      <c r="J89" s="48" t="e">
        <v>#N/A</v>
      </c>
      <c r="K89" s="57">
        <v>0</v>
      </c>
      <c r="L89" s="57">
        <v>0</v>
      </c>
      <c r="M89" s="57">
        <v>0</v>
      </c>
      <c r="N89" s="57">
        <v>0</v>
      </c>
      <c r="O89" s="57">
        <v>0</v>
      </c>
      <c r="P89" s="57">
        <v>0</v>
      </c>
      <c r="Q89" s="57">
        <v>0</v>
      </c>
      <c r="R89" s="57">
        <v>0</v>
      </c>
      <c r="S89" s="57">
        <v>0</v>
      </c>
      <c r="T89" s="57">
        <v>0</v>
      </c>
      <c r="U89" s="57">
        <v>0</v>
      </c>
      <c r="V89" s="57">
        <v>0</v>
      </c>
      <c r="W89" s="57">
        <v>0</v>
      </c>
      <c r="X89" s="57">
        <v>0</v>
      </c>
      <c r="Y89" s="57">
        <v>0</v>
      </c>
      <c r="Z89" s="48">
        <v>0</v>
      </c>
      <c r="AA89" s="55">
        <v>0</v>
      </c>
      <c r="AB89" s="56">
        <v>0</v>
      </c>
    </row>
    <row r="90" spans="2:28" x14ac:dyDescent="0.3">
      <c r="B90" s="48" t="s">
        <v>148</v>
      </c>
      <c r="C90" s="48" t="s">
        <v>110</v>
      </c>
      <c r="D90" s="48" t="s">
        <v>77</v>
      </c>
      <c r="E90" s="48" t="s">
        <v>114</v>
      </c>
      <c r="F90" s="48" t="s">
        <v>65</v>
      </c>
      <c r="G90" s="49">
        <v>0</v>
      </c>
      <c r="H90" s="48">
        <v>1</v>
      </c>
      <c r="I90" s="48">
        <v>0</v>
      </c>
      <c r="J90" s="48" t="e">
        <v>#N/A</v>
      </c>
      <c r="K90" s="57">
        <v>0</v>
      </c>
      <c r="L90" s="57">
        <v>0</v>
      </c>
      <c r="M90" s="57">
        <v>0</v>
      </c>
      <c r="N90" s="57">
        <v>0</v>
      </c>
      <c r="O90" s="57">
        <v>0</v>
      </c>
      <c r="P90" s="57">
        <v>0</v>
      </c>
      <c r="Q90" s="57">
        <v>0</v>
      </c>
      <c r="R90" s="57">
        <v>0</v>
      </c>
      <c r="S90" s="57">
        <v>0</v>
      </c>
      <c r="T90" s="57">
        <v>0</v>
      </c>
      <c r="U90" s="57">
        <v>0</v>
      </c>
      <c r="V90" s="57">
        <v>0</v>
      </c>
      <c r="W90" s="57">
        <v>0</v>
      </c>
      <c r="X90" s="57">
        <v>0</v>
      </c>
      <c r="Y90" s="57">
        <v>0</v>
      </c>
      <c r="Z90" s="48">
        <v>0</v>
      </c>
      <c r="AA90" s="55">
        <v>0</v>
      </c>
      <c r="AB90" s="56">
        <v>0</v>
      </c>
    </row>
    <row r="91" spans="2:28" x14ac:dyDescent="0.3">
      <c r="B91" s="48" t="s">
        <v>148</v>
      </c>
      <c r="C91" s="48" t="s">
        <v>110</v>
      </c>
      <c r="D91" s="48" t="s">
        <v>77</v>
      </c>
      <c r="E91" s="48" t="s">
        <v>115</v>
      </c>
      <c r="F91" s="48" t="s">
        <v>65</v>
      </c>
      <c r="G91" s="49">
        <v>0</v>
      </c>
      <c r="H91" s="48">
        <v>1</v>
      </c>
      <c r="I91" s="48">
        <v>0</v>
      </c>
      <c r="J91" s="48" t="e">
        <v>#N/A</v>
      </c>
      <c r="K91" s="57">
        <v>0</v>
      </c>
      <c r="L91" s="57">
        <v>0</v>
      </c>
      <c r="M91" s="57">
        <v>0</v>
      </c>
      <c r="N91" s="57">
        <v>0</v>
      </c>
      <c r="O91" s="57">
        <v>0</v>
      </c>
      <c r="P91" s="57">
        <v>0</v>
      </c>
      <c r="Q91" s="57">
        <v>0</v>
      </c>
      <c r="R91" s="57">
        <v>0</v>
      </c>
      <c r="S91" s="57">
        <v>0</v>
      </c>
      <c r="T91" s="57">
        <v>0</v>
      </c>
      <c r="U91" s="57">
        <v>0</v>
      </c>
      <c r="V91" s="57">
        <v>0</v>
      </c>
      <c r="W91" s="57">
        <v>0</v>
      </c>
      <c r="X91" s="57">
        <v>0</v>
      </c>
      <c r="Y91" s="57">
        <v>0</v>
      </c>
      <c r="Z91" s="48">
        <v>0</v>
      </c>
      <c r="AA91" s="55">
        <v>0</v>
      </c>
      <c r="AB91" s="56">
        <v>0</v>
      </c>
    </row>
    <row r="92" spans="2:28" x14ac:dyDescent="0.3">
      <c r="B92" s="48" t="s">
        <v>148</v>
      </c>
      <c r="C92" s="48" t="s">
        <v>110</v>
      </c>
      <c r="D92" s="48" t="s">
        <v>77</v>
      </c>
      <c r="E92" s="48" t="s">
        <v>116</v>
      </c>
      <c r="F92" s="48" t="s">
        <v>65</v>
      </c>
      <c r="G92" s="49">
        <v>0.9</v>
      </c>
      <c r="H92" s="48">
        <v>1</v>
      </c>
      <c r="I92" s="48" t="s">
        <v>139</v>
      </c>
      <c r="J92" s="48" t="s">
        <v>140</v>
      </c>
      <c r="K92" s="54">
        <v>4.4999999999999998E-2</v>
      </c>
      <c r="L92" s="54">
        <v>4.4999999999999998E-2</v>
      </c>
      <c r="M92" s="54">
        <v>4.4999999999999998E-2</v>
      </c>
      <c r="N92" s="54">
        <v>4.4999999999999998E-2</v>
      </c>
      <c r="O92" s="54">
        <v>4.4999999999999998E-2</v>
      </c>
      <c r="P92" s="54">
        <v>4.4999999999999998E-2</v>
      </c>
      <c r="Q92" s="54">
        <v>4.4999999999999998E-2</v>
      </c>
      <c r="R92" s="54">
        <v>4.4999999999999998E-2</v>
      </c>
      <c r="S92" s="54">
        <v>4.4999999999999998E-2</v>
      </c>
      <c r="T92" s="54">
        <v>4.4999999999999998E-2</v>
      </c>
      <c r="U92" s="54">
        <v>4.4999999999999998E-2</v>
      </c>
      <c r="V92" s="54">
        <v>4.4999999999999998E-2</v>
      </c>
      <c r="W92" s="54">
        <v>4.4999999999999998E-2</v>
      </c>
      <c r="X92" s="54">
        <v>4.4999999999999998E-2</v>
      </c>
      <c r="Y92" s="54">
        <v>4.4999999999999998E-2</v>
      </c>
      <c r="Z92" s="48" t="s">
        <v>141</v>
      </c>
      <c r="AA92" s="55">
        <v>4.1400000000000006E-2</v>
      </c>
      <c r="AB92" s="56">
        <v>1.260997392571049E-4</v>
      </c>
    </row>
    <row r="93" spans="2:28" x14ac:dyDescent="0.3">
      <c r="B93" s="48" t="s">
        <v>148</v>
      </c>
      <c r="C93" s="48" t="s">
        <v>110</v>
      </c>
      <c r="D93" s="48" t="s">
        <v>77</v>
      </c>
      <c r="E93" s="48" t="s">
        <v>117</v>
      </c>
      <c r="F93" s="48" t="s">
        <v>65</v>
      </c>
      <c r="G93" s="49">
        <v>0.9</v>
      </c>
      <c r="H93" s="48">
        <v>1</v>
      </c>
      <c r="I93" s="48" t="s">
        <v>139</v>
      </c>
      <c r="J93" s="48" t="s">
        <v>140</v>
      </c>
      <c r="K93" s="54">
        <v>0.06</v>
      </c>
      <c r="L93" s="54">
        <v>0.06</v>
      </c>
      <c r="M93" s="54">
        <v>0.06</v>
      </c>
      <c r="N93" s="54">
        <v>0.06</v>
      </c>
      <c r="O93" s="54">
        <v>0.06</v>
      </c>
      <c r="P93" s="54">
        <v>0.06</v>
      </c>
      <c r="Q93" s="54">
        <v>0.06</v>
      </c>
      <c r="R93" s="54">
        <v>0.06</v>
      </c>
      <c r="S93" s="54">
        <v>0.06</v>
      </c>
      <c r="T93" s="54">
        <v>0.06</v>
      </c>
      <c r="U93" s="54">
        <v>0.06</v>
      </c>
      <c r="V93" s="54">
        <v>0.06</v>
      </c>
      <c r="W93" s="54">
        <v>0.06</v>
      </c>
      <c r="X93" s="54">
        <v>0.06</v>
      </c>
      <c r="Y93" s="54">
        <v>0.06</v>
      </c>
      <c r="Z93" s="48" t="s">
        <v>141</v>
      </c>
      <c r="AA93" s="55">
        <v>4.1400000000000006E-2</v>
      </c>
      <c r="AB93" s="56">
        <v>1.260997392571049E-4</v>
      </c>
    </row>
    <row r="94" spans="2:28" x14ac:dyDescent="0.3">
      <c r="B94" s="48" t="s">
        <v>148</v>
      </c>
      <c r="C94" s="48" t="s">
        <v>110</v>
      </c>
      <c r="D94" s="48" t="s">
        <v>77</v>
      </c>
      <c r="E94" s="48" t="s">
        <v>118</v>
      </c>
      <c r="F94" s="48" t="s">
        <v>65</v>
      </c>
      <c r="G94" s="49">
        <v>0.2</v>
      </c>
      <c r="H94" s="48">
        <v>1</v>
      </c>
      <c r="I94" s="48" t="s">
        <v>139</v>
      </c>
      <c r="J94" s="48" t="s">
        <v>140</v>
      </c>
      <c r="K94" s="54">
        <v>4.4999999999999998E-2</v>
      </c>
      <c r="L94" s="54">
        <v>4.4999999999999998E-2</v>
      </c>
      <c r="M94" s="54">
        <v>4.4999999999999998E-2</v>
      </c>
      <c r="N94" s="54">
        <v>4.4999999999999998E-2</v>
      </c>
      <c r="O94" s="54">
        <v>4.4999999999999998E-2</v>
      </c>
      <c r="P94" s="54">
        <v>4.4999999999999998E-2</v>
      </c>
      <c r="Q94" s="54">
        <v>4.4999999999999998E-2</v>
      </c>
      <c r="R94" s="54">
        <v>4.4999999999999998E-2</v>
      </c>
      <c r="S94" s="54">
        <v>4.4999999999999998E-2</v>
      </c>
      <c r="T94" s="54">
        <v>4.4999999999999998E-2</v>
      </c>
      <c r="U94" s="54">
        <v>4.4999999999999998E-2</v>
      </c>
      <c r="V94" s="54">
        <v>4.4999999999999998E-2</v>
      </c>
      <c r="W94" s="54">
        <v>4.4999999999999998E-2</v>
      </c>
      <c r="X94" s="54">
        <v>4.4999999999999998E-2</v>
      </c>
      <c r="Y94" s="54">
        <v>4.4999999999999998E-2</v>
      </c>
      <c r="Z94" s="48" t="s">
        <v>141</v>
      </c>
      <c r="AA94" s="55">
        <v>4.1400000000000006E-2</v>
      </c>
      <c r="AB94" s="56">
        <v>1.260997392571049E-4</v>
      </c>
    </row>
    <row r="95" spans="2:28" x14ac:dyDescent="0.3">
      <c r="B95" s="48" t="s">
        <v>148</v>
      </c>
      <c r="C95" s="48" t="s">
        <v>110</v>
      </c>
      <c r="D95" s="48" t="s">
        <v>77</v>
      </c>
      <c r="E95" s="48" t="s">
        <v>119</v>
      </c>
      <c r="F95" s="48" t="s">
        <v>65</v>
      </c>
      <c r="G95" s="49">
        <v>0</v>
      </c>
      <c r="H95" s="48">
        <v>1</v>
      </c>
      <c r="I95" s="48">
        <v>0</v>
      </c>
      <c r="J95" s="48" t="e">
        <v>#N/A</v>
      </c>
      <c r="K95" s="57">
        <v>0</v>
      </c>
      <c r="L95" s="57">
        <v>0</v>
      </c>
      <c r="M95" s="57">
        <v>0</v>
      </c>
      <c r="N95" s="57">
        <v>0</v>
      </c>
      <c r="O95" s="57">
        <v>0</v>
      </c>
      <c r="P95" s="57">
        <v>0</v>
      </c>
      <c r="Q95" s="57">
        <v>0</v>
      </c>
      <c r="R95" s="57">
        <v>0</v>
      </c>
      <c r="S95" s="57">
        <v>0</v>
      </c>
      <c r="T95" s="57">
        <v>0</v>
      </c>
      <c r="U95" s="57">
        <v>0</v>
      </c>
      <c r="V95" s="57">
        <v>0</v>
      </c>
      <c r="W95" s="57">
        <v>0</v>
      </c>
      <c r="X95" s="57">
        <v>0</v>
      </c>
      <c r="Y95" s="57">
        <v>0</v>
      </c>
      <c r="Z95" s="48">
        <v>0</v>
      </c>
      <c r="AA95" s="55">
        <v>0</v>
      </c>
      <c r="AB95" s="56">
        <v>0</v>
      </c>
    </row>
    <row r="96" spans="2:28" x14ac:dyDescent="0.3">
      <c r="B96" s="48" t="s">
        <v>148</v>
      </c>
      <c r="C96" s="48" t="s">
        <v>110</v>
      </c>
      <c r="D96" s="48" t="s">
        <v>77</v>
      </c>
      <c r="E96" s="48" t="s">
        <v>120</v>
      </c>
      <c r="F96" s="48" t="s">
        <v>65</v>
      </c>
      <c r="G96" s="49">
        <v>0</v>
      </c>
      <c r="H96" s="48">
        <v>1</v>
      </c>
      <c r="I96" s="48">
        <v>0</v>
      </c>
      <c r="J96" s="48" t="e">
        <v>#N/A</v>
      </c>
      <c r="K96" s="57">
        <v>0</v>
      </c>
      <c r="L96" s="57">
        <v>0</v>
      </c>
      <c r="M96" s="57">
        <v>0</v>
      </c>
      <c r="N96" s="57">
        <v>0</v>
      </c>
      <c r="O96" s="57">
        <v>0</v>
      </c>
      <c r="P96" s="57">
        <v>0</v>
      </c>
      <c r="Q96" s="57">
        <v>0</v>
      </c>
      <c r="R96" s="57">
        <v>0</v>
      </c>
      <c r="S96" s="57">
        <v>0</v>
      </c>
      <c r="T96" s="57">
        <v>0</v>
      </c>
      <c r="U96" s="57">
        <v>0</v>
      </c>
      <c r="V96" s="57">
        <v>0</v>
      </c>
      <c r="W96" s="57">
        <v>0</v>
      </c>
      <c r="X96" s="57">
        <v>0</v>
      </c>
      <c r="Y96" s="57">
        <v>0</v>
      </c>
      <c r="Z96" s="48">
        <v>0</v>
      </c>
      <c r="AA96" s="55">
        <v>0</v>
      </c>
      <c r="AB96" s="56">
        <v>0</v>
      </c>
    </row>
    <row r="97" spans="2:28" x14ac:dyDescent="0.3">
      <c r="B97" s="48" t="s">
        <v>148</v>
      </c>
      <c r="C97" s="48" t="s">
        <v>110</v>
      </c>
      <c r="D97" s="48" t="s">
        <v>77</v>
      </c>
      <c r="E97" s="48" t="s">
        <v>121</v>
      </c>
      <c r="F97" s="48" t="s">
        <v>65</v>
      </c>
      <c r="G97" s="49">
        <v>0.2</v>
      </c>
      <c r="H97" s="48">
        <v>1</v>
      </c>
      <c r="I97" s="48" t="s">
        <v>139</v>
      </c>
      <c r="J97" s="48" t="s">
        <v>140</v>
      </c>
      <c r="K97" s="54">
        <v>4.4999999999999998E-2</v>
      </c>
      <c r="L97" s="54">
        <v>4.4999999999999998E-2</v>
      </c>
      <c r="M97" s="54">
        <v>4.4999999999999998E-2</v>
      </c>
      <c r="N97" s="54">
        <v>4.4999999999999998E-2</v>
      </c>
      <c r="O97" s="54">
        <v>4.4999999999999998E-2</v>
      </c>
      <c r="P97" s="54">
        <v>4.4999999999999998E-2</v>
      </c>
      <c r="Q97" s="54">
        <v>4.4999999999999998E-2</v>
      </c>
      <c r="R97" s="54">
        <v>4.4999999999999998E-2</v>
      </c>
      <c r="S97" s="54">
        <v>4.4999999999999998E-2</v>
      </c>
      <c r="T97" s="54">
        <v>4.4999999999999998E-2</v>
      </c>
      <c r="U97" s="54">
        <v>4.4999999999999998E-2</v>
      </c>
      <c r="V97" s="54">
        <v>4.4999999999999998E-2</v>
      </c>
      <c r="W97" s="54">
        <v>4.4999999999999998E-2</v>
      </c>
      <c r="X97" s="54">
        <v>4.4999999999999998E-2</v>
      </c>
      <c r="Y97" s="54">
        <v>4.4999999999999998E-2</v>
      </c>
      <c r="Z97" s="48" t="s">
        <v>141</v>
      </c>
      <c r="AA97" s="55">
        <v>4.1400000000000006E-2</v>
      </c>
      <c r="AB97" s="56">
        <v>1.260997392571049E-4</v>
      </c>
    </row>
    <row r="98" spans="2:28" x14ac:dyDescent="0.3">
      <c r="B98" s="48" t="s">
        <v>148</v>
      </c>
      <c r="C98" s="48" t="s">
        <v>110</v>
      </c>
      <c r="D98" s="48" t="s">
        <v>77</v>
      </c>
      <c r="E98" s="48" t="s">
        <v>122</v>
      </c>
      <c r="F98" s="48" t="s">
        <v>65</v>
      </c>
      <c r="G98" s="49">
        <v>0.2</v>
      </c>
      <c r="H98" s="48">
        <v>1</v>
      </c>
      <c r="I98" s="48" t="s">
        <v>139</v>
      </c>
      <c r="J98" s="48" t="s">
        <v>140</v>
      </c>
      <c r="K98" s="54">
        <v>4.4999999999999998E-2</v>
      </c>
      <c r="L98" s="54">
        <v>4.4999999999999998E-2</v>
      </c>
      <c r="M98" s="54">
        <v>4.4999999999999998E-2</v>
      </c>
      <c r="N98" s="54">
        <v>4.4999999999999998E-2</v>
      </c>
      <c r="O98" s="54">
        <v>4.4999999999999998E-2</v>
      </c>
      <c r="P98" s="54">
        <v>4.4999999999999998E-2</v>
      </c>
      <c r="Q98" s="54">
        <v>4.4999999999999998E-2</v>
      </c>
      <c r="R98" s="54">
        <v>4.4999999999999998E-2</v>
      </c>
      <c r="S98" s="54">
        <v>4.4999999999999998E-2</v>
      </c>
      <c r="T98" s="54">
        <v>4.4999999999999998E-2</v>
      </c>
      <c r="U98" s="54">
        <v>4.4999999999999998E-2</v>
      </c>
      <c r="V98" s="54">
        <v>4.4999999999999998E-2</v>
      </c>
      <c r="W98" s="54">
        <v>4.4999999999999998E-2</v>
      </c>
      <c r="X98" s="54">
        <v>4.4999999999999998E-2</v>
      </c>
      <c r="Y98" s="54">
        <v>4.4999999999999998E-2</v>
      </c>
      <c r="Z98" s="48" t="s">
        <v>141</v>
      </c>
      <c r="AA98" s="55">
        <v>4.1400000000000006E-2</v>
      </c>
      <c r="AB98" s="56">
        <v>1.260997392571049E-4</v>
      </c>
    </row>
    <row r="99" spans="2:28" x14ac:dyDescent="0.3">
      <c r="B99" s="48" t="s">
        <v>148</v>
      </c>
      <c r="C99" s="48" t="s">
        <v>110</v>
      </c>
      <c r="D99" s="48" t="s">
        <v>77</v>
      </c>
      <c r="E99" s="48" t="s">
        <v>123</v>
      </c>
      <c r="F99" s="48" t="s">
        <v>65</v>
      </c>
      <c r="G99" s="49">
        <v>0</v>
      </c>
      <c r="H99" s="48">
        <v>1</v>
      </c>
      <c r="I99" s="48">
        <v>0</v>
      </c>
      <c r="J99" s="48" t="e">
        <v>#N/A</v>
      </c>
      <c r="K99" s="57">
        <v>0</v>
      </c>
      <c r="L99" s="57">
        <v>0</v>
      </c>
      <c r="M99" s="57">
        <v>0</v>
      </c>
      <c r="N99" s="57">
        <v>0</v>
      </c>
      <c r="O99" s="57">
        <v>0</v>
      </c>
      <c r="P99" s="57">
        <v>0</v>
      </c>
      <c r="Q99" s="57">
        <v>0</v>
      </c>
      <c r="R99" s="57">
        <v>0</v>
      </c>
      <c r="S99" s="57">
        <v>0</v>
      </c>
      <c r="T99" s="57">
        <v>0</v>
      </c>
      <c r="U99" s="57">
        <v>0</v>
      </c>
      <c r="V99" s="57">
        <v>0</v>
      </c>
      <c r="W99" s="57">
        <v>0</v>
      </c>
      <c r="X99" s="57">
        <v>0</v>
      </c>
      <c r="Y99" s="57">
        <v>0</v>
      </c>
      <c r="Z99" s="48">
        <v>0</v>
      </c>
      <c r="AA99" s="55">
        <v>0</v>
      </c>
      <c r="AB99" s="56">
        <v>0</v>
      </c>
    </row>
    <row r="100" spans="2:28" x14ac:dyDescent="0.3">
      <c r="B100" s="48" t="s">
        <v>148</v>
      </c>
      <c r="C100" s="48" t="s">
        <v>110</v>
      </c>
      <c r="D100" s="48" t="s">
        <v>77</v>
      </c>
      <c r="E100" s="48" t="s">
        <v>124</v>
      </c>
      <c r="F100" s="48" t="s">
        <v>65</v>
      </c>
      <c r="G100" s="49">
        <v>0</v>
      </c>
      <c r="H100" s="48">
        <v>1</v>
      </c>
      <c r="I100" s="48">
        <v>0</v>
      </c>
      <c r="J100" s="48" t="e">
        <v>#N/A</v>
      </c>
      <c r="K100" s="57">
        <v>0</v>
      </c>
      <c r="L100" s="57">
        <v>0</v>
      </c>
      <c r="M100" s="57">
        <v>0</v>
      </c>
      <c r="N100" s="57">
        <v>0</v>
      </c>
      <c r="O100" s="57">
        <v>0</v>
      </c>
      <c r="P100" s="57">
        <v>0</v>
      </c>
      <c r="Q100" s="57">
        <v>0</v>
      </c>
      <c r="R100" s="57">
        <v>0</v>
      </c>
      <c r="S100" s="57">
        <v>0</v>
      </c>
      <c r="T100" s="57">
        <v>0</v>
      </c>
      <c r="U100" s="57">
        <v>0</v>
      </c>
      <c r="V100" s="57">
        <v>0</v>
      </c>
      <c r="W100" s="57">
        <v>0</v>
      </c>
      <c r="X100" s="57">
        <v>0</v>
      </c>
      <c r="Y100" s="57">
        <v>0</v>
      </c>
      <c r="Z100" s="48">
        <v>0</v>
      </c>
      <c r="AA100" s="55">
        <v>0</v>
      </c>
      <c r="AB100" s="56">
        <v>0</v>
      </c>
    </row>
    <row r="101" spans="2:28" x14ac:dyDescent="0.3">
      <c r="B101" s="48" t="s">
        <v>148</v>
      </c>
      <c r="C101" s="48" t="s">
        <v>110</v>
      </c>
      <c r="D101" s="48" t="s">
        <v>125</v>
      </c>
      <c r="E101" s="48" t="s">
        <v>111</v>
      </c>
      <c r="F101" s="48" t="s">
        <v>66</v>
      </c>
      <c r="G101" s="49">
        <v>0</v>
      </c>
      <c r="H101" s="48">
        <v>1</v>
      </c>
      <c r="I101" s="48">
        <v>0</v>
      </c>
      <c r="J101" s="48" t="e">
        <v>#N/A</v>
      </c>
      <c r="K101" s="57">
        <v>0</v>
      </c>
      <c r="L101" s="57">
        <v>0</v>
      </c>
      <c r="M101" s="57">
        <v>0</v>
      </c>
      <c r="N101" s="57">
        <v>0</v>
      </c>
      <c r="O101" s="57">
        <v>0</v>
      </c>
      <c r="P101" s="57">
        <v>0</v>
      </c>
      <c r="Q101" s="57">
        <v>0</v>
      </c>
      <c r="R101" s="57">
        <v>0</v>
      </c>
      <c r="S101" s="57">
        <v>0</v>
      </c>
      <c r="T101" s="57">
        <v>0</v>
      </c>
      <c r="U101" s="57">
        <v>0</v>
      </c>
      <c r="V101" s="57">
        <v>0</v>
      </c>
      <c r="W101" s="57">
        <v>0</v>
      </c>
      <c r="X101" s="57">
        <v>0</v>
      </c>
      <c r="Y101" s="57">
        <v>0</v>
      </c>
      <c r="Z101" s="48">
        <v>0</v>
      </c>
      <c r="AA101" s="55">
        <v>0</v>
      </c>
      <c r="AB101" s="56">
        <v>0</v>
      </c>
    </row>
    <row r="102" spans="2:28" x14ac:dyDescent="0.3">
      <c r="B102" s="48" t="s">
        <v>148</v>
      </c>
      <c r="C102" s="48" t="s">
        <v>110</v>
      </c>
      <c r="D102" s="48" t="s">
        <v>125</v>
      </c>
      <c r="E102" s="48" t="s">
        <v>114</v>
      </c>
      <c r="F102" s="48" t="s">
        <v>66</v>
      </c>
      <c r="G102" s="49">
        <v>0</v>
      </c>
      <c r="H102" s="48">
        <v>1</v>
      </c>
      <c r="I102" s="48">
        <v>0</v>
      </c>
      <c r="J102" s="48" t="e">
        <v>#N/A</v>
      </c>
      <c r="K102" s="57">
        <v>0</v>
      </c>
      <c r="L102" s="57">
        <v>0</v>
      </c>
      <c r="M102" s="57">
        <v>0</v>
      </c>
      <c r="N102" s="57">
        <v>0</v>
      </c>
      <c r="O102" s="57">
        <v>0</v>
      </c>
      <c r="P102" s="57">
        <v>0</v>
      </c>
      <c r="Q102" s="57">
        <v>0</v>
      </c>
      <c r="R102" s="57">
        <v>0</v>
      </c>
      <c r="S102" s="57">
        <v>0</v>
      </c>
      <c r="T102" s="57">
        <v>0</v>
      </c>
      <c r="U102" s="57">
        <v>0</v>
      </c>
      <c r="V102" s="57">
        <v>0</v>
      </c>
      <c r="W102" s="57">
        <v>0</v>
      </c>
      <c r="X102" s="57">
        <v>0</v>
      </c>
      <c r="Y102" s="57">
        <v>0</v>
      </c>
      <c r="Z102" s="48">
        <v>0</v>
      </c>
      <c r="AA102" s="55">
        <v>0</v>
      </c>
      <c r="AB102" s="56">
        <v>0</v>
      </c>
    </row>
    <row r="103" spans="2:28" x14ac:dyDescent="0.3">
      <c r="B103" s="48" t="s">
        <v>148</v>
      </c>
      <c r="C103" s="48" t="s">
        <v>110</v>
      </c>
      <c r="D103" s="48" t="s">
        <v>125</v>
      </c>
      <c r="E103" s="48" t="s">
        <v>115</v>
      </c>
      <c r="F103" s="48" t="s">
        <v>66</v>
      </c>
      <c r="G103" s="49">
        <v>0</v>
      </c>
      <c r="H103" s="48">
        <v>1</v>
      </c>
      <c r="I103" s="48">
        <v>0</v>
      </c>
      <c r="J103" s="48" t="e">
        <v>#N/A</v>
      </c>
      <c r="K103" s="57">
        <v>0</v>
      </c>
      <c r="L103" s="57">
        <v>0</v>
      </c>
      <c r="M103" s="57">
        <v>0</v>
      </c>
      <c r="N103" s="57">
        <v>0</v>
      </c>
      <c r="O103" s="57">
        <v>0</v>
      </c>
      <c r="P103" s="57">
        <v>0</v>
      </c>
      <c r="Q103" s="57">
        <v>0</v>
      </c>
      <c r="R103" s="57">
        <v>0</v>
      </c>
      <c r="S103" s="57">
        <v>0</v>
      </c>
      <c r="T103" s="57">
        <v>0</v>
      </c>
      <c r="U103" s="57">
        <v>0</v>
      </c>
      <c r="V103" s="57">
        <v>0</v>
      </c>
      <c r="W103" s="57">
        <v>0</v>
      </c>
      <c r="X103" s="57">
        <v>0</v>
      </c>
      <c r="Y103" s="57">
        <v>0</v>
      </c>
      <c r="Z103" s="48">
        <v>0</v>
      </c>
      <c r="AA103" s="55">
        <v>0</v>
      </c>
      <c r="AB103" s="56">
        <v>0</v>
      </c>
    </row>
    <row r="104" spans="2:28" x14ac:dyDescent="0.3">
      <c r="B104" s="48" t="s">
        <v>148</v>
      </c>
      <c r="C104" s="48" t="s">
        <v>110</v>
      </c>
      <c r="D104" s="48" t="s">
        <v>125</v>
      </c>
      <c r="E104" s="48" t="s">
        <v>116</v>
      </c>
      <c r="F104" s="48" t="s">
        <v>66</v>
      </c>
      <c r="G104" s="49">
        <v>0</v>
      </c>
      <c r="H104" s="48">
        <v>1</v>
      </c>
      <c r="I104" s="48">
        <v>0</v>
      </c>
      <c r="J104" s="48" t="e">
        <v>#N/A</v>
      </c>
      <c r="K104" s="57">
        <v>0</v>
      </c>
      <c r="L104" s="57">
        <v>0</v>
      </c>
      <c r="M104" s="57">
        <v>0</v>
      </c>
      <c r="N104" s="57">
        <v>0</v>
      </c>
      <c r="O104" s="57">
        <v>0</v>
      </c>
      <c r="P104" s="57">
        <v>0</v>
      </c>
      <c r="Q104" s="57">
        <v>0</v>
      </c>
      <c r="R104" s="57">
        <v>0</v>
      </c>
      <c r="S104" s="57">
        <v>0</v>
      </c>
      <c r="T104" s="57">
        <v>0</v>
      </c>
      <c r="U104" s="57">
        <v>0</v>
      </c>
      <c r="V104" s="57">
        <v>0</v>
      </c>
      <c r="W104" s="57">
        <v>0</v>
      </c>
      <c r="X104" s="57">
        <v>0</v>
      </c>
      <c r="Y104" s="57">
        <v>0</v>
      </c>
      <c r="Z104" s="48">
        <v>0</v>
      </c>
      <c r="AA104" s="55">
        <v>0</v>
      </c>
      <c r="AB104" s="56">
        <v>0</v>
      </c>
    </row>
    <row r="105" spans="2:28" x14ac:dyDescent="0.3">
      <c r="B105" s="48" t="s">
        <v>148</v>
      </c>
      <c r="C105" s="48" t="s">
        <v>110</v>
      </c>
      <c r="D105" s="48" t="s">
        <v>125</v>
      </c>
      <c r="E105" s="48" t="s">
        <v>117</v>
      </c>
      <c r="F105" s="48" t="s">
        <v>66</v>
      </c>
      <c r="G105" s="49">
        <v>0</v>
      </c>
      <c r="H105" s="48">
        <v>1</v>
      </c>
      <c r="I105" s="48">
        <v>0</v>
      </c>
      <c r="J105" s="48" t="e">
        <v>#N/A</v>
      </c>
      <c r="K105" s="57">
        <v>0</v>
      </c>
      <c r="L105" s="57">
        <v>0</v>
      </c>
      <c r="M105" s="57">
        <v>0</v>
      </c>
      <c r="N105" s="57">
        <v>0</v>
      </c>
      <c r="O105" s="57">
        <v>0</v>
      </c>
      <c r="P105" s="57">
        <v>0</v>
      </c>
      <c r="Q105" s="57">
        <v>0</v>
      </c>
      <c r="R105" s="57">
        <v>0</v>
      </c>
      <c r="S105" s="57">
        <v>0</v>
      </c>
      <c r="T105" s="57">
        <v>0</v>
      </c>
      <c r="U105" s="57">
        <v>0</v>
      </c>
      <c r="V105" s="57">
        <v>0</v>
      </c>
      <c r="W105" s="57">
        <v>0</v>
      </c>
      <c r="X105" s="57">
        <v>0</v>
      </c>
      <c r="Y105" s="57">
        <v>0</v>
      </c>
      <c r="Z105" s="48">
        <v>0</v>
      </c>
      <c r="AA105" s="55">
        <v>0</v>
      </c>
      <c r="AB105" s="56">
        <v>0</v>
      </c>
    </row>
    <row r="106" spans="2:28" x14ac:dyDescent="0.3">
      <c r="B106" s="48" t="s">
        <v>148</v>
      </c>
      <c r="C106" s="48" t="s">
        <v>110</v>
      </c>
      <c r="D106" s="48" t="s">
        <v>125</v>
      </c>
      <c r="E106" s="48" t="s">
        <v>118</v>
      </c>
      <c r="F106" s="48" t="s">
        <v>66</v>
      </c>
      <c r="G106" s="49">
        <v>0</v>
      </c>
      <c r="H106" s="48">
        <v>1</v>
      </c>
      <c r="I106" s="48">
        <v>0</v>
      </c>
      <c r="J106" s="48" t="e">
        <v>#N/A</v>
      </c>
      <c r="K106" s="57">
        <v>0</v>
      </c>
      <c r="L106" s="57">
        <v>0</v>
      </c>
      <c r="M106" s="57">
        <v>0</v>
      </c>
      <c r="N106" s="57">
        <v>0</v>
      </c>
      <c r="O106" s="57">
        <v>0</v>
      </c>
      <c r="P106" s="57">
        <v>0</v>
      </c>
      <c r="Q106" s="57">
        <v>0</v>
      </c>
      <c r="R106" s="57">
        <v>0</v>
      </c>
      <c r="S106" s="57">
        <v>0</v>
      </c>
      <c r="T106" s="57">
        <v>0</v>
      </c>
      <c r="U106" s="57">
        <v>0</v>
      </c>
      <c r="V106" s="57">
        <v>0</v>
      </c>
      <c r="W106" s="57">
        <v>0</v>
      </c>
      <c r="X106" s="57">
        <v>0</v>
      </c>
      <c r="Y106" s="57">
        <v>0</v>
      </c>
      <c r="Z106" s="48">
        <v>0</v>
      </c>
      <c r="AA106" s="55">
        <v>0</v>
      </c>
      <c r="AB106" s="56">
        <v>0</v>
      </c>
    </row>
    <row r="107" spans="2:28" x14ac:dyDescent="0.3">
      <c r="B107" s="48" t="s">
        <v>148</v>
      </c>
      <c r="C107" s="48" t="s">
        <v>110</v>
      </c>
      <c r="D107" s="48" t="s">
        <v>125</v>
      </c>
      <c r="E107" s="48" t="s">
        <v>119</v>
      </c>
      <c r="F107" s="48" t="s">
        <v>66</v>
      </c>
      <c r="G107" s="49">
        <v>0</v>
      </c>
      <c r="H107" s="48">
        <v>1</v>
      </c>
      <c r="I107" s="48">
        <v>0</v>
      </c>
      <c r="J107" s="48" t="e">
        <v>#N/A</v>
      </c>
      <c r="K107" s="57">
        <v>0</v>
      </c>
      <c r="L107" s="57">
        <v>0</v>
      </c>
      <c r="M107" s="57">
        <v>0</v>
      </c>
      <c r="N107" s="57">
        <v>0</v>
      </c>
      <c r="O107" s="57">
        <v>0</v>
      </c>
      <c r="P107" s="57">
        <v>0</v>
      </c>
      <c r="Q107" s="57">
        <v>0</v>
      </c>
      <c r="R107" s="57">
        <v>0</v>
      </c>
      <c r="S107" s="57">
        <v>0</v>
      </c>
      <c r="T107" s="57">
        <v>0</v>
      </c>
      <c r="U107" s="57">
        <v>0</v>
      </c>
      <c r="V107" s="57">
        <v>0</v>
      </c>
      <c r="W107" s="57">
        <v>0</v>
      </c>
      <c r="X107" s="57">
        <v>0</v>
      </c>
      <c r="Y107" s="57">
        <v>0</v>
      </c>
      <c r="Z107" s="48">
        <v>0</v>
      </c>
      <c r="AA107" s="55">
        <v>0</v>
      </c>
      <c r="AB107" s="56">
        <v>0</v>
      </c>
    </row>
    <row r="108" spans="2:28" x14ac:dyDescent="0.3">
      <c r="B108" s="48" t="s">
        <v>148</v>
      </c>
      <c r="C108" s="48" t="s">
        <v>110</v>
      </c>
      <c r="D108" s="48" t="s">
        <v>125</v>
      </c>
      <c r="E108" s="48" t="s">
        <v>120</v>
      </c>
      <c r="F108" s="48" t="s">
        <v>66</v>
      </c>
      <c r="G108" s="49">
        <v>0</v>
      </c>
      <c r="H108" s="48">
        <v>1</v>
      </c>
      <c r="I108" s="48">
        <v>0</v>
      </c>
      <c r="J108" s="48" t="e">
        <v>#N/A</v>
      </c>
      <c r="K108" s="57">
        <v>0</v>
      </c>
      <c r="L108" s="57">
        <v>0</v>
      </c>
      <c r="M108" s="57">
        <v>0</v>
      </c>
      <c r="N108" s="57">
        <v>0</v>
      </c>
      <c r="O108" s="57">
        <v>0</v>
      </c>
      <c r="P108" s="57">
        <v>0</v>
      </c>
      <c r="Q108" s="57">
        <v>0</v>
      </c>
      <c r="R108" s="57">
        <v>0</v>
      </c>
      <c r="S108" s="57">
        <v>0</v>
      </c>
      <c r="T108" s="57">
        <v>0</v>
      </c>
      <c r="U108" s="57">
        <v>0</v>
      </c>
      <c r="V108" s="57">
        <v>0</v>
      </c>
      <c r="W108" s="57">
        <v>0</v>
      </c>
      <c r="X108" s="57">
        <v>0</v>
      </c>
      <c r="Y108" s="57">
        <v>0</v>
      </c>
      <c r="Z108" s="48">
        <v>0</v>
      </c>
      <c r="AA108" s="55">
        <v>0</v>
      </c>
      <c r="AB108" s="56">
        <v>0</v>
      </c>
    </row>
    <row r="109" spans="2:28" x14ac:dyDescent="0.3">
      <c r="B109" s="48" t="s">
        <v>148</v>
      </c>
      <c r="C109" s="48" t="s">
        <v>110</v>
      </c>
      <c r="D109" s="48" t="s">
        <v>125</v>
      </c>
      <c r="E109" s="48" t="s">
        <v>121</v>
      </c>
      <c r="F109" s="48" t="s">
        <v>66</v>
      </c>
      <c r="G109" s="49">
        <v>0</v>
      </c>
      <c r="H109" s="48">
        <v>1</v>
      </c>
      <c r="I109" s="48">
        <v>0</v>
      </c>
      <c r="J109" s="48" t="e">
        <v>#N/A</v>
      </c>
      <c r="K109" s="57">
        <v>0</v>
      </c>
      <c r="L109" s="57">
        <v>0</v>
      </c>
      <c r="M109" s="57">
        <v>0</v>
      </c>
      <c r="N109" s="57">
        <v>0</v>
      </c>
      <c r="O109" s="57">
        <v>0</v>
      </c>
      <c r="P109" s="57">
        <v>0</v>
      </c>
      <c r="Q109" s="57">
        <v>0</v>
      </c>
      <c r="R109" s="57">
        <v>0</v>
      </c>
      <c r="S109" s="57">
        <v>0</v>
      </c>
      <c r="T109" s="57">
        <v>0</v>
      </c>
      <c r="U109" s="57">
        <v>0</v>
      </c>
      <c r="V109" s="57">
        <v>0</v>
      </c>
      <c r="W109" s="57">
        <v>0</v>
      </c>
      <c r="X109" s="57">
        <v>0</v>
      </c>
      <c r="Y109" s="57">
        <v>0</v>
      </c>
      <c r="Z109" s="48">
        <v>0</v>
      </c>
      <c r="AA109" s="55">
        <v>0</v>
      </c>
      <c r="AB109" s="56">
        <v>0</v>
      </c>
    </row>
    <row r="110" spans="2:28" x14ac:dyDescent="0.3">
      <c r="B110" s="48" t="s">
        <v>148</v>
      </c>
      <c r="C110" s="48" t="s">
        <v>110</v>
      </c>
      <c r="D110" s="48" t="s">
        <v>125</v>
      </c>
      <c r="E110" s="48" t="s">
        <v>122</v>
      </c>
      <c r="F110" s="48" t="s">
        <v>66</v>
      </c>
      <c r="G110" s="49">
        <v>0</v>
      </c>
      <c r="H110" s="48">
        <v>1</v>
      </c>
      <c r="I110" s="48">
        <v>0</v>
      </c>
      <c r="J110" s="48" t="e">
        <v>#N/A</v>
      </c>
      <c r="K110" s="57">
        <v>0</v>
      </c>
      <c r="L110" s="57">
        <v>0</v>
      </c>
      <c r="M110" s="57">
        <v>0</v>
      </c>
      <c r="N110" s="57">
        <v>0</v>
      </c>
      <c r="O110" s="57">
        <v>0</v>
      </c>
      <c r="P110" s="57">
        <v>0</v>
      </c>
      <c r="Q110" s="57">
        <v>0</v>
      </c>
      <c r="R110" s="57">
        <v>0</v>
      </c>
      <c r="S110" s="57">
        <v>0</v>
      </c>
      <c r="T110" s="57">
        <v>0</v>
      </c>
      <c r="U110" s="57">
        <v>0</v>
      </c>
      <c r="V110" s="57">
        <v>0</v>
      </c>
      <c r="W110" s="57">
        <v>0</v>
      </c>
      <c r="X110" s="57">
        <v>0</v>
      </c>
      <c r="Y110" s="57">
        <v>0</v>
      </c>
      <c r="Z110" s="48">
        <v>0</v>
      </c>
      <c r="AA110" s="55">
        <v>0</v>
      </c>
      <c r="AB110" s="56">
        <v>0</v>
      </c>
    </row>
    <row r="111" spans="2:28" x14ac:dyDescent="0.3">
      <c r="B111" s="48" t="s">
        <v>148</v>
      </c>
      <c r="C111" s="48" t="s">
        <v>110</v>
      </c>
      <c r="D111" s="48" t="s">
        <v>125</v>
      </c>
      <c r="E111" s="48" t="s">
        <v>123</v>
      </c>
      <c r="F111" s="48" t="s">
        <v>66</v>
      </c>
      <c r="G111" s="49">
        <v>0</v>
      </c>
      <c r="H111" s="48">
        <v>1</v>
      </c>
      <c r="I111" s="48">
        <v>0</v>
      </c>
      <c r="J111" s="48" t="e">
        <v>#N/A</v>
      </c>
      <c r="K111" s="57">
        <v>0</v>
      </c>
      <c r="L111" s="57">
        <v>0</v>
      </c>
      <c r="M111" s="57">
        <v>0</v>
      </c>
      <c r="N111" s="57">
        <v>0</v>
      </c>
      <c r="O111" s="57">
        <v>0</v>
      </c>
      <c r="P111" s="57">
        <v>0</v>
      </c>
      <c r="Q111" s="57">
        <v>0</v>
      </c>
      <c r="R111" s="57">
        <v>0</v>
      </c>
      <c r="S111" s="57">
        <v>0</v>
      </c>
      <c r="T111" s="57">
        <v>0</v>
      </c>
      <c r="U111" s="57">
        <v>0</v>
      </c>
      <c r="V111" s="57">
        <v>0</v>
      </c>
      <c r="W111" s="57">
        <v>0</v>
      </c>
      <c r="X111" s="57">
        <v>0</v>
      </c>
      <c r="Y111" s="57">
        <v>0</v>
      </c>
      <c r="Z111" s="48">
        <v>0</v>
      </c>
      <c r="AA111" s="55">
        <v>0</v>
      </c>
      <c r="AB111" s="56">
        <v>0</v>
      </c>
    </row>
    <row r="112" spans="2:28" x14ac:dyDescent="0.3">
      <c r="B112" s="48" t="s">
        <v>148</v>
      </c>
      <c r="C112" s="48" t="s">
        <v>110</v>
      </c>
      <c r="D112" s="48" t="s">
        <v>125</v>
      </c>
      <c r="E112" s="48" t="s">
        <v>124</v>
      </c>
      <c r="F112" s="48" t="s">
        <v>66</v>
      </c>
      <c r="G112" s="49">
        <v>0</v>
      </c>
      <c r="H112" s="48">
        <v>1</v>
      </c>
      <c r="I112" s="48">
        <v>0</v>
      </c>
      <c r="J112" s="48" t="e">
        <v>#N/A</v>
      </c>
      <c r="K112" s="57">
        <v>0</v>
      </c>
      <c r="L112" s="57">
        <v>0</v>
      </c>
      <c r="M112" s="57">
        <v>0</v>
      </c>
      <c r="N112" s="57">
        <v>0</v>
      </c>
      <c r="O112" s="57">
        <v>0</v>
      </c>
      <c r="P112" s="57">
        <v>0</v>
      </c>
      <c r="Q112" s="57">
        <v>0</v>
      </c>
      <c r="R112" s="57">
        <v>0</v>
      </c>
      <c r="S112" s="57">
        <v>0</v>
      </c>
      <c r="T112" s="57">
        <v>0</v>
      </c>
      <c r="U112" s="57">
        <v>0</v>
      </c>
      <c r="V112" s="57">
        <v>0</v>
      </c>
      <c r="W112" s="57">
        <v>0</v>
      </c>
      <c r="X112" s="57">
        <v>0</v>
      </c>
      <c r="Y112" s="57">
        <v>0</v>
      </c>
      <c r="Z112" s="48">
        <v>0</v>
      </c>
      <c r="AA112" s="55">
        <v>0</v>
      </c>
      <c r="AB112" s="56">
        <v>0</v>
      </c>
    </row>
    <row r="113" spans="2:28" x14ac:dyDescent="0.3">
      <c r="B113" s="48" t="s">
        <v>148</v>
      </c>
      <c r="C113" s="48" t="s">
        <v>110</v>
      </c>
      <c r="D113" s="48" t="s">
        <v>78</v>
      </c>
      <c r="E113" s="48" t="s">
        <v>111</v>
      </c>
      <c r="F113" s="48" t="s">
        <v>65</v>
      </c>
      <c r="G113" s="49">
        <v>0</v>
      </c>
      <c r="H113" s="48">
        <v>1</v>
      </c>
      <c r="I113" s="48">
        <v>0</v>
      </c>
      <c r="J113" s="48" t="e">
        <v>#N/A</v>
      </c>
      <c r="K113" s="57">
        <v>0</v>
      </c>
      <c r="L113" s="57">
        <v>0</v>
      </c>
      <c r="M113" s="57">
        <v>0</v>
      </c>
      <c r="N113" s="57">
        <v>0</v>
      </c>
      <c r="O113" s="57">
        <v>0</v>
      </c>
      <c r="P113" s="57">
        <v>0</v>
      </c>
      <c r="Q113" s="57">
        <v>0</v>
      </c>
      <c r="R113" s="57">
        <v>0</v>
      </c>
      <c r="S113" s="57">
        <v>0</v>
      </c>
      <c r="T113" s="57">
        <v>0</v>
      </c>
      <c r="U113" s="57">
        <v>0</v>
      </c>
      <c r="V113" s="57">
        <v>0</v>
      </c>
      <c r="W113" s="57">
        <v>0</v>
      </c>
      <c r="X113" s="57">
        <v>0</v>
      </c>
      <c r="Y113" s="57">
        <v>0</v>
      </c>
      <c r="Z113" s="48">
        <v>0</v>
      </c>
      <c r="AA113" s="55">
        <v>0</v>
      </c>
      <c r="AB113" s="56">
        <v>0</v>
      </c>
    </row>
    <row r="114" spans="2:28" x14ac:dyDescent="0.3">
      <c r="B114" s="48" t="s">
        <v>148</v>
      </c>
      <c r="C114" s="48" t="s">
        <v>110</v>
      </c>
      <c r="D114" s="48" t="s">
        <v>78</v>
      </c>
      <c r="E114" s="48" t="s">
        <v>111</v>
      </c>
      <c r="F114" s="48" t="s">
        <v>66</v>
      </c>
      <c r="G114" s="49">
        <v>0</v>
      </c>
      <c r="H114" s="48">
        <v>1</v>
      </c>
      <c r="I114" s="48">
        <v>0</v>
      </c>
      <c r="J114" s="48" t="e">
        <v>#N/A</v>
      </c>
      <c r="K114" s="57">
        <v>0</v>
      </c>
      <c r="L114" s="57">
        <v>0</v>
      </c>
      <c r="M114" s="57">
        <v>0</v>
      </c>
      <c r="N114" s="57">
        <v>0</v>
      </c>
      <c r="O114" s="57">
        <v>0</v>
      </c>
      <c r="P114" s="57">
        <v>0</v>
      </c>
      <c r="Q114" s="57">
        <v>0</v>
      </c>
      <c r="R114" s="57">
        <v>0</v>
      </c>
      <c r="S114" s="57">
        <v>0</v>
      </c>
      <c r="T114" s="57">
        <v>0</v>
      </c>
      <c r="U114" s="57">
        <v>0</v>
      </c>
      <c r="V114" s="57">
        <v>0</v>
      </c>
      <c r="W114" s="57">
        <v>0</v>
      </c>
      <c r="X114" s="57">
        <v>0</v>
      </c>
      <c r="Y114" s="57">
        <v>0</v>
      </c>
      <c r="Z114" s="48">
        <v>0</v>
      </c>
      <c r="AA114" s="55">
        <v>0</v>
      </c>
      <c r="AB114" s="56">
        <v>0</v>
      </c>
    </row>
    <row r="115" spans="2:28" x14ac:dyDescent="0.3">
      <c r="B115" s="48" t="s">
        <v>148</v>
      </c>
      <c r="C115" s="48" t="s">
        <v>110</v>
      </c>
      <c r="D115" s="48" t="s">
        <v>78</v>
      </c>
      <c r="E115" s="48" t="s">
        <v>114</v>
      </c>
      <c r="F115" s="48" t="s">
        <v>65</v>
      </c>
      <c r="G115" s="49">
        <v>0</v>
      </c>
      <c r="H115" s="48">
        <v>1</v>
      </c>
      <c r="I115" s="48">
        <v>0</v>
      </c>
      <c r="J115" s="48" t="e">
        <v>#N/A</v>
      </c>
      <c r="K115" s="57">
        <v>0</v>
      </c>
      <c r="L115" s="57">
        <v>0</v>
      </c>
      <c r="M115" s="57">
        <v>0</v>
      </c>
      <c r="N115" s="57">
        <v>0</v>
      </c>
      <c r="O115" s="57">
        <v>0</v>
      </c>
      <c r="P115" s="57">
        <v>0</v>
      </c>
      <c r="Q115" s="57">
        <v>0</v>
      </c>
      <c r="R115" s="57">
        <v>0</v>
      </c>
      <c r="S115" s="57">
        <v>0</v>
      </c>
      <c r="T115" s="57">
        <v>0</v>
      </c>
      <c r="U115" s="57">
        <v>0</v>
      </c>
      <c r="V115" s="57">
        <v>0</v>
      </c>
      <c r="W115" s="57">
        <v>0</v>
      </c>
      <c r="X115" s="57">
        <v>0</v>
      </c>
      <c r="Y115" s="57">
        <v>0</v>
      </c>
      <c r="Z115" s="48">
        <v>0</v>
      </c>
      <c r="AA115" s="55">
        <v>0</v>
      </c>
      <c r="AB115" s="56">
        <v>0</v>
      </c>
    </row>
    <row r="116" spans="2:28" x14ac:dyDescent="0.3">
      <c r="B116" s="48" t="s">
        <v>148</v>
      </c>
      <c r="C116" s="48" t="s">
        <v>110</v>
      </c>
      <c r="D116" s="48" t="s">
        <v>78</v>
      </c>
      <c r="E116" s="48" t="s">
        <v>114</v>
      </c>
      <c r="F116" s="48" t="s">
        <v>66</v>
      </c>
      <c r="G116" s="49">
        <v>0</v>
      </c>
      <c r="H116" s="48">
        <v>1</v>
      </c>
      <c r="I116" s="48">
        <v>0</v>
      </c>
      <c r="J116" s="48" t="e">
        <v>#N/A</v>
      </c>
      <c r="K116" s="57">
        <v>0</v>
      </c>
      <c r="L116" s="57">
        <v>0</v>
      </c>
      <c r="M116" s="57">
        <v>0</v>
      </c>
      <c r="N116" s="57">
        <v>0</v>
      </c>
      <c r="O116" s="57">
        <v>0</v>
      </c>
      <c r="P116" s="57">
        <v>0</v>
      </c>
      <c r="Q116" s="57">
        <v>0</v>
      </c>
      <c r="R116" s="57">
        <v>0</v>
      </c>
      <c r="S116" s="57">
        <v>0</v>
      </c>
      <c r="T116" s="57">
        <v>0</v>
      </c>
      <c r="U116" s="57">
        <v>0</v>
      </c>
      <c r="V116" s="57">
        <v>0</v>
      </c>
      <c r="W116" s="57">
        <v>0</v>
      </c>
      <c r="X116" s="57">
        <v>0</v>
      </c>
      <c r="Y116" s="57">
        <v>0</v>
      </c>
      <c r="Z116" s="48">
        <v>0</v>
      </c>
      <c r="AA116" s="55">
        <v>0</v>
      </c>
      <c r="AB116" s="56">
        <v>0</v>
      </c>
    </row>
    <row r="117" spans="2:28" x14ac:dyDescent="0.3">
      <c r="B117" s="48" t="s">
        <v>148</v>
      </c>
      <c r="C117" s="48" t="s">
        <v>110</v>
      </c>
      <c r="D117" s="48" t="s">
        <v>78</v>
      </c>
      <c r="E117" s="48" t="s">
        <v>115</v>
      </c>
      <c r="F117" s="48" t="s">
        <v>65</v>
      </c>
      <c r="G117" s="49">
        <v>0</v>
      </c>
      <c r="H117" s="48">
        <v>1</v>
      </c>
      <c r="I117" s="48">
        <v>0</v>
      </c>
      <c r="J117" s="48" t="e">
        <v>#N/A</v>
      </c>
      <c r="K117" s="57">
        <v>0</v>
      </c>
      <c r="L117" s="57">
        <v>0</v>
      </c>
      <c r="M117" s="57">
        <v>0</v>
      </c>
      <c r="N117" s="57">
        <v>0</v>
      </c>
      <c r="O117" s="57">
        <v>0</v>
      </c>
      <c r="P117" s="57">
        <v>0</v>
      </c>
      <c r="Q117" s="57">
        <v>0</v>
      </c>
      <c r="R117" s="57">
        <v>0</v>
      </c>
      <c r="S117" s="57">
        <v>0</v>
      </c>
      <c r="T117" s="57">
        <v>0</v>
      </c>
      <c r="U117" s="57">
        <v>0</v>
      </c>
      <c r="V117" s="57">
        <v>0</v>
      </c>
      <c r="W117" s="57">
        <v>0</v>
      </c>
      <c r="X117" s="57">
        <v>0</v>
      </c>
      <c r="Y117" s="57">
        <v>0</v>
      </c>
      <c r="Z117" s="48">
        <v>0</v>
      </c>
      <c r="AA117" s="55">
        <v>0</v>
      </c>
      <c r="AB117" s="56">
        <v>0</v>
      </c>
    </row>
    <row r="118" spans="2:28" x14ac:dyDescent="0.3">
      <c r="B118" s="48" t="s">
        <v>148</v>
      </c>
      <c r="C118" s="48" t="s">
        <v>110</v>
      </c>
      <c r="D118" s="48" t="s">
        <v>78</v>
      </c>
      <c r="E118" s="48" t="s">
        <v>115</v>
      </c>
      <c r="F118" s="48" t="s">
        <v>66</v>
      </c>
      <c r="G118" s="49">
        <v>0</v>
      </c>
      <c r="H118" s="48">
        <v>1</v>
      </c>
      <c r="I118" s="48">
        <v>0</v>
      </c>
      <c r="J118" s="48" t="e">
        <v>#N/A</v>
      </c>
      <c r="K118" s="57">
        <v>0</v>
      </c>
      <c r="L118" s="57">
        <v>0</v>
      </c>
      <c r="M118" s="57">
        <v>0</v>
      </c>
      <c r="N118" s="57">
        <v>0</v>
      </c>
      <c r="O118" s="57">
        <v>0</v>
      </c>
      <c r="P118" s="57">
        <v>0</v>
      </c>
      <c r="Q118" s="57">
        <v>0</v>
      </c>
      <c r="R118" s="57">
        <v>0</v>
      </c>
      <c r="S118" s="57">
        <v>0</v>
      </c>
      <c r="T118" s="57">
        <v>0</v>
      </c>
      <c r="U118" s="57">
        <v>0</v>
      </c>
      <c r="V118" s="57">
        <v>0</v>
      </c>
      <c r="W118" s="57">
        <v>0</v>
      </c>
      <c r="X118" s="57">
        <v>0</v>
      </c>
      <c r="Y118" s="57">
        <v>0</v>
      </c>
      <c r="Z118" s="48">
        <v>0</v>
      </c>
      <c r="AA118" s="55">
        <v>0</v>
      </c>
      <c r="AB118" s="56">
        <v>0</v>
      </c>
    </row>
    <row r="119" spans="2:28" x14ac:dyDescent="0.3">
      <c r="B119" s="48" t="s">
        <v>148</v>
      </c>
      <c r="C119" s="48" t="s">
        <v>110</v>
      </c>
      <c r="D119" s="48" t="s">
        <v>78</v>
      </c>
      <c r="E119" s="48" t="s">
        <v>116</v>
      </c>
      <c r="F119" s="48" t="s">
        <v>65</v>
      </c>
      <c r="G119" s="49">
        <v>0.9</v>
      </c>
      <c r="H119" s="48">
        <v>1</v>
      </c>
      <c r="I119" s="48" t="s">
        <v>139</v>
      </c>
      <c r="J119" s="48" t="s">
        <v>140</v>
      </c>
      <c r="K119" s="54">
        <v>4.4999999999999998E-2</v>
      </c>
      <c r="L119" s="54">
        <v>4.4999999999999998E-2</v>
      </c>
      <c r="M119" s="54">
        <v>4.4999999999999998E-2</v>
      </c>
      <c r="N119" s="54">
        <v>4.4999999999999998E-2</v>
      </c>
      <c r="O119" s="54">
        <v>4.4999999999999998E-2</v>
      </c>
      <c r="P119" s="54">
        <v>4.4999999999999998E-2</v>
      </c>
      <c r="Q119" s="54">
        <v>4.4999999999999998E-2</v>
      </c>
      <c r="R119" s="54">
        <v>4.4999999999999998E-2</v>
      </c>
      <c r="S119" s="54">
        <v>4.4999999999999998E-2</v>
      </c>
      <c r="T119" s="54">
        <v>4.4999999999999998E-2</v>
      </c>
      <c r="U119" s="54">
        <v>4.4999999999999998E-2</v>
      </c>
      <c r="V119" s="54">
        <v>4.4999999999999998E-2</v>
      </c>
      <c r="W119" s="54">
        <v>4.4999999999999998E-2</v>
      </c>
      <c r="X119" s="54">
        <v>4.4999999999999998E-2</v>
      </c>
      <c r="Y119" s="54">
        <v>4.4999999999999998E-2</v>
      </c>
      <c r="Z119" s="48" t="s">
        <v>141</v>
      </c>
      <c r="AA119" s="55">
        <v>4.1400000000000006E-2</v>
      </c>
      <c r="AB119" s="56">
        <v>1.260997392571049E-4</v>
      </c>
    </row>
    <row r="120" spans="2:28" x14ac:dyDescent="0.3">
      <c r="B120" s="48" t="s">
        <v>148</v>
      </c>
      <c r="C120" s="48" t="s">
        <v>110</v>
      </c>
      <c r="D120" s="48" t="s">
        <v>78</v>
      </c>
      <c r="E120" s="48" t="s">
        <v>116</v>
      </c>
      <c r="F120" s="48" t="s">
        <v>66</v>
      </c>
      <c r="G120" s="49">
        <v>0</v>
      </c>
      <c r="H120" s="48">
        <v>1</v>
      </c>
      <c r="I120" s="48">
        <v>0</v>
      </c>
      <c r="J120" s="48" t="e">
        <v>#N/A</v>
      </c>
      <c r="K120" s="57">
        <v>0</v>
      </c>
      <c r="L120" s="57">
        <v>0</v>
      </c>
      <c r="M120" s="57">
        <v>0</v>
      </c>
      <c r="N120" s="57">
        <v>0</v>
      </c>
      <c r="O120" s="57">
        <v>0</v>
      </c>
      <c r="P120" s="57">
        <v>0</v>
      </c>
      <c r="Q120" s="57">
        <v>0</v>
      </c>
      <c r="R120" s="57">
        <v>0</v>
      </c>
      <c r="S120" s="57">
        <v>0</v>
      </c>
      <c r="T120" s="57">
        <v>0</v>
      </c>
      <c r="U120" s="57">
        <v>0</v>
      </c>
      <c r="V120" s="57">
        <v>0</v>
      </c>
      <c r="W120" s="57">
        <v>0</v>
      </c>
      <c r="X120" s="57">
        <v>0</v>
      </c>
      <c r="Y120" s="57">
        <v>0</v>
      </c>
      <c r="Z120" s="48">
        <v>0</v>
      </c>
      <c r="AA120" s="55">
        <v>0</v>
      </c>
      <c r="AB120" s="56">
        <v>0</v>
      </c>
    </row>
    <row r="121" spans="2:28" x14ac:dyDescent="0.3">
      <c r="B121" s="48" t="s">
        <v>148</v>
      </c>
      <c r="C121" s="48" t="s">
        <v>110</v>
      </c>
      <c r="D121" s="48" t="s">
        <v>78</v>
      </c>
      <c r="E121" s="48" t="s">
        <v>117</v>
      </c>
      <c r="F121" s="48" t="s">
        <v>65</v>
      </c>
      <c r="G121" s="49">
        <v>0.9</v>
      </c>
      <c r="H121" s="48">
        <v>1</v>
      </c>
      <c r="I121" s="48" t="s">
        <v>139</v>
      </c>
      <c r="J121" s="48" t="s">
        <v>140</v>
      </c>
      <c r="K121" s="54">
        <v>0.06</v>
      </c>
      <c r="L121" s="54">
        <v>0.06</v>
      </c>
      <c r="M121" s="54">
        <v>0.06</v>
      </c>
      <c r="N121" s="54">
        <v>0.06</v>
      </c>
      <c r="O121" s="54">
        <v>0.06</v>
      </c>
      <c r="P121" s="54">
        <v>0.06</v>
      </c>
      <c r="Q121" s="54">
        <v>0.06</v>
      </c>
      <c r="R121" s="54">
        <v>0.06</v>
      </c>
      <c r="S121" s="54">
        <v>0.06</v>
      </c>
      <c r="T121" s="54">
        <v>0.06</v>
      </c>
      <c r="U121" s="54">
        <v>0.06</v>
      </c>
      <c r="V121" s="54">
        <v>0.06</v>
      </c>
      <c r="W121" s="54">
        <v>0.06</v>
      </c>
      <c r="X121" s="54">
        <v>0.06</v>
      </c>
      <c r="Y121" s="54">
        <v>0.06</v>
      </c>
      <c r="Z121" s="48" t="s">
        <v>141</v>
      </c>
      <c r="AA121" s="55">
        <v>4.1400000000000006E-2</v>
      </c>
      <c r="AB121" s="56">
        <v>1.260997392571049E-4</v>
      </c>
    </row>
    <row r="122" spans="2:28" x14ac:dyDescent="0.3">
      <c r="B122" s="48" t="s">
        <v>148</v>
      </c>
      <c r="C122" s="48" t="s">
        <v>110</v>
      </c>
      <c r="D122" s="48" t="s">
        <v>78</v>
      </c>
      <c r="E122" s="48" t="s">
        <v>117</v>
      </c>
      <c r="F122" s="48" t="s">
        <v>66</v>
      </c>
      <c r="G122" s="49">
        <v>0</v>
      </c>
      <c r="H122" s="48">
        <v>1</v>
      </c>
      <c r="I122" s="48">
        <v>0</v>
      </c>
      <c r="J122" s="48" t="e">
        <v>#N/A</v>
      </c>
      <c r="K122" s="57">
        <v>0</v>
      </c>
      <c r="L122" s="57">
        <v>0</v>
      </c>
      <c r="M122" s="57">
        <v>0</v>
      </c>
      <c r="N122" s="57">
        <v>0</v>
      </c>
      <c r="O122" s="57">
        <v>0</v>
      </c>
      <c r="P122" s="57">
        <v>0</v>
      </c>
      <c r="Q122" s="57">
        <v>0</v>
      </c>
      <c r="R122" s="57">
        <v>0</v>
      </c>
      <c r="S122" s="57">
        <v>0</v>
      </c>
      <c r="T122" s="57">
        <v>0</v>
      </c>
      <c r="U122" s="57">
        <v>0</v>
      </c>
      <c r="V122" s="57">
        <v>0</v>
      </c>
      <c r="W122" s="57">
        <v>0</v>
      </c>
      <c r="X122" s="57">
        <v>0</v>
      </c>
      <c r="Y122" s="57">
        <v>0</v>
      </c>
      <c r="Z122" s="48">
        <v>0</v>
      </c>
      <c r="AA122" s="55">
        <v>0</v>
      </c>
      <c r="AB122" s="56">
        <v>0</v>
      </c>
    </row>
    <row r="123" spans="2:28" x14ac:dyDescent="0.3">
      <c r="B123" s="48" t="s">
        <v>148</v>
      </c>
      <c r="C123" s="48" t="s">
        <v>110</v>
      </c>
      <c r="D123" s="48" t="s">
        <v>78</v>
      </c>
      <c r="E123" s="48" t="s">
        <v>118</v>
      </c>
      <c r="F123" s="48" t="s">
        <v>65</v>
      </c>
      <c r="G123" s="49">
        <v>0.2</v>
      </c>
      <c r="H123" s="48">
        <v>1</v>
      </c>
      <c r="I123" s="48" t="s">
        <v>139</v>
      </c>
      <c r="J123" s="48" t="s">
        <v>140</v>
      </c>
      <c r="K123" s="54">
        <v>4.4999999999999998E-2</v>
      </c>
      <c r="L123" s="54">
        <v>4.4999999999999998E-2</v>
      </c>
      <c r="M123" s="54">
        <v>4.4999999999999998E-2</v>
      </c>
      <c r="N123" s="54">
        <v>4.4999999999999998E-2</v>
      </c>
      <c r="O123" s="54">
        <v>4.4999999999999998E-2</v>
      </c>
      <c r="P123" s="54">
        <v>4.4999999999999998E-2</v>
      </c>
      <c r="Q123" s="54">
        <v>4.4999999999999998E-2</v>
      </c>
      <c r="R123" s="54">
        <v>4.4999999999999998E-2</v>
      </c>
      <c r="S123" s="54">
        <v>4.4999999999999998E-2</v>
      </c>
      <c r="T123" s="54">
        <v>4.4999999999999998E-2</v>
      </c>
      <c r="U123" s="54">
        <v>4.4999999999999998E-2</v>
      </c>
      <c r="V123" s="54">
        <v>4.4999999999999998E-2</v>
      </c>
      <c r="W123" s="54">
        <v>4.4999999999999998E-2</v>
      </c>
      <c r="X123" s="54">
        <v>4.4999999999999998E-2</v>
      </c>
      <c r="Y123" s="54">
        <v>4.4999999999999998E-2</v>
      </c>
      <c r="Z123" s="48" t="s">
        <v>141</v>
      </c>
      <c r="AA123" s="55">
        <v>4.1400000000000006E-2</v>
      </c>
      <c r="AB123" s="56">
        <v>1.260997392571049E-4</v>
      </c>
    </row>
    <row r="124" spans="2:28" x14ac:dyDescent="0.3">
      <c r="B124" s="48" t="s">
        <v>148</v>
      </c>
      <c r="C124" s="48" t="s">
        <v>110</v>
      </c>
      <c r="D124" s="48" t="s">
        <v>78</v>
      </c>
      <c r="E124" s="48" t="s">
        <v>118</v>
      </c>
      <c r="F124" s="48" t="s">
        <v>66</v>
      </c>
      <c r="G124" s="49">
        <v>0</v>
      </c>
      <c r="H124" s="48">
        <v>1</v>
      </c>
      <c r="I124" s="48">
        <v>0</v>
      </c>
      <c r="J124" s="48" t="e">
        <v>#N/A</v>
      </c>
      <c r="K124" s="57">
        <v>0</v>
      </c>
      <c r="L124" s="57">
        <v>0</v>
      </c>
      <c r="M124" s="57">
        <v>0</v>
      </c>
      <c r="N124" s="57">
        <v>0</v>
      </c>
      <c r="O124" s="57">
        <v>0</v>
      </c>
      <c r="P124" s="57">
        <v>0</v>
      </c>
      <c r="Q124" s="57">
        <v>0</v>
      </c>
      <c r="R124" s="57">
        <v>0</v>
      </c>
      <c r="S124" s="57">
        <v>0</v>
      </c>
      <c r="T124" s="57">
        <v>0</v>
      </c>
      <c r="U124" s="57">
        <v>0</v>
      </c>
      <c r="V124" s="57">
        <v>0</v>
      </c>
      <c r="W124" s="57">
        <v>0</v>
      </c>
      <c r="X124" s="57">
        <v>0</v>
      </c>
      <c r="Y124" s="57">
        <v>0</v>
      </c>
      <c r="Z124" s="48">
        <v>0</v>
      </c>
      <c r="AA124" s="55">
        <v>0</v>
      </c>
      <c r="AB124" s="56">
        <v>0</v>
      </c>
    </row>
    <row r="125" spans="2:28" x14ac:dyDescent="0.3">
      <c r="B125" s="48" t="s">
        <v>148</v>
      </c>
      <c r="C125" s="48" t="s">
        <v>110</v>
      </c>
      <c r="D125" s="48" t="s">
        <v>78</v>
      </c>
      <c r="E125" s="48" t="s">
        <v>119</v>
      </c>
      <c r="F125" s="48" t="s">
        <v>65</v>
      </c>
      <c r="G125" s="49">
        <v>0</v>
      </c>
      <c r="H125" s="48">
        <v>1</v>
      </c>
      <c r="I125" s="48">
        <v>0</v>
      </c>
      <c r="J125" s="48" t="e">
        <v>#N/A</v>
      </c>
      <c r="K125" s="57">
        <v>0</v>
      </c>
      <c r="L125" s="57">
        <v>0</v>
      </c>
      <c r="M125" s="57">
        <v>0</v>
      </c>
      <c r="N125" s="57">
        <v>0</v>
      </c>
      <c r="O125" s="57">
        <v>0</v>
      </c>
      <c r="P125" s="57">
        <v>0</v>
      </c>
      <c r="Q125" s="57">
        <v>0</v>
      </c>
      <c r="R125" s="57">
        <v>0</v>
      </c>
      <c r="S125" s="57">
        <v>0</v>
      </c>
      <c r="T125" s="57">
        <v>0</v>
      </c>
      <c r="U125" s="57">
        <v>0</v>
      </c>
      <c r="V125" s="57">
        <v>0</v>
      </c>
      <c r="W125" s="57">
        <v>0</v>
      </c>
      <c r="X125" s="57">
        <v>0</v>
      </c>
      <c r="Y125" s="57">
        <v>0</v>
      </c>
      <c r="Z125" s="48">
        <v>0</v>
      </c>
      <c r="AA125" s="55">
        <v>0</v>
      </c>
      <c r="AB125" s="56">
        <v>0</v>
      </c>
    </row>
    <row r="126" spans="2:28" x14ac:dyDescent="0.3">
      <c r="B126" s="48" t="s">
        <v>148</v>
      </c>
      <c r="C126" s="48" t="s">
        <v>110</v>
      </c>
      <c r="D126" s="48" t="s">
        <v>78</v>
      </c>
      <c r="E126" s="48" t="s">
        <v>119</v>
      </c>
      <c r="F126" s="48" t="s">
        <v>66</v>
      </c>
      <c r="G126" s="49">
        <v>0</v>
      </c>
      <c r="H126" s="48">
        <v>1</v>
      </c>
      <c r="I126" s="48">
        <v>0</v>
      </c>
      <c r="J126" s="48" t="e">
        <v>#N/A</v>
      </c>
      <c r="K126" s="57">
        <v>0</v>
      </c>
      <c r="L126" s="57">
        <v>0</v>
      </c>
      <c r="M126" s="57">
        <v>0</v>
      </c>
      <c r="N126" s="57">
        <v>0</v>
      </c>
      <c r="O126" s="57">
        <v>0</v>
      </c>
      <c r="P126" s="57">
        <v>0</v>
      </c>
      <c r="Q126" s="57">
        <v>0</v>
      </c>
      <c r="R126" s="57">
        <v>0</v>
      </c>
      <c r="S126" s="57">
        <v>0</v>
      </c>
      <c r="T126" s="57">
        <v>0</v>
      </c>
      <c r="U126" s="57">
        <v>0</v>
      </c>
      <c r="V126" s="57">
        <v>0</v>
      </c>
      <c r="W126" s="57">
        <v>0</v>
      </c>
      <c r="X126" s="57">
        <v>0</v>
      </c>
      <c r="Y126" s="57">
        <v>0</v>
      </c>
      <c r="Z126" s="48">
        <v>0</v>
      </c>
      <c r="AA126" s="55">
        <v>0</v>
      </c>
      <c r="AB126" s="56">
        <v>0</v>
      </c>
    </row>
    <row r="127" spans="2:28" x14ac:dyDescent="0.3">
      <c r="B127" s="48" t="s">
        <v>148</v>
      </c>
      <c r="C127" s="48" t="s">
        <v>110</v>
      </c>
      <c r="D127" s="48" t="s">
        <v>78</v>
      </c>
      <c r="E127" s="48" t="s">
        <v>120</v>
      </c>
      <c r="F127" s="48" t="s">
        <v>65</v>
      </c>
      <c r="G127" s="49">
        <v>0</v>
      </c>
      <c r="H127" s="48">
        <v>1</v>
      </c>
      <c r="I127" s="48">
        <v>0</v>
      </c>
      <c r="J127" s="48" t="e">
        <v>#N/A</v>
      </c>
      <c r="K127" s="57">
        <v>0</v>
      </c>
      <c r="L127" s="57">
        <v>0</v>
      </c>
      <c r="M127" s="57">
        <v>0</v>
      </c>
      <c r="N127" s="57">
        <v>0</v>
      </c>
      <c r="O127" s="57">
        <v>0</v>
      </c>
      <c r="P127" s="57">
        <v>0</v>
      </c>
      <c r="Q127" s="57">
        <v>0</v>
      </c>
      <c r="R127" s="57">
        <v>0</v>
      </c>
      <c r="S127" s="57">
        <v>0</v>
      </c>
      <c r="T127" s="57">
        <v>0</v>
      </c>
      <c r="U127" s="57">
        <v>0</v>
      </c>
      <c r="V127" s="57">
        <v>0</v>
      </c>
      <c r="W127" s="57">
        <v>0</v>
      </c>
      <c r="X127" s="57">
        <v>0</v>
      </c>
      <c r="Y127" s="57">
        <v>0</v>
      </c>
      <c r="Z127" s="48">
        <v>0</v>
      </c>
      <c r="AA127" s="55">
        <v>0</v>
      </c>
      <c r="AB127" s="56">
        <v>0</v>
      </c>
    </row>
    <row r="128" spans="2:28" x14ac:dyDescent="0.3">
      <c r="B128" s="48" t="s">
        <v>148</v>
      </c>
      <c r="C128" s="48" t="s">
        <v>110</v>
      </c>
      <c r="D128" s="48" t="s">
        <v>78</v>
      </c>
      <c r="E128" s="48" t="s">
        <v>120</v>
      </c>
      <c r="F128" s="48" t="s">
        <v>66</v>
      </c>
      <c r="G128" s="49">
        <v>0</v>
      </c>
      <c r="H128" s="48">
        <v>1</v>
      </c>
      <c r="I128" s="48">
        <v>0</v>
      </c>
      <c r="J128" s="48" t="e">
        <v>#N/A</v>
      </c>
      <c r="K128" s="57">
        <v>0</v>
      </c>
      <c r="L128" s="57">
        <v>0</v>
      </c>
      <c r="M128" s="57">
        <v>0</v>
      </c>
      <c r="N128" s="57">
        <v>0</v>
      </c>
      <c r="O128" s="57">
        <v>0</v>
      </c>
      <c r="P128" s="57">
        <v>0</v>
      </c>
      <c r="Q128" s="57">
        <v>0</v>
      </c>
      <c r="R128" s="57">
        <v>0</v>
      </c>
      <c r="S128" s="57">
        <v>0</v>
      </c>
      <c r="T128" s="57">
        <v>0</v>
      </c>
      <c r="U128" s="57">
        <v>0</v>
      </c>
      <c r="V128" s="57">
        <v>0</v>
      </c>
      <c r="W128" s="57">
        <v>0</v>
      </c>
      <c r="X128" s="57">
        <v>0</v>
      </c>
      <c r="Y128" s="57">
        <v>0</v>
      </c>
      <c r="Z128" s="48">
        <v>0</v>
      </c>
      <c r="AA128" s="55">
        <v>0</v>
      </c>
      <c r="AB128" s="56">
        <v>0</v>
      </c>
    </row>
    <row r="129" spans="2:28" x14ac:dyDescent="0.3">
      <c r="B129" s="48" t="s">
        <v>148</v>
      </c>
      <c r="C129" s="48" t="s">
        <v>110</v>
      </c>
      <c r="D129" s="48" t="s">
        <v>78</v>
      </c>
      <c r="E129" s="48" t="s">
        <v>121</v>
      </c>
      <c r="F129" s="48" t="s">
        <v>65</v>
      </c>
      <c r="G129" s="49">
        <v>0.2</v>
      </c>
      <c r="H129" s="48">
        <v>1</v>
      </c>
      <c r="I129" s="48" t="s">
        <v>139</v>
      </c>
      <c r="J129" s="48" t="s">
        <v>140</v>
      </c>
      <c r="K129" s="54">
        <v>4.4999999999999998E-2</v>
      </c>
      <c r="L129" s="54">
        <v>4.4999999999999998E-2</v>
      </c>
      <c r="M129" s="54">
        <v>4.4999999999999998E-2</v>
      </c>
      <c r="N129" s="54">
        <v>4.4999999999999998E-2</v>
      </c>
      <c r="O129" s="54">
        <v>4.4999999999999998E-2</v>
      </c>
      <c r="P129" s="54">
        <v>4.4999999999999998E-2</v>
      </c>
      <c r="Q129" s="54">
        <v>4.4999999999999998E-2</v>
      </c>
      <c r="R129" s="54">
        <v>4.4999999999999998E-2</v>
      </c>
      <c r="S129" s="54">
        <v>4.4999999999999998E-2</v>
      </c>
      <c r="T129" s="54">
        <v>4.4999999999999998E-2</v>
      </c>
      <c r="U129" s="54">
        <v>4.4999999999999998E-2</v>
      </c>
      <c r="V129" s="54">
        <v>4.4999999999999998E-2</v>
      </c>
      <c r="W129" s="54">
        <v>4.4999999999999998E-2</v>
      </c>
      <c r="X129" s="54">
        <v>4.4999999999999998E-2</v>
      </c>
      <c r="Y129" s="54">
        <v>4.4999999999999998E-2</v>
      </c>
      <c r="Z129" s="48" t="s">
        <v>141</v>
      </c>
      <c r="AA129" s="55">
        <v>4.1400000000000006E-2</v>
      </c>
      <c r="AB129" s="56">
        <v>1.260997392571049E-4</v>
      </c>
    </row>
    <row r="130" spans="2:28" x14ac:dyDescent="0.3">
      <c r="B130" s="48" t="s">
        <v>148</v>
      </c>
      <c r="C130" s="48" t="s">
        <v>110</v>
      </c>
      <c r="D130" s="48" t="s">
        <v>78</v>
      </c>
      <c r="E130" s="48" t="s">
        <v>121</v>
      </c>
      <c r="F130" s="48" t="s">
        <v>66</v>
      </c>
      <c r="G130" s="49">
        <v>0</v>
      </c>
      <c r="H130" s="48">
        <v>1</v>
      </c>
      <c r="I130" s="48">
        <v>0</v>
      </c>
      <c r="J130" s="48" t="e">
        <v>#N/A</v>
      </c>
      <c r="K130" s="57">
        <v>0</v>
      </c>
      <c r="L130" s="57">
        <v>0</v>
      </c>
      <c r="M130" s="57">
        <v>0</v>
      </c>
      <c r="N130" s="57">
        <v>0</v>
      </c>
      <c r="O130" s="57">
        <v>0</v>
      </c>
      <c r="P130" s="57">
        <v>0</v>
      </c>
      <c r="Q130" s="57">
        <v>0</v>
      </c>
      <c r="R130" s="57">
        <v>0</v>
      </c>
      <c r="S130" s="57">
        <v>0</v>
      </c>
      <c r="T130" s="57">
        <v>0</v>
      </c>
      <c r="U130" s="57">
        <v>0</v>
      </c>
      <c r="V130" s="57">
        <v>0</v>
      </c>
      <c r="W130" s="57">
        <v>0</v>
      </c>
      <c r="X130" s="57">
        <v>0</v>
      </c>
      <c r="Y130" s="57">
        <v>0</v>
      </c>
      <c r="Z130" s="48">
        <v>0</v>
      </c>
      <c r="AA130" s="55">
        <v>0</v>
      </c>
      <c r="AB130" s="56">
        <v>0</v>
      </c>
    </row>
    <row r="131" spans="2:28" x14ac:dyDescent="0.3">
      <c r="B131" s="48" t="s">
        <v>148</v>
      </c>
      <c r="C131" s="48" t="s">
        <v>110</v>
      </c>
      <c r="D131" s="48" t="s">
        <v>78</v>
      </c>
      <c r="E131" s="48" t="s">
        <v>122</v>
      </c>
      <c r="F131" s="48" t="s">
        <v>65</v>
      </c>
      <c r="G131" s="49">
        <v>0.2</v>
      </c>
      <c r="H131" s="48">
        <v>1</v>
      </c>
      <c r="I131" s="48" t="s">
        <v>139</v>
      </c>
      <c r="J131" s="48" t="s">
        <v>140</v>
      </c>
      <c r="K131" s="54">
        <v>4.4999999999999998E-2</v>
      </c>
      <c r="L131" s="54">
        <v>4.4999999999999998E-2</v>
      </c>
      <c r="M131" s="54">
        <v>4.4999999999999998E-2</v>
      </c>
      <c r="N131" s="54">
        <v>4.4999999999999998E-2</v>
      </c>
      <c r="O131" s="54">
        <v>4.4999999999999998E-2</v>
      </c>
      <c r="P131" s="54">
        <v>4.4999999999999998E-2</v>
      </c>
      <c r="Q131" s="54">
        <v>4.4999999999999998E-2</v>
      </c>
      <c r="R131" s="54">
        <v>4.4999999999999998E-2</v>
      </c>
      <c r="S131" s="54">
        <v>4.4999999999999998E-2</v>
      </c>
      <c r="T131" s="54">
        <v>4.4999999999999998E-2</v>
      </c>
      <c r="U131" s="54">
        <v>4.4999999999999998E-2</v>
      </c>
      <c r="V131" s="54">
        <v>4.4999999999999998E-2</v>
      </c>
      <c r="W131" s="54">
        <v>4.4999999999999998E-2</v>
      </c>
      <c r="X131" s="54">
        <v>4.4999999999999998E-2</v>
      </c>
      <c r="Y131" s="54">
        <v>4.4999999999999998E-2</v>
      </c>
      <c r="Z131" s="48" t="s">
        <v>141</v>
      </c>
      <c r="AA131" s="55">
        <v>4.1400000000000006E-2</v>
      </c>
      <c r="AB131" s="56">
        <v>1.260997392571049E-4</v>
      </c>
    </row>
    <row r="132" spans="2:28" x14ac:dyDescent="0.3">
      <c r="B132" s="48" t="s">
        <v>148</v>
      </c>
      <c r="C132" s="48" t="s">
        <v>110</v>
      </c>
      <c r="D132" s="48" t="s">
        <v>78</v>
      </c>
      <c r="E132" s="48" t="s">
        <v>122</v>
      </c>
      <c r="F132" s="48" t="s">
        <v>66</v>
      </c>
      <c r="G132" s="49">
        <v>0</v>
      </c>
      <c r="H132" s="48">
        <v>1</v>
      </c>
      <c r="I132" s="48">
        <v>0</v>
      </c>
      <c r="J132" s="48" t="e">
        <v>#N/A</v>
      </c>
      <c r="K132" s="57">
        <v>0</v>
      </c>
      <c r="L132" s="57">
        <v>0</v>
      </c>
      <c r="M132" s="57">
        <v>0</v>
      </c>
      <c r="N132" s="57">
        <v>0</v>
      </c>
      <c r="O132" s="57">
        <v>0</v>
      </c>
      <c r="P132" s="57">
        <v>0</v>
      </c>
      <c r="Q132" s="57">
        <v>0</v>
      </c>
      <c r="R132" s="57">
        <v>0</v>
      </c>
      <c r="S132" s="57">
        <v>0</v>
      </c>
      <c r="T132" s="57">
        <v>0</v>
      </c>
      <c r="U132" s="57">
        <v>0</v>
      </c>
      <c r="V132" s="57">
        <v>0</v>
      </c>
      <c r="W132" s="57">
        <v>0</v>
      </c>
      <c r="X132" s="57">
        <v>0</v>
      </c>
      <c r="Y132" s="57">
        <v>0</v>
      </c>
      <c r="Z132" s="48">
        <v>0</v>
      </c>
      <c r="AA132" s="55">
        <v>0</v>
      </c>
      <c r="AB132" s="56">
        <v>0</v>
      </c>
    </row>
    <row r="133" spans="2:28" x14ac:dyDescent="0.3">
      <c r="B133" s="48" t="s">
        <v>148</v>
      </c>
      <c r="C133" s="48" t="s">
        <v>110</v>
      </c>
      <c r="D133" s="48" t="s">
        <v>78</v>
      </c>
      <c r="E133" s="48" t="s">
        <v>123</v>
      </c>
      <c r="F133" s="48" t="s">
        <v>65</v>
      </c>
      <c r="G133" s="49">
        <v>0</v>
      </c>
      <c r="H133" s="48">
        <v>1</v>
      </c>
      <c r="I133" s="48">
        <v>0</v>
      </c>
      <c r="J133" s="48" t="e">
        <v>#N/A</v>
      </c>
      <c r="K133" s="57">
        <v>0</v>
      </c>
      <c r="L133" s="57">
        <v>0</v>
      </c>
      <c r="M133" s="57">
        <v>0</v>
      </c>
      <c r="N133" s="57">
        <v>0</v>
      </c>
      <c r="O133" s="57">
        <v>0</v>
      </c>
      <c r="P133" s="57">
        <v>0</v>
      </c>
      <c r="Q133" s="57">
        <v>0</v>
      </c>
      <c r="R133" s="57">
        <v>0</v>
      </c>
      <c r="S133" s="57">
        <v>0</v>
      </c>
      <c r="T133" s="57">
        <v>0</v>
      </c>
      <c r="U133" s="57">
        <v>0</v>
      </c>
      <c r="V133" s="57">
        <v>0</v>
      </c>
      <c r="W133" s="57">
        <v>0</v>
      </c>
      <c r="X133" s="57">
        <v>0</v>
      </c>
      <c r="Y133" s="57">
        <v>0</v>
      </c>
      <c r="Z133" s="48">
        <v>0</v>
      </c>
      <c r="AA133" s="55">
        <v>0</v>
      </c>
      <c r="AB133" s="56">
        <v>0</v>
      </c>
    </row>
    <row r="134" spans="2:28" x14ac:dyDescent="0.3">
      <c r="B134" s="48" t="s">
        <v>148</v>
      </c>
      <c r="C134" s="48" t="s">
        <v>110</v>
      </c>
      <c r="D134" s="48" t="s">
        <v>78</v>
      </c>
      <c r="E134" s="48" t="s">
        <v>123</v>
      </c>
      <c r="F134" s="48" t="s">
        <v>66</v>
      </c>
      <c r="G134" s="49">
        <v>0</v>
      </c>
      <c r="H134" s="48">
        <v>1</v>
      </c>
      <c r="I134" s="48">
        <v>0</v>
      </c>
      <c r="J134" s="48" t="e">
        <v>#N/A</v>
      </c>
      <c r="K134" s="57">
        <v>0</v>
      </c>
      <c r="L134" s="57">
        <v>0</v>
      </c>
      <c r="M134" s="57">
        <v>0</v>
      </c>
      <c r="N134" s="57">
        <v>0</v>
      </c>
      <c r="O134" s="57">
        <v>0</v>
      </c>
      <c r="P134" s="57">
        <v>0</v>
      </c>
      <c r="Q134" s="57">
        <v>0</v>
      </c>
      <c r="R134" s="57">
        <v>0</v>
      </c>
      <c r="S134" s="57">
        <v>0</v>
      </c>
      <c r="T134" s="57">
        <v>0</v>
      </c>
      <c r="U134" s="57">
        <v>0</v>
      </c>
      <c r="V134" s="57">
        <v>0</v>
      </c>
      <c r="W134" s="57">
        <v>0</v>
      </c>
      <c r="X134" s="57">
        <v>0</v>
      </c>
      <c r="Y134" s="57">
        <v>0</v>
      </c>
      <c r="Z134" s="48">
        <v>0</v>
      </c>
      <c r="AA134" s="55">
        <v>0</v>
      </c>
      <c r="AB134" s="56">
        <v>0</v>
      </c>
    </row>
    <row r="135" spans="2:28" x14ac:dyDescent="0.3">
      <c r="B135" s="48" t="s">
        <v>148</v>
      </c>
      <c r="C135" s="48" t="s">
        <v>110</v>
      </c>
      <c r="D135" s="48" t="s">
        <v>78</v>
      </c>
      <c r="E135" s="48" t="s">
        <v>124</v>
      </c>
      <c r="F135" s="48" t="s">
        <v>65</v>
      </c>
      <c r="G135" s="49">
        <v>0</v>
      </c>
      <c r="H135" s="48">
        <v>1</v>
      </c>
      <c r="I135" s="48">
        <v>0</v>
      </c>
      <c r="J135" s="48" t="e">
        <v>#N/A</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48">
        <v>0</v>
      </c>
      <c r="AA135" s="55">
        <v>0</v>
      </c>
      <c r="AB135" s="56">
        <v>0</v>
      </c>
    </row>
    <row r="136" spans="2:28" x14ac:dyDescent="0.3">
      <c r="B136" s="48" t="s">
        <v>148</v>
      </c>
      <c r="C136" s="48" t="s">
        <v>110</v>
      </c>
      <c r="D136" s="48" t="s">
        <v>78</v>
      </c>
      <c r="E136" s="48" t="s">
        <v>124</v>
      </c>
      <c r="F136" s="48" t="s">
        <v>66</v>
      </c>
      <c r="G136" s="49">
        <v>0</v>
      </c>
      <c r="H136" s="48">
        <v>1</v>
      </c>
      <c r="I136" s="48">
        <v>0</v>
      </c>
      <c r="J136" s="48" t="e">
        <v>#N/A</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48">
        <v>0</v>
      </c>
      <c r="AA136" s="55">
        <v>0</v>
      </c>
      <c r="AB136" s="56">
        <v>0</v>
      </c>
    </row>
    <row r="137" spans="2:28" x14ac:dyDescent="0.3">
      <c r="B137" s="48" t="s">
        <v>149</v>
      </c>
      <c r="C137" s="48" t="s">
        <v>110</v>
      </c>
      <c r="D137" s="48" t="s">
        <v>76</v>
      </c>
      <c r="E137" s="48" t="s">
        <v>111</v>
      </c>
      <c r="F137" s="48" t="s">
        <v>65</v>
      </c>
      <c r="G137" s="49">
        <v>0</v>
      </c>
      <c r="H137" s="48">
        <v>0</v>
      </c>
      <c r="I137" s="48">
        <v>0</v>
      </c>
      <c r="J137" s="48" t="e">
        <v>#N/A</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48">
        <v>0</v>
      </c>
      <c r="AA137" s="55">
        <v>0</v>
      </c>
      <c r="AB137" s="56">
        <v>0</v>
      </c>
    </row>
    <row r="138" spans="2:28" x14ac:dyDescent="0.3">
      <c r="B138" s="48" t="s">
        <v>149</v>
      </c>
      <c r="C138" s="48" t="s">
        <v>110</v>
      </c>
      <c r="D138" s="48" t="s">
        <v>76</v>
      </c>
      <c r="E138" s="48" t="s">
        <v>111</v>
      </c>
      <c r="F138" s="48" t="s">
        <v>66</v>
      </c>
      <c r="G138" s="49">
        <v>0</v>
      </c>
      <c r="H138" s="48">
        <v>0</v>
      </c>
      <c r="I138" s="48">
        <v>0</v>
      </c>
      <c r="J138" s="48" t="e">
        <v>#N/A</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48">
        <v>0</v>
      </c>
      <c r="AA138" s="55">
        <v>0</v>
      </c>
      <c r="AB138" s="56">
        <v>0</v>
      </c>
    </row>
    <row r="139" spans="2:28" x14ac:dyDescent="0.3">
      <c r="B139" s="48" t="s">
        <v>149</v>
      </c>
      <c r="C139" s="48" t="s">
        <v>110</v>
      </c>
      <c r="D139" s="48" t="s">
        <v>76</v>
      </c>
      <c r="E139" s="48" t="s">
        <v>114</v>
      </c>
      <c r="F139" s="48" t="s">
        <v>65</v>
      </c>
      <c r="G139" s="49">
        <v>0</v>
      </c>
      <c r="H139" s="48">
        <v>0</v>
      </c>
      <c r="I139" s="48">
        <v>0</v>
      </c>
      <c r="J139" s="48" t="e">
        <v>#N/A</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48">
        <v>0</v>
      </c>
      <c r="AA139" s="55">
        <v>0</v>
      </c>
      <c r="AB139" s="56">
        <v>0</v>
      </c>
    </row>
    <row r="140" spans="2:28" x14ac:dyDescent="0.3">
      <c r="B140" s="48" t="s">
        <v>149</v>
      </c>
      <c r="C140" s="48" t="s">
        <v>110</v>
      </c>
      <c r="D140" s="48" t="s">
        <v>76</v>
      </c>
      <c r="E140" s="48" t="s">
        <v>114</v>
      </c>
      <c r="F140" s="48" t="s">
        <v>66</v>
      </c>
      <c r="G140" s="49">
        <v>0</v>
      </c>
      <c r="H140" s="48">
        <v>0</v>
      </c>
      <c r="I140" s="48">
        <v>0</v>
      </c>
      <c r="J140" s="48" t="e">
        <v>#N/A</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48">
        <v>0</v>
      </c>
      <c r="AA140" s="55">
        <v>0</v>
      </c>
      <c r="AB140" s="56">
        <v>0</v>
      </c>
    </row>
    <row r="141" spans="2:28" x14ac:dyDescent="0.3">
      <c r="B141" s="48" t="s">
        <v>149</v>
      </c>
      <c r="C141" s="48" t="s">
        <v>110</v>
      </c>
      <c r="D141" s="48" t="s">
        <v>76</v>
      </c>
      <c r="E141" s="48" t="s">
        <v>115</v>
      </c>
      <c r="F141" s="48" t="s">
        <v>65</v>
      </c>
      <c r="G141" s="49">
        <v>0</v>
      </c>
      <c r="H141" s="48">
        <v>0</v>
      </c>
      <c r="I141" s="48">
        <v>0</v>
      </c>
      <c r="J141" s="48" t="e">
        <v>#N/A</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48">
        <v>0</v>
      </c>
      <c r="AA141" s="55">
        <v>0</v>
      </c>
      <c r="AB141" s="56">
        <v>0</v>
      </c>
    </row>
    <row r="142" spans="2:28" x14ac:dyDescent="0.3">
      <c r="B142" s="48" t="s">
        <v>149</v>
      </c>
      <c r="C142" s="48" t="s">
        <v>110</v>
      </c>
      <c r="D142" s="48" t="s">
        <v>76</v>
      </c>
      <c r="E142" s="48" t="s">
        <v>115</v>
      </c>
      <c r="F142" s="48" t="s">
        <v>66</v>
      </c>
      <c r="G142" s="49">
        <v>0</v>
      </c>
      <c r="H142" s="48">
        <v>0</v>
      </c>
      <c r="I142" s="48">
        <v>0</v>
      </c>
      <c r="J142" s="48" t="e">
        <v>#N/A</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48">
        <v>0</v>
      </c>
      <c r="AA142" s="55">
        <v>0</v>
      </c>
      <c r="AB142" s="56">
        <v>0</v>
      </c>
    </row>
    <row r="143" spans="2:28" x14ac:dyDescent="0.3">
      <c r="B143" s="48" t="s">
        <v>149</v>
      </c>
      <c r="C143" s="48" t="s">
        <v>110</v>
      </c>
      <c r="D143" s="48" t="s">
        <v>76</v>
      </c>
      <c r="E143" s="48" t="s">
        <v>116</v>
      </c>
      <c r="F143" s="48" t="s">
        <v>65</v>
      </c>
      <c r="G143" s="49">
        <v>0.5</v>
      </c>
      <c r="H143" s="48">
        <v>2</v>
      </c>
      <c r="I143" s="48" t="s">
        <v>139</v>
      </c>
      <c r="J143" s="48" t="s">
        <v>140</v>
      </c>
      <c r="K143" s="54">
        <v>1.78E-2</v>
      </c>
      <c r="L143" s="54">
        <v>1.78E-2</v>
      </c>
      <c r="M143" s="54">
        <v>1.78E-2</v>
      </c>
      <c r="N143" s="54">
        <v>1.78E-2</v>
      </c>
      <c r="O143" s="54">
        <v>1.78E-2</v>
      </c>
      <c r="P143" s="54">
        <v>1.78E-2</v>
      </c>
      <c r="Q143" s="54">
        <v>1.78E-2</v>
      </c>
      <c r="R143" s="54">
        <v>1.78E-2</v>
      </c>
      <c r="S143" s="54">
        <v>1.78E-2</v>
      </c>
      <c r="T143" s="54">
        <v>1.78E-2</v>
      </c>
      <c r="U143" s="54">
        <v>1.78E-2</v>
      </c>
      <c r="V143" s="54">
        <v>1.78E-2</v>
      </c>
      <c r="W143" s="54">
        <v>1.78E-2</v>
      </c>
      <c r="X143" s="54">
        <v>1.78E-2</v>
      </c>
      <c r="Y143" s="54">
        <v>1.78E-2</v>
      </c>
      <c r="Z143" s="48">
        <v>0</v>
      </c>
      <c r="AA143" s="55">
        <v>0.2</v>
      </c>
      <c r="AB143" s="56">
        <v>0</v>
      </c>
    </row>
    <row r="144" spans="2:28" x14ac:dyDescent="0.3">
      <c r="B144" s="48" t="s">
        <v>149</v>
      </c>
      <c r="C144" s="48" t="s">
        <v>110</v>
      </c>
      <c r="D144" s="48" t="s">
        <v>76</v>
      </c>
      <c r="E144" s="48" t="s">
        <v>116</v>
      </c>
      <c r="F144" s="48" t="s">
        <v>66</v>
      </c>
      <c r="G144" s="49">
        <v>0</v>
      </c>
      <c r="H144" s="48">
        <v>0</v>
      </c>
      <c r="I144" s="48">
        <v>0</v>
      </c>
      <c r="J144" s="48" t="e">
        <v>#N/A</v>
      </c>
      <c r="K144" s="57">
        <v>0</v>
      </c>
      <c r="L144" s="57">
        <v>0</v>
      </c>
      <c r="M144" s="57">
        <v>0</v>
      </c>
      <c r="N144" s="57">
        <v>0</v>
      </c>
      <c r="O144" s="57">
        <v>0</v>
      </c>
      <c r="P144" s="57">
        <v>0</v>
      </c>
      <c r="Q144" s="57">
        <v>0</v>
      </c>
      <c r="R144" s="57">
        <v>0</v>
      </c>
      <c r="S144" s="57">
        <v>0</v>
      </c>
      <c r="T144" s="57">
        <v>0</v>
      </c>
      <c r="U144" s="57">
        <v>0</v>
      </c>
      <c r="V144" s="57">
        <v>0</v>
      </c>
      <c r="W144" s="57">
        <v>0</v>
      </c>
      <c r="X144" s="57">
        <v>0</v>
      </c>
      <c r="Y144" s="57">
        <v>0</v>
      </c>
      <c r="Z144" s="48">
        <v>0</v>
      </c>
      <c r="AA144" s="55">
        <v>0</v>
      </c>
      <c r="AB144" s="56">
        <v>0</v>
      </c>
    </row>
    <row r="145" spans="2:28" x14ac:dyDescent="0.3">
      <c r="B145" s="48" t="s">
        <v>149</v>
      </c>
      <c r="C145" s="48" t="s">
        <v>110</v>
      </c>
      <c r="D145" s="48" t="s">
        <v>76</v>
      </c>
      <c r="E145" s="48" t="s">
        <v>117</v>
      </c>
      <c r="F145" s="48" t="s">
        <v>65</v>
      </c>
      <c r="G145" s="49">
        <v>0</v>
      </c>
      <c r="H145" s="48">
        <v>0</v>
      </c>
      <c r="I145" s="48">
        <v>0</v>
      </c>
      <c r="J145" s="48" t="e">
        <v>#N/A</v>
      </c>
      <c r="K145" s="57">
        <v>0</v>
      </c>
      <c r="L145" s="57">
        <v>0</v>
      </c>
      <c r="M145" s="57">
        <v>0</v>
      </c>
      <c r="N145" s="57">
        <v>0</v>
      </c>
      <c r="O145" s="57">
        <v>0</v>
      </c>
      <c r="P145" s="57">
        <v>0</v>
      </c>
      <c r="Q145" s="57">
        <v>0</v>
      </c>
      <c r="R145" s="57">
        <v>0</v>
      </c>
      <c r="S145" s="57">
        <v>0</v>
      </c>
      <c r="T145" s="57">
        <v>0</v>
      </c>
      <c r="U145" s="57">
        <v>0</v>
      </c>
      <c r="V145" s="57">
        <v>0</v>
      </c>
      <c r="W145" s="57">
        <v>0</v>
      </c>
      <c r="X145" s="57">
        <v>0</v>
      </c>
      <c r="Y145" s="57">
        <v>0</v>
      </c>
      <c r="Z145" s="48">
        <v>0</v>
      </c>
      <c r="AA145" s="55">
        <v>0</v>
      </c>
      <c r="AB145" s="56">
        <v>0</v>
      </c>
    </row>
    <row r="146" spans="2:28" x14ac:dyDescent="0.3">
      <c r="B146" s="48" t="s">
        <v>149</v>
      </c>
      <c r="C146" s="48" t="s">
        <v>110</v>
      </c>
      <c r="D146" s="48" t="s">
        <v>76</v>
      </c>
      <c r="E146" s="48" t="s">
        <v>117</v>
      </c>
      <c r="F146" s="48" t="s">
        <v>66</v>
      </c>
      <c r="G146" s="49">
        <v>0</v>
      </c>
      <c r="H146" s="48">
        <v>0</v>
      </c>
      <c r="I146" s="48">
        <v>0</v>
      </c>
      <c r="J146" s="48" t="e">
        <v>#N/A</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48">
        <v>0</v>
      </c>
      <c r="AA146" s="55">
        <v>0</v>
      </c>
      <c r="AB146" s="56">
        <v>0</v>
      </c>
    </row>
    <row r="147" spans="2:28" x14ac:dyDescent="0.3">
      <c r="B147" s="48" t="s">
        <v>149</v>
      </c>
      <c r="C147" s="48" t="s">
        <v>110</v>
      </c>
      <c r="D147" s="48" t="s">
        <v>76</v>
      </c>
      <c r="E147" s="48" t="s">
        <v>118</v>
      </c>
      <c r="F147" s="48" t="s">
        <v>65</v>
      </c>
      <c r="G147" s="49">
        <v>1</v>
      </c>
      <c r="H147" s="48">
        <v>2</v>
      </c>
      <c r="I147" s="48" t="s">
        <v>139</v>
      </c>
      <c r="J147" s="48" t="s">
        <v>140</v>
      </c>
      <c r="K147" s="54">
        <v>0</v>
      </c>
      <c r="L147" s="54">
        <v>0</v>
      </c>
      <c r="M147" s="54">
        <v>0</v>
      </c>
      <c r="N147" s="54">
        <v>0</v>
      </c>
      <c r="O147" s="54">
        <v>0</v>
      </c>
      <c r="P147" s="54">
        <v>0</v>
      </c>
      <c r="Q147" s="54">
        <v>0</v>
      </c>
      <c r="R147" s="54">
        <v>0</v>
      </c>
      <c r="S147" s="54">
        <v>0</v>
      </c>
      <c r="T147" s="54">
        <v>0</v>
      </c>
      <c r="U147" s="54">
        <v>0</v>
      </c>
      <c r="V147" s="54">
        <v>0</v>
      </c>
      <c r="W147" s="54">
        <v>0</v>
      </c>
      <c r="X147" s="54">
        <v>0</v>
      </c>
      <c r="Y147" s="54">
        <v>0</v>
      </c>
      <c r="Z147" s="48">
        <v>0</v>
      </c>
      <c r="AA147" s="55">
        <v>0</v>
      </c>
      <c r="AB147" s="56">
        <v>0</v>
      </c>
    </row>
    <row r="148" spans="2:28" x14ac:dyDescent="0.3">
      <c r="B148" s="48" t="s">
        <v>149</v>
      </c>
      <c r="C148" s="48" t="s">
        <v>110</v>
      </c>
      <c r="D148" s="48" t="s">
        <v>76</v>
      </c>
      <c r="E148" s="48" t="s">
        <v>118</v>
      </c>
      <c r="F148" s="48" t="s">
        <v>66</v>
      </c>
      <c r="G148" s="49">
        <v>1</v>
      </c>
      <c r="H148" s="48">
        <v>2</v>
      </c>
      <c r="I148" s="48" t="s">
        <v>143</v>
      </c>
      <c r="J148" s="48" t="s">
        <v>140</v>
      </c>
      <c r="K148" s="54">
        <v>0</v>
      </c>
      <c r="L148" s="54">
        <v>0</v>
      </c>
      <c r="M148" s="54">
        <v>0</v>
      </c>
      <c r="N148" s="54">
        <v>0</v>
      </c>
      <c r="O148" s="54">
        <v>0</v>
      </c>
      <c r="P148" s="54">
        <v>0</v>
      </c>
      <c r="Q148" s="54">
        <v>0</v>
      </c>
      <c r="R148" s="54">
        <v>0</v>
      </c>
      <c r="S148" s="54">
        <v>0</v>
      </c>
      <c r="T148" s="54">
        <v>0</v>
      </c>
      <c r="U148" s="54">
        <v>0</v>
      </c>
      <c r="V148" s="54">
        <v>0</v>
      </c>
      <c r="W148" s="54">
        <v>0</v>
      </c>
      <c r="X148" s="54">
        <v>0</v>
      </c>
      <c r="Y148" s="54">
        <v>0</v>
      </c>
      <c r="Z148" s="48">
        <v>0</v>
      </c>
      <c r="AA148" s="55">
        <v>0</v>
      </c>
      <c r="AB148" s="56">
        <v>0</v>
      </c>
    </row>
    <row r="149" spans="2:28" x14ac:dyDescent="0.3">
      <c r="B149" s="48" t="s">
        <v>149</v>
      </c>
      <c r="C149" s="48" t="s">
        <v>110</v>
      </c>
      <c r="D149" s="48" t="s">
        <v>76</v>
      </c>
      <c r="E149" s="48" t="s">
        <v>119</v>
      </c>
      <c r="F149" s="48" t="s">
        <v>65</v>
      </c>
      <c r="G149" s="49">
        <v>0.25</v>
      </c>
      <c r="H149" s="48">
        <v>2</v>
      </c>
      <c r="I149" s="48" t="s">
        <v>139</v>
      </c>
      <c r="J149" s="48" t="s">
        <v>140</v>
      </c>
      <c r="K149" s="54">
        <v>2.1999999999999999E-2</v>
      </c>
      <c r="L149" s="54">
        <v>2.1999999999999999E-2</v>
      </c>
      <c r="M149" s="54">
        <v>2.1999999999999999E-2</v>
      </c>
      <c r="N149" s="54">
        <v>2.1999999999999999E-2</v>
      </c>
      <c r="O149" s="54">
        <v>2.1999999999999999E-2</v>
      </c>
      <c r="P149" s="54">
        <v>2.1999999999999999E-2</v>
      </c>
      <c r="Q149" s="54">
        <v>2.1999999999999999E-2</v>
      </c>
      <c r="R149" s="54">
        <v>2.1999999999999999E-2</v>
      </c>
      <c r="S149" s="54">
        <v>2.1999999999999999E-2</v>
      </c>
      <c r="T149" s="54">
        <v>2.1999999999999999E-2</v>
      </c>
      <c r="U149" s="54">
        <v>2.1999999999999999E-2</v>
      </c>
      <c r="V149" s="54">
        <v>2.1999999999999999E-2</v>
      </c>
      <c r="W149" s="54">
        <v>2.1999999999999999E-2</v>
      </c>
      <c r="X149" s="54">
        <v>2.1999999999999999E-2</v>
      </c>
      <c r="Y149" s="54">
        <v>2.1999999999999999E-2</v>
      </c>
      <c r="Z149" s="48">
        <v>0</v>
      </c>
      <c r="AA149" s="55">
        <v>0.2</v>
      </c>
      <c r="AB149" s="56">
        <v>0</v>
      </c>
    </row>
    <row r="150" spans="2:28" x14ac:dyDescent="0.3">
      <c r="B150" s="48" t="s">
        <v>149</v>
      </c>
      <c r="C150" s="48" t="s">
        <v>110</v>
      </c>
      <c r="D150" s="48" t="s">
        <v>76</v>
      </c>
      <c r="E150" s="48" t="s">
        <v>119</v>
      </c>
      <c r="F150" s="48" t="s">
        <v>66</v>
      </c>
      <c r="G150" s="49">
        <v>0</v>
      </c>
      <c r="H150" s="48">
        <v>0</v>
      </c>
      <c r="I150" s="48">
        <v>0</v>
      </c>
      <c r="J150" s="48" t="e">
        <v>#N/A</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48">
        <v>0</v>
      </c>
      <c r="AA150" s="55">
        <v>0</v>
      </c>
      <c r="AB150" s="56">
        <v>0</v>
      </c>
    </row>
    <row r="151" spans="2:28" x14ac:dyDescent="0.3">
      <c r="B151" s="48" t="s">
        <v>149</v>
      </c>
      <c r="C151" s="48" t="s">
        <v>110</v>
      </c>
      <c r="D151" s="48" t="s">
        <v>76</v>
      </c>
      <c r="E151" s="48" t="s">
        <v>120</v>
      </c>
      <c r="F151" s="48" t="s">
        <v>65</v>
      </c>
      <c r="G151" s="49">
        <v>0</v>
      </c>
      <c r="H151" s="48">
        <v>0</v>
      </c>
      <c r="I151" s="48">
        <v>0</v>
      </c>
      <c r="J151" s="48" t="e">
        <v>#N/A</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48">
        <v>0</v>
      </c>
      <c r="AA151" s="55">
        <v>0</v>
      </c>
      <c r="AB151" s="56">
        <v>0</v>
      </c>
    </row>
    <row r="152" spans="2:28" x14ac:dyDescent="0.3">
      <c r="B152" s="48" t="s">
        <v>149</v>
      </c>
      <c r="C152" s="48" t="s">
        <v>110</v>
      </c>
      <c r="D152" s="48" t="s">
        <v>76</v>
      </c>
      <c r="E152" s="48" t="s">
        <v>120</v>
      </c>
      <c r="F152" s="48" t="s">
        <v>66</v>
      </c>
      <c r="G152" s="49">
        <v>0</v>
      </c>
      <c r="H152" s="48">
        <v>0</v>
      </c>
      <c r="I152" s="48">
        <v>0</v>
      </c>
      <c r="J152" s="48" t="e">
        <v>#N/A</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48">
        <v>0</v>
      </c>
      <c r="AA152" s="55">
        <v>0</v>
      </c>
      <c r="AB152" s="56">
        <v>0</v>
      </c>
    </row>
    <row r="153" spans="2:28" x14ac:dyDescent="0.3">
      <c r="B153" s="48" t="s">
        <v>149</v>
      </c>
      <c r="C153" s="48" t="s">
        <v>110</v>
      </c>
      <c r="D153" s="48" t="s">
        <v>76</v>
      </c>
      <c r="E153" s="48" t="s">
        <v>121</v>
      </c>
      <c r="F153" s="48" t="s">
        <v>65</v>
      </c>
      <c r="G153" s="49">
        <v>1</v>
      </c>
      <c r="H153" s="48">
        <v>2</v>
      </c>
      <c r="I153" s="48" t="s">
        <v>139</v>
      </c>
      <c r="J153" s="48" t="s">
        <v>140</v>
      </c>
      <c r="K153" s="54">
        <v>0</v>
      </c>
      <c r="L153" s="54">
        <v>0</v>
      </c>
      <c r="M153" s="54">
        <v>0</v>
      </c>
      <c r="N153" s="54">
        <v>0</v>
      </c>
      <c r="O153" s="54">
        <v>0</v>
      </c>
      <c r="P153" s="54">
        <v>0</v>
      </c>
      <c r="Q153" s="54">
        <v>0</v>
      </c>
      <c r="R153" s="54">
        <v>0</v>
      </c>
      <c r="S153" s="54">
        <v>0</v>
      </c>
      <c r="T153" s="54">
        <v>0</v>
      </c>
      <c r="U153" s="54">
        <v>0</v>
      </c>
      <c r="V153" s="54">
        <v>0</v>
      </c>
      <c r="W153" s="54">
        <v>0</v>
      </c>
      <c r="X153" s="54">
        <v>0</v>
      </c>
      <c r="Y153" s="54">
        <v>0</v>
      </c>
      <c r="Z153" s="48">
        <v>0</v>
      </c>
      <c r="AA153" s="55">
        <v>0</v>
      </c>
      <c r="AB153" s="56">
        <v>0</v>
      </c>
    </row>
    <row r="154" spans="2:28" x14ac:dyDescent="0.3">
      <c r="B154" s="48" t="s">
        <v>149</v>
      </c>
      <c r="C154" s="48" t="s">
        <v>110</v>
      </c>
      <c r="D154" s="48" t="s">
        <v>76</v>
      </c>
      <c r="E154" s="48" t="s">
        <v>121</v>
      </c>
      <c r="F154" s="48" t="s">
        <v>66</v>
      </c>
      <c r="G154" s="49">
        <v>1</v>
      </c>
      <c r="H154" s="48">
        <v>2</v>
      </c>
      <c r="I154" s="48" t="s">
        <v>143</v>
      </c>
      <c r="J154" s="48" t="s">
        <v>140</v>
      </c>
      <c r="K154" s="54">
        <v>8.9999999999999993E-3</v>
      </c>
      <c r="L154" s="54">
        <v>8.9999999999999993E-3</v>
      </c>
      <c r="M154" s="54">
        <v>8.9999999999999993E-3</v>
      </c>
      <c r="N154" s="54">
        <v>8.9999999999999993E-3</v>
      </c>
      <c r="O154" s="54">
        <v>8.9999999999999993E-3</v>
      </c>
      <c r="P154" s="54">
        <v>8.9999999999999993E-3</v>
      </c>
      <c r="Q154" s="54">
        <v>8.9999999999999993E-3</v>
      </c>
      <c r="R154" s="54">
        <v>8.9999999999999993E-3</v>
      </c>
      <c r="S154" s="54">
        <v>8.9999999999999993E-3</v>
      </c>
      <c r="T154" s="54">
        <v>8.9999999999999993E-3</v>
      </c>
      <c r="U154" s="54">
        <v>8.9999999999999993E-3</v>
      </c>
      <c r="V154" s="54">
        <v>8.9999999999999993E-3</v>
      </c>
      <c r="W154" s="54">
        <v>8.9999999999999993E-3</v>
      </c>
      <c r="X154" s="54">
        <v>8.9999999999999993E-3</v>
      </c>
      <c r="Y154" s="54">
        <v>8.9999999999999993E-3</v>
      </c>
      <c r="Z154" s="48" t="s">
        <v>141</v>
      </c>
      <c r="AA154" s="55">
        <v>6.1104222681629086</v>
      </c>
      <c r="AB154" s="56">
        <v>0</v>
      </c>
    </row>
    <row r="155" spans="2:28" x14ac:dyDescent="0.3">
      <c r="B155" s="48" t="s">
        <v>149</v>
      </c>
      <c r="C155" s="48" t="s">
        <v>110</v>
      </c>
      <c r="D155" s="48" t="s">
        <v>76</v>
      </c>
      <c r="E155" s="48" t="s">
        <v>122</v>
      </c>
      <c r="F155" s="48" t="s">
        <v>65</v>
      </c>
      <c r="G155" s="49">
        <v>0.63</v>
      </c>
      <c r="H155" s="48">
        <v>2</v>
      </c>
      <c r="I155" s="48" t="s">
        <v>139</v>
      </c>
      <c r="J155" s="48" t="s">
        <v>140</v>
      </c>
      <c r="K155" s="54">
        <v>1.6E-2</v>
      </c>
      <c r="L155" s="54">
        <v>1.6E-2</v>
      </c>
      <c r="M155" s="54">
        <v>1.6E-2</v>
      </c>
      <c r="N155" s="54">
        <v>1.6E-2</v>
      </c>
      <c r="O155" s="54">
        <v>1.6E-2</v>
      </c>
      <c r="P155" s="54">
        <v>1.6E-2</v>
      </c>
      <c r="Q155" s="54">
        <v>1.6E-2</v>
      </c>
      <c r="R155" s="54">
        <v>1.6E-2</v>
      </c>
      <c r="S155" s="54">
        <v>1.6E-2</v>
      </c>
      <c r="T155" s="54">
        <v>1.6E-2</v>
      </c>
      <c r="U155" s="54">
        <v>1.6E-2</v>
      </c>
      <c r="V155" s="54">
        <v>1.6E-2</v>
      </c>
      <c r="W155" s="54">
        <v>1.6E-2</v>
      </c>
      <c r="X155" s="54">
        <v>1.6E-2</v>
      </c>
      <c r="Y155" s="54">
        <v>1.6E-2</v>
      </c>
      <c r="Z155" s="48" t="s">
        <v>141</v>
      </c>
      <c r="AA155" s="55">
        <v>0.2</v>
      </c>
      <c r="AB155" s="56">
        <v>1.260997392571049E-4</v>
      </c>
    </row>
    <row r="156" spans="2:28" x14ac:dyDescent="0.3">
      <c r="B156" s="48" t="s">
        <v>149</v>
      </c>
      <c r="C156" s="48" t="s">
        <v>110</v>
      </c>
      <c r="D156" s="48" t="s">
        <v>76</v>
      </c>
      <c r="E156" s="48" t="s">
        <v>122</v>
      </c>
      <c r="F156" s="48" t="s">
        <v>66</v>
      </c>
      <c r="G156" s="49">
        <v>0.63</v>
      </c>
      <c r="H156" s="48">
        <v>2</v>
      </c>
      <c r="I156" s="48" t="s">
        <v>143</v>
      </c>
      <c r="J156" s="48" t="s">
        <v>140</v>
      </c>
      <c r="K156" s="54">
        <v>0</v>
      </c>
      <c r="L156" s="54">
        <v>0</v>
      </c>
      <c r="M156" s="54">
        <v>0</v>
      </c>
      <c r="N156" s="54">
        <v>0</v>
      </c>
      <c r="O156" s="54">
        <v>0</v>
      </c>
      <c r="P156" s="54">
        <v>0</v>
      </c>
      <c r="Q156" s="54">
        <v>0</v>
      </c>
      <c r="R156" s="54">
        <v>0</v>
      </c>
      <c r="S156" s="54">
        <v>0</v>
      </c>
      <c r="T156" s="54">
        <v>0</v>
      </c>
      <c r="U156" s="54">
        <v>0</v>
      </c>
      <c r="V156" s="54">
        <v>0</v>
      </c>
      <c r="W156" s="54">
        <v>0</v>
      </c>
      <c r="X156" s="54">
        <v>0</v>
      </c>
      <c r="Y156" s="54">
        <v>0</v>
      </c>
      <c r="Z156" s="48">
        <v>0</v>
      </c>
      <c r="AA156" s="55">
        <v>0</v>
      </c>
      <c r="AB156" s="56">
        <v>0</v>
      </c>
    </row>
    <row r="157" spans="2:28" x14ac:dyDescent="0.3">
      <c r="B157" s="48" t="s">
        <v>149</v>
      </c>
      <c r="C157" s="48" t="s">
        <v>110</v>
      </c>
      <c r="D157" s="48" t="s">
        <v>76</v>
      </c>
      <c r="E157" s="48" t="s">
        <v>123</v>
      </c>
      <c r="F157" s="48" t="s">
        <v>65</v>
      </c>
      <c r="G157" s="49">
        <v>0</v>
      </c>
      <c r="H157" s="48">
        <v>0</v>
      </c>
      <c r="I157" s="48">
        <v>0</v>
      </c>
      <c r="J157" s="48" t="e">
        <v>#N/A</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48">
        <v>0</v>
      </c>
      <c r="AA157" s="55">
        <v>0</v>
      </c>
      <c r="AB157" s="56">
        <v>0</v>
      </c>
    </row>
    <row r="158" spans="2:28" x14ac:dyDescent="0.3">
      <c r="B158" s="48" t="s">
        <v>149</v>
      </c>
      <c r="C158" s="48" t="s">
        <v>110</v>
      </c>
      <c r="D158" s="48" t="s">
        <v>76</v>
      </c>
      <c r="E158" s="48" t="s">
        <v>123</v>
      </c>
      <c r="F158" s="48" t="s">
        <v>66</v>
      </c>
      <c r="G158" s="49">
        <v>0</v>
      </c>
      <c r="H158" s="48">
        <v>0</v>
      </c>
      <c r="I158" s="48">
        <v>0</v>
      </c>
      <c r="J158" s="48" t="e">
        <v>#N/A</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48">
        <v>0</v>
      </c>
      <c r="AA158" s="55">
        <v>0</v>
      </c>
      <c r="AB158" s="56">
        <v>0</v>
      </c>
    </row>
    <row r="159" spans="2:28" x14ac:dyDescent="0.3">
      <c r="B159" s="48" t="s">
        <v>149</v>
      </c>
      <c r="C159" s="48" t="s">
        <v>110</v>
      </c>
      <c r="D159" s="48" t="s">
        <v>76</v>
      </c>
      <c r="E159" s="48" t="s">
        <v>124</v>
      </c>
      <c r="F159" s="48" t="s">
        <v>65</v>
      </c>
      <c r="G159" s="49">
        <v>0</v>
      </c>
      <c r="H159" s="48">
        <v>0</v>
      </c>
      <c r="I159" s="48">
        <v>0</v>
      </c>
      <c r="J159" s="48" t="e">
        <v>#N/A</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48">
        <v>0</v>
      </c>
      <c r="AA159" s="55">
        <v>0</v>
      </c>
      <c r="AB159" s="56">
        <v>0</v>
      </c>
    </row>
    <row r="160" spans="2:28" x14ac:dyDescent="0.3">
      <c r="B160" s="48" t="s">
        <v>149</v>
      </c>
      <c r="C160" s="48" t="s">
        <v>110</v>
      </c>
      <c r="D160" s="48" t="s">
        <v>76</v>
      </c>
      <c r="E160" s="48" t="s">
        <v>124</v>
      </c>
      <c r="F160" s="48" t="s">
        <v>66</v>
      </c>
      <c r="G160" s="49">
        <v>0</v>
      </c>
      <c r="H160" s="48">
        <v>0</v>
      </c>
      <c r="I160" s="48">
        <v>0</v>
      </c>
      <c r="J160" s="48" t="e">
        <v>#N/A</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48">
        <v>0</v>
      </c>
      <c r="AA160" s="55">
        <v>0</v>
      </c>
      <c r="AB160" s="56">
        <v>0</v>
      </c>
    </row>
    <row r="161" spans="2:28" x14ac:dyDescent="0.3">
      <c r="B161" s="48" t="s">
        <v>149</v>
      </c>
      <c r="C161" s="48" t="s">
        <v>110</v>
      </c>
      <c r="D161" s="48" t="s">
        <v>77</v>
      </c>
      <c r="E161" s="48" t="s">
        <v>111</v>
      </c>
      <c r="F161" s="48" t="s">
        <v>65</v>
      </c>
      <c r="G161" s="49">
        <v>0</v>
      </c>
      <c r="H161" s="48">
        <v>0</v>
      </c>
      <c r="I161" s="48">
        <v>0</v>
      </c>
      <c r="J161" s="48" t="e">
        <v>#N/A</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48">
        <v>0</v>
      </c>
      <c r="AA161" s="55">
        <v>0</v>
      </c>
      <c r="AB161" s="56">
        <v>0</v>
      </c>
    </row>
    <row r="162" spans="2:28" x14ac:dyDescent="0.3">
      <c r="B162" s="48" t="s">
        <v>149</v>
      </c>
      <c r="C162" s="48" t="s">
        <v>110</v>
      </c>
      <c r="D162" s="48" t="s">
        <v>77</v>
      </c>
      <c r="E162" s="48" t="s">
        <v>114</v>
      </c>
      <c r="F162" s="48" t="s">
        <v>65</v>
      </c>
      <c r="G162" s="49">
        <v>0</v>
      </c>
      <c r="H162" s="48">
        <v>0</v>
      </c>
      <c r="I162" s="48">
        <v>0</v>
      </c>
      <c r="J162" s="48" t="e">
        <v>#N/A</v>
      </c>
      <c r="K162" s="57">
        <v>0</v>
      </c>
      <c r="L162" s="57">
        <v>0</v>
      </c>
      <c r="M162" s="57">
        <v>0</v>
      </c>
      <c r="N162" s="57">
        <v>0</v>
      </c>
      <c r="O162" s="57">
        <v>0</v>
      </c>
      <c r="P162" s="57">
        <v>0</v>
      </c>
      <c r="Q162" s="57">
        <v>0</v>
      </c>
      <c r="R162" s="57">
        <v>0</v>
      </c>
      <c r="S162" s="57">
        <v>0</v>
      </c>
      <c r="T162" s="57">
        <v>0</v>
      </c>
      <c r="U162" s="57">
        <v>0</v>
      </c>
      <c r="V162" s="57">
        <v>0</v>
      </c>
      <c r="W162" s="57">
        <v>0</v>
      </c>
      <c r="X162" s="57">
        <v>0</v>
      </c>
      <c r="Y162" s="57">
        <v>0</v>
      </c>
      <c r="Z162" s="48">
        <v>0</v>
      </c>
      <c r="AA162" s="55">
        <v>0</v>
      </c>
      <c r="AB162" s="56">
        <v>0</v>
      </c>
    </row>
    <row r="163" spans="2:28" x14ac:dyDescent="0.3">
      <c r="B163" s="48" t="s">
        <v>149</v>
      </c>
      <c r="C163" s="48" t="s">
        <v>110</v>
      </c>
      <c r="D163" s="48" t="s">
        <v>77</v>
      </c>
      <c r="E163" s="48" t="s">
        <v>115</v>
      </c>
      <c r="F163" s="48" t="s">
        <v>65</v>
      </c>
      <c r="G163" s="49">
        <v>0</v>
      </c>
      <c r="H163" s="48">
        <v>0</v>
      </c>
      <c r="I163" s="48">
        <v>0</v>
      </c>
      <c r="J163" s="48" t="e">
        <v>#N/A</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48">
        <v>0</v>
      </c>
      <c r="AA163" s="55">
        <v>0</v>
      </c>
      <c r="AB163" s="56">
        <v>0</v>
      </c>
    </row>
    <row r="164" spans="2:28" x14ac:dyDescent="0.3">
      <c r="B164" s="48" t="s">
        <v>149</v>
      </c>
      <c r="C164" s="48" t="s">
        <v>110</v>
      </c>
      <c r="D164" s="48" t="s">
        <v>77</v>
      </c>
      <c r="E164" s="48" t="s">
        <v>116</v>
      </c>
      <c r="F164" s="48" t="s">
        <v>65</v>
      </c>
      <c r="G164" s="49">
        <v>0.5</v>
      </c>
      <c r="H164" s="48">
        <v>2</v>
      </c>
      <c r="I164" s="48" t="s">
        <v>139</v>
      </c>
      <c r="J164" s="48" t="s">
        <v>140</v>
      </c>
      <c r="K164" s="54">
        <v>1.78E-2</v>
      </c>
      <c r="L164" s="54">
        <v>1.78E-2</v>
      </c>
      <c r="M164" s="54">
        <v>1.78E-2</v>
      </c>
      <c r="N164" s="54">
        <v>1.78E-2</v>
      </c>
      <c r="O164" s="54">
        <v>1.78E-2</v>
      </c>
      <c r="P164" s="54">
        <v>1.78E-2</v>
      </c>
      <c r="Q164" s="54">
        <v>1.78E-2</v>
      </c>
      <c r="R164" s="54">
        <v>1.78E-2</v>
      </c>
      <c r="S164" s="54">
        <v>1.78E-2</v>
      </c>
      <c r="T164" s="54">
        <v>1.78E-2</v>
      </c>
      <c r="U164" s="54">
        <v>1.78E-2</v>
      </c>
      <c r="V164" s="54">
        <v>1.78E-2</v>
      </c>
      <c r="W164" s="54">
        <v>1.78E-2</v>
      </c>
      <c r="X164" s="54">
        <v>1.78E-2</v>
      </c>
      <c r="Y164" s="54">
        <v>1.78E-2</v>
      </c>
      <c r="Z164" s="48">
        <v>0</v>
      </c>
      <c r="AA164" s="55">
        <v>0.2</v>
      </c>
      <c r="AB164" s="56">
        <v>0</v>
      </c>
    </row>
    <row r="165" spans="2:28" x14ac:dyDescent="0.3">
      <c r="B165" s="48" t="s">
        <v>149</v>
      </c>
      <c r="C165" s="48" t="s">
        <v>110</v>
      </c>
      <c r="D165" s="48" t="s">
        <v>77</v>
      </c>
      <c r="E165" s="48" t="s">
        <v>117</v>
      </c>
      <c r="F165" s="48" t="s">
        <v>65</v>
      </c>
      <c r="G165" s="49">
        <v>0</v>
      </c>
      <c r="H165" s="48">
        <v>0</v>
      </c>
      <c r="I165" s="48">
        <v>0</v>
      </c>
      <c r="J165" s="48" t="e">
        <v>#N/A</v>
      </c>
      <c r="K165" s="57">
        <v>0</v>
      </c>
      <c r="L165" s="57">
        <v>0</v>
      </c>
      <c r="M165" s="57">
        <v>0</v>
      </c>
      <c r="N165" s="57">
        <v>0</v>
      </c>
      <c r="O165" s="57">
        <v>0</v>
      </c>
      <c r="P165" s="57">
        <v>0</v>
      </c>
      <c r="Q165" s="57">
        <v>0</v>
      </c>
      <c r="R165" s="57">
        <v>0</v>
      </c>
      <c r="S165" s="57">
        <v>0</v>
      </c>
      <c r="T165" s="57">
        <v>0</v>
      </c>
      <c r="U165" s="57">
        <v>0</v>
      </c>
      <c r="V165" s="57">
        <v>0</v>
      </c>
      <c r="W165" s="57">
        <v>0</v>
      </c>
      <c r="X165" s="57">
        <v>0</v>
      </c>
      <c r="Y165" s="57">
        <v>0</v>
      </c>
      <c r="Z165" s="48">
        <v>0</v>
      </c>
      <c r="AA165" s="55">
        <v>0</v>
      </c>
      <c r="AB165" s="56">
        <v>0</v>
      </c>
    </row>
    <row r="166" spans="2:28" x14ac:dyDescent="0.3">
      <c r="B166" s="48" t="s">
        <v>149</v>
      </c>
      <c r="C166" s="48" t="s">
        <v>110</v>
      </c>
      <c r="D166" s="48" t="s">
        <v>77</v>
      </c>
      <c r="E166" s="48" t="s">
        <v>118</v>
      </c>
      <c r="F166" s="48" t="s">
        <v>65</v>
      </c>
      <c r="G166" s="49">
        <v>1</v>
      </c>
      <c r="H166" s="48">
        <v>2</v>
      </c>
      <c r="I166" s="48" t="s">
        <v>139</v>
      </c>
      <c r="J166" s="48" t="s">
        <v>140</v>
      </c>
      <c r="K166" s="54">
        <v>0</v>
      </c>
      <c r="L166" s="54">
        <v>0</v>
      </c>
      <c r="M166" s="54">
        <v>0</v>
      </c>
      <c r="N166" s="54">
        <v>0</v>
      </c>
      <c r="O166" s="54">
        <v>0</v>
      </c>
      <c r="P166" s="54">
        <v>0</v>
      </c>
      <c r="Q166" s="54">
        <v>0</v>
      </c>
      <c r="R166" s="54">
        <v>0</v>
      </c>
      <c r="S166" s="54">
        <v>0</v>
      </c>
      <c r="T166" s="54">
        <v>0</v>
      </c>
      <c r="U166" s="54">
        <v>0</v>
      </c>
      <c r="V166" s="54">
        <v>0</v>
      </c>
      <c r="W166" s="54">
        <v>0</v>
      </c>
      <c r="X166" s="54">
        <v>0</v>
      </c>
      <c r="Y166" s="54">
        <v>0</v>
      </c>
      <c r="Z166" s="48">
        <v>0</v>
      </c>
      <c r="AA166" s="55">
        <v>0</v>
      </c>
      <c r="AB166" s="56">
        <v>0</v>
      </c>
    </row>
    <row r="167" spans="2:28" x14ac:dyDescent="0.3">
      <c r="B167" s="48" t="s">
        <v>149</v>
      </c>
      <c r="C167" s="48" t="s">
        <v>110</v>
      </c>
      <c r="D167" s="48" t="s">
        <v>77</v>
      </c>
      <c r="E167" s="48" t="s">
        <v>119</v>
      </c>
      <c r="F167" s="48" t="s">
        <v>65</v>
      </c>
      <c r="G167" s="49">
        <v>0.25</v>
      </c>
      <c r="H167" s="48">
        <v>2</v>
      </c>
      <c r="I167" s="48" t="s">
        <v>139</v>
      </c>
      <c r="J167" s="48" t="s">
        <v>140</v>
      </c>
      <c r="K167" s="54">
        <v>2.1999999999999999E-2</v>
      </c>
      <c r="L167" s="54">
        <v>2.1999999999999999E-2</v>
      </c>
      <c r="M167" s="54">
        <v>2.1999999999999999E-2</v>
      </c>
      <c r="N167" s="54">
        <v>2.1999999999999999E-2</v>
      </c>
      <c r="O167" s="54">
        <v>2.1999999999999999E-2</v>
      </c>
      <c r="P167" s="54">
        <v>2.1999999999999999E-2</v>
      </c>
      <c r="Q167" s="54">
        <v>2.1999999999999999E-2</v>
      </c>
      <c r="R167" s="54">
        <v>2.1999999999999999E-2</v>
      </c>
      <c r="S167" s="54">
        <v>2.1999999999999999E-2</v>
      </c>
      <c r="T167" s="54">
        <v>2.1999999999999999E-2</v>
      </c>
      <c r="U167" s="54">
        <v>2.1999999999999999E-2</v>
      </c>
      <c r="V167" s="54">
        <v>2.1999999999999999E-2</v>
      </c>
      <c r="W167" s="54">
        <v>2.1999999999999999E-2</v>
      </c>
      <c r="X167" s="54">
        <v>2.1999999999999999E-2</v>
      </c>
      <c r="Y167" s="54">
        <v>2.1999999999999999E-2</v>
      </c>
      <c r="Z167" s="48">
        <v>0</v>
      </c>
      <c r="AA167" s="55">
        <v>0.2</v>
      </c>
      <c r="AB167" s="56">
        <v>0</v>
      </c>
    </row>
    <row r="168" spans="2:28" x14ac:dyDescent="0.3">
      <c r="B168" s="48" t="s">
        <v>149</v>
      </c>
      <c r="C168" s="48" t="s">
        <v>110</v>
      </c>
      <c r="D168" s="48" t="s">
        <v>77</v>
      </c>
      <c r="E168" s="48" t="s">
        <v>120</v>
      </c>
      <c r="F168" s="48" t="s">
        <v>65</v>
      </c>
      <c r="G168" s="49">
        <v>0</v>
      </c>
      <c r="H168" s="48">
        <v>0</v>
      </c>
      <c r="I168" s="48">
        <v>0</v>
      </c>
      <c r="J168" s="48" t="e">
        <v>#N/A</v>
      </c>
      <c r="K168" s="57">
        <v>0</v>
      </c>
      <c r="L168" s="57">
        <v>0</v>
      </c>
      <c r="M168" s="57">
        <v>0</v>
      </c>
      <c r="N168" s="57">
        <v>0</v>
      </c>
      <c r="O168" s="57">
        <v>0</v>
      </c>
      <c r="P168" s="57">
        <v>0</v>
      </c>
      <c r="Q168" s="57">
        <v>0</v>
      </c>
      <c r="R168" s="57">
        <v>0</v>
      </c>
      <c r="S168" s="57">
        <v>0</v>
      </c>
      <c r="T168" s="57">
        <v>0</v>
      </c>
      <c r="U168" s="57">
        <v>0</v>
      </c>
      <c r="V168" s="57">
        <v>0</v>
      </c>
      <c r="W168" s="57">
        <v>0</v>
      </c>
      <c r="X168" s="57">
        <v>0</v>
      </c>
      <c r="Y168" s="57">
        <v>0</v>
      </c>
      <c r="Z168" s="48">
        <v>0</v>
      </c>
      <c r="AA168" s="55">
        <v>0</v>
      </c>
      <c r="AB168" s="56">
        <v>0</v>
      </c>
    </row>
    <row r="169" spans="2:28" x14ac:dyDescent="0.3">
      <c r="B169" s="48" t="s">
        <v>149</v>
      </c>
      <c r="C169" s="48" t="s">
        <v>110</v>
      </c>
      <c r="D169" s="48" t="s">
        <v>77</v>
      </c>
      <c r="E169" s="48" t="s">
        <v>121</v>
      </c>
      <c r="F169" s="48" t="s">
        <v>65</v>
      </c>
      <c r="G169" s="49">
        <v>1</v>
      </c>
      <c r="H169" s="48">
        <v>2</v>
      </c>
      <c r="I169" s="48" t="s">
        <v>139</v>
      </c>
      <c r="J169" s="48" t="s">
        <v>140</v>
      </c>
      <c r="K169" s="54">
        <v>0</v>
      </c>
      <c r="L169" s="54">
        <v>0</v>
      </c>
      <c r="M169" s="54">
        <v>0</v>
      </c>
      <c r="N169" s="54">
        <v>0</v>
      </c>
      <c r="O169" s="54">
        <v>0</v>
      </c>
      <c r="P169" s="54">
        <v>0</v>
      </c>
      <c r="Q169" s="54">
        <v>0</v>
      </c>
      <c r="R169" s="54">
        <v>0</v>
      </c>
      <c r="S169" s="54">
        <v>0</v>
      </c>
      <c r="T169" s="54">
        <v>0</v>
      </c>
      <c r="U169" s="54">
        <v>0</v>
      </c>
      <c r="V169" s="54">
        <v>0</v>
      </c>
      <c r="W169" s="54">
        <v>0</v>
      </c>
      <c r="X169" s="54">
        <v>0</v>
      </c>
      <c r="Y169" s="54">
        <v>0</v>
      </c>
      <c r="Z169" s="48">
        <v>0</v>
      </c>
      <c r="AA169" s="55">
        <v>0</v>
      </c>
      <c r="AB169" s="56">
        <v>0</v>
      </c>
    </row>
    <row r="170" spans="2:28" x14ac:dyDescent="0.3">
      <c r="B170" s="48" t="s">
        <v>149</v>
      </c>
      <c r="C170" s="48" t="s">
        <v>110</v>
      </c>
      <c r="D170" s="48" t="s">
        <v>77</v>
      </c>
      <c r="E170" s="48" t="s">
        <v>122</v>
      </c>
      <c r="F170" s="48" t="s">
        <v>65</v>
      </c>
      <c r="G170" s="49">
        <v>0.63</v>
      </c>
      <c r="H170" s="48">
        <v>2</v>
      </c>
      <c r="I170" s="48" t="s">
        <v>139</v>
      </c>
      <c r="J170" s="48" t="s">
        <v>140</v>
      </c>
      <c r="K170" s="54">
        <v>1.6E-2</v>
      </c>
      <c r="L170" s="54">
        <v>1.6E-2</v>
      </c>
      <c r="M170" s="54">
        <v>1.6E-2</v>
      </c>
      <c r="N170" s="54">
        <v>1.6E-2</v>
      </c>
      <c r="O170" s="54">
        <v>1.6E-2</v>
      </c>
      <c r="P170" s="54">
        <v>1.6E-2</v>
      </c>
      <c r="Q170" s="54">
        <v>1.6E-2</v>
      </c>
      <c r="R170" s="54">
        <v>1.6E-2</v>
      </c>
      <c r="S170" s="54">
        <v>1.6E-2</v>
      </c>
      <c r="T170" s="54">
        <v>1.6E-2</v>
      </c>
      <c r="U170" s="54">
        <v>1.6E-2</v>
      </c>
      <c r="V170" s="54">
        <v>1.6E-2</v>
      </c>
      <c r="W170" s="54">
        <v>1.6E-2</v>
      </c>
      <c r="X170" s="54">
        <v>1.6E-2</v>
      </c>
      <c r="Y170" s="54">
        <v>1.6E-2</v>
      </c>
      <c r="Z170" s="48" t="s">
        <v>141</v>
      </c>
      <c r="AA170" s="55">
        <v>0.2</v>
      </c>
      <c r="AB170" s="56">
        <v>1.260997392571049E-4</v>
      </c>
    </row>
    <row r="171" spans="2:28" x14ac:dyDescent="0.3">
      <c r="B171" s="48" t="s">
        <v>149</v>
      </c>
      <c r="C171" s="48" t="s">
        <v>110</v>
      </c>
      <c r="D171" s="48" t="s">
        <v>77</v>
      </c>
      <c r="E171" s="48" t="s">
        <v>123</v>
      </c>
      <c r="F171" s="48" t="s">
        <v>65</v>
      </c>
      <c r="G171" s="49">
        <v>0</v>
      </c>
      <c r="H171" s="48">
        <v>0</v>
      </c>
      <c r="I171" s="48">
        <v>0</v>
      </c>
      <c r="J171" s="48" t="e">
        <v>#N/A</v>
      </c>
      <c r="K171" s="57">
        <v>0</v>
      </c>
      <c r="L171" s="57">
        <v>0</v>
      </c>
      <c r="M171" s="57">
        <v>0</v>
      </c>
      <c r="N171" s="57">
        <v>0</v>
      </c>
      <c r="O171" s="57">
        <v>0</v>
      </c>
      <c r="P171" s="57">
        <v>0</v>
      </c>
      <c r="Q171" s="57">
        <v>0</v>
      </c>
      <c r="R171" s="57">
        <v>0</v>
      </c>
      <c r="S171" s="57">
        <v>0</v>
      </c>
      <c r="T171" s="57">
        <v>0</v>
      </c>
      <c r="U171" s="57">
        <v>0</v>
      </c>
      <c r="V171" s="57">
        <v>0</v>
      </c>
      <c r="W171" s="57">
        <v>0</v>
      </c>
      <c r="X171" s="57">
        <v>0</v>
      </c>
      <c r="Y171" s="57">
        <v>0</v>
      </c>
      <c r="Z171" s="48">
        <v>0</v>
      </c>
      <c r="AA171" s="55">
        <v>0</v>
      </c>
      <c r="AB171" s="56">
        <v>0</v>
      </c>
    </row>
    <row r="172" spans="2:28" x14ac:dyDescent="0.3">
      <c r="B172" s="48" t="s">
        <v>149</v>
      </c>
      <c r="C172" s="48" t="s">
        <v>110</v>
      </c>
      <c r="D172" s="48" t="s">
        <v>77</v>
      </c>
      <c r="E172" s="48" t="s">
        <v>124</v>
      </c>
      <c r="F172" s="48" t="s">
        <v>65</v>
      </c>
      <c r="G172" s="49">
        <v>0</v>
      </c>
      <c r="H172" s="48">
        <v>0</v>
      </c>
      <c r="I172" s="48">
        <v>0</v>
      </c>
      <c r="J172" s="48" t="e">
        <v>#N/A</v>
      </c>
      <c r="K172" s="57">
        <v>0</v>
      </c>
      <c r="L172" s="57">
        <v>0</v>
      </c>
      <c r="M172" s="57">
        <v>0</v>
      </c>
      <c r="N172" s="57">
        <v>0</v>
      </c>
      <c r="O172" s="57">
        <v>0</v>
      </c>
      <c r="P172" s="57">
        <v>0</v>
      </c>
      <c r="Q172" s="57">
        <v>0</v>
      </c>
      <c r="R172" s="57">
        <v>0</v>
      </c>
      <c r="S172" s="57">
        <v>0</v>
      </c>
      <c r="T172" s="57">
        <v>0</v>
      </c>
      <c r="U172" s="57">
        <v>0</v>
      </c>
      <c r="V172" s="57">
        <v>0</v>
      </c>
      <c r="W172" s="57">
        <v>0</v>
      </c>
      <c r="X172" s="57">
        <v>0</v>
      </c>
      <c r="Y172" s="57">
        <v>0</v>
      </c>
      <c r="Z172" s="48">
        <v>0</v>
      </c>
      <c r="AA172" s="55">
        <v>0</v>
      </c>
      <c r="AB172" s="56">
        <v>0</v>
      </c>
    </row>
    <row r="173" spans="2:28" x14ac:dyDescent="0.3">
      <c r="B173" s="48" t="s">
        <v>149</v>
      </c>
      <c r="C173" s="48" t="s">
        <v>110</v>
      </c>
      <c r="D173" s="48" t="s">
        <v>125</v>
      </c>
      <c r="E173" s="48" t="s">
        <v>111</v>
      </c>
      <c r="F173" s="48" t="s">
        <v>66</v>
      </c>
      <c r="G173" s="49">
        <v>0</v>
      </c>
      <c r="H173" s="48">
        <v>0</v>
      </c>
      <c r="I173" s="48">
        <v>0</v>
      </c>
      <c r="J173" s="48" t="e">
        <v>#N/A</v>
      </c>
      <c r="K173" s="57">
        <v>0</v>
      </c>
      <c r="L173" s="57">
        <v>0</v>
      </c>
      <c r="M173" s="57">
        <v>0</v>
      </c>
      <c r="N173" s="57">
        <v>0</v>
      </c>
      <c r="O173" s="57">
        <v>0</v>
      </c>
      <c r="P173" s="57">
        <v>0</v>
      </c>
      <c r="Q173" s="57">
        <v>0</v>
      </c>
      <c r="R173" s="57">
        <v>0</v>
      </c>
      <c r="S173" s="57">
        <v>0</v>
      </c>
      <c r="T173" s="57">
        <v>0</v>
      </c>
      <c r="U173" s="57">
        <v>0</v>
      </c>
      <c r="V173" s="57">
        <v>0</v>
      </c>
      <c r="W173" s="57">
        <v>0</v>
      </c>
      <c r="X173" s="57">
        <v>0</v>
      </c>
      <c r="Y173" s="57">
        <v>0</v>
      </c>
      <c r="Z173" s="48">
        <v>0</v>
      </c>
      <c r="AA173" s="55">
        <v>0</v>
      </c>
      <c r="AB173" s="56">
        <v>0</v>
      </c>
    </row>
    <row r="174" spans="2:28" x14ac:dyDescent="0.3">
      <c r="B174" s="48" t="s">
        <v>149</v>
      </c>
      <c r="C174" s="48" t="s">
        <v>110</v>
      </c>
      <c r="D174" s="48" t="s">
        <v>125</v>
      </c>
      <c r="E174" s="48" t="s">
        <v>114</v>
      </c>
      <c r="F174" s="48" t="s">
        <v>66</v>
      </c>
      <c r="G174" s="49">
        <v>0</v>
      </c>
      <c r="H174" s="48">
        <v>0</v>
      </c>
      <c r="I174" s="48">
        <v>0</v>
      </c>
      <c r="J174" s="48" t="e">
        <v>#N/A</v>
      </c>
      <c r="K174" s="57">
        <v>0</v>
      </c>
      <c r="L174" s="57">
        <v>0</v>
      </c>
      <c r="M174" s="57">
        <v>0</v>
      </c>
      <c r="N174" s="57">
        <v>0</v>
      </c>
      <c r="O174" s="57">
        <v>0</v>
      </c>
      <c r="P174" s="57">
        <v>0</v>
      </c>
      <c r="Q174" s="57">
        <v>0</v>
      </c>
      <c r="R174" s="57">
        <v>0</v>
      </c>
      <c r="S174" s="57">
        <v>0</v>
      </c>
      <c r="T174" s="57">
        <v>0</v>
      </c>
      <c r="U174" s="57">
        <v>0</v>
      </c>
      <c r="V174" s="57">
        <v>0</v>
      </c>
      <c r="W174" s="57">
        <v>0</v>
      </c>
      <c r="X174" s="57">
        <v>0</v>
      </c>
      <c r="Y174" s="57">
        <v>0</v>
      </c>
      <c r="Z174" s="48">
        <v>0</v>
      </c>
      <c r="AA174" s="55">
        <v>0</v>
      </c>
      <c r="AB174" s="56">
        <v>0</v>
      </c>
    </row>
    <row r="175" spans="2:28" x14ac:dyDescent="0.3">
      <c r="B175" s="48" t="s">
        <v>149</v>
      </c>
      <c r="C175" s="48" t="s">
        <v>110</v>
      </c>
      <c r="D175" s="48" t="s">
        <v>125</v>
      </c>
      <c r="E175" s="48" t="s">
        <v>115</v>
      </c>
      <c r="F175" s="48" t="s">
        <v>66</v>
      </c>
      <c r="G175" s="49">
        <v>0</v>
      </c>
      <c r="H175" s="48">
        <v>0</v>
      </c>
      <c r="I175" s="48">
        <v>0</v>
      </c>
      <c r="J175" s="48" t="e">
        <v>#N/A</v>
      </c>
      <c r="K175" s="57">
        <v>0</v>
      </c>
      <c r="L175" s="57">
        <v>0</v>
      </c>
      <c r="M175" s="57">
        <v>0</v>
      </c>
      <c r="N175" s="57">
        <v>0</v>
      </c>
      <c r="O175" s="57">
        <v>0</v>
      </c>
      <c r="P175" s="57">
        <v>0</v>
      </c>
      <c r="Q175" s="57">
        <v>0</v>
      </c>
      <c r="R175" s="57">
        <v>0</v>
      </c>
      <c r="S175" s="57">
        <v>0</v>
      </c>
      <c r="T175" s="57">
        <v>0</v>
      </c>
      <c r="U175" s="57">
        <v>0</v>
      </c>
      <c r="V175" s="57">
        <v>0</v>
      </c>
      <c r="W175" s="57">
        <v>0</v>
      </c>
      <c r="X175" s="57">
        <v>0</v>
      </c>
      <c r="Y175" s="57">
        <v>0</v>
      </c>
      <c r="Z175" s="48">
        <v>0</v>
      </c>
      <c r="AA175" s="55">
        <v>0</v>
      </c>
      <c r="AB175" s="56">
        <v>0</v>
      </c>
    </row>
    <row r="176" spans="2:28" x14ac:dyDescent="0.3">
      <c r="B176" s="48" t="s">
        <v>149</v>
      </c>
      <c r="C176" s="48" t="s">
        <v>110</v>
      </c>
      <c r="D176" s="48" t="s">
        <v>125</v>
      </c>
      <c r="E176" s="48" t="s">
        <v>116</v>
      </c>
      <c r="F176" s="48" t="s">
        <v>66</v>
      </c>
      <c r="G176" s="49">
        <v>0</v>
      </c>
      <c r="H176" s="48">
        <v>0</v>
      </c>
      <c r="I176" s="48">
        <v>0</v>
      </c>
      <c r="J176" s="48" t="e">
        <v>#N/A</v>
      </c>
      <c r="K176" s="57">
        <v>0</v>
      </c>
      <c r="L176" s="57">
        <v>0</v>
      </c>
      <c r="M176" s="57">
        <v>0</v>
      </c>
      <c r="N176" s="57">
        <v>0</v>
      </c>
      <c r="O176" s="57">
        <v>0</v>
      </c>
      <c r="P176" s="57">
        <v>0</v>
      </c>
      <c r="Q176" s="57">
        <v>0</v>
      </c>
      <c r="R176" s="57">
        <v>0</v>
      </c>
      <c r="S176" s="57">
        <v>0</v>
      </c>
      <c r="T176" s="57">
        <v>0</v>
      </c>
      <c r="U176" s="57">
        <v>0</v>
      </c>
      <c r="V176" s="57">
        <v>0</v>
      </c>
      <c r="W176" s="57">
        <v>0</v>
      </c>
      <c r="X176" s="57">
        <v>0</v>
      </c>
      <c r="Y176" s="57">
        <v>0</v>
      </c>
      <c r="Z176" s="48">
        <v>0</v>
      </c>
      <c r="AA176" s="55">
        <v>0</v>
      </c>
      <c r="AB176" s="56">
        <v>0</v>
      </c>
    </row>
    <row r="177" spans="2:28" x14ac:dyDescent="0.3">
      <c r="B177" s="48" t="s">
        <v>149</v>
      </c>
      <c r="C177" s="48" t="s">
        <v>110</v>
      </c>
      <c r="D177" s="48" t="s">
        <v>125</v>
      </c>
      <c r="E177" s="48" t="s">
        <v>117</v>
      </c>
      <c r="F177" s="48" t="s">
        <v>66</v>
      </c>
      <c r="G177" s="49">
        <v>0</v>
      </c>
      <c r="H177" s="48">
        <v>0</v>
      </c>
      <c r="I177" s="48">
        <v>0</v>
      </c>
      <c r="J177" s="48" t="e">
        <v>#N/A</v>
      </c>
      <c r="K177" s="57">
        <v>0</v>
      </c>
      <c r="L177" s="57">
        <v>0</v>
      </c>
      <c r="M177" s="57">
        <v>0</v>
      </c>
      <c r="N177" s="57">
        <v>0</v>
      </c>
      <c r="O177" s="57">
        <v>0</v>
      </c>
      <c r="P177" s="57">
        <v>0</v>
      </c>
      <c r="Q177" s="57">
        <v>0</v>
      </c>
      <c r="R177" s="57">
        <v>0</v>
      </c>
      <c r="S177" s="57">
        <v>0</v>
      </c>
      <c r="T177" s="57">
        <v>0</v>
      </c>
      <c r="U177" s="57">
        <v>0</v>
      </c>
      <c r="V177" s="57">
        <v>0</v>
      </c>
      <c r="W177" s="57">
        <v>0</v>
      </c>
      <c r="X177" s="57">
        <v>0</v>
      </c>
      <c r="Y177" s="57">
        <v>0</v>
      </c>
      <c r="Z177" s="48">
        <v>0</v>
      </c>
      <c r="AA177" s="55">
        <v>0</v>
      </c>
      <c r="AB177" s="56">
        <v>0</v>
      </c>
    </row>
    <row r="178" spans="2:28" x14ac:dyDescent="0.3">
      <c r="B178" s="48" t="s">
        <v>149</v>
      </c>
      <c r="C178" s="48" t="s">
        <v>110</v>
      </c>
      <c r="D178" s="48" t="s">
        <v>125</v>
      </c>
      <c r="E178" s="48" t="s">
        <v>118</v>
      </c>
      <c r="F178" s="48" t="s">
        <v>66</v>
      </c>
      <c r="G178" s="49">
        <v>1</v>
      </c>
      <c r="H178" s="48">
        <v>2</v>
      </c>
      <c r="I178" s="48" t="s">
        <v>143</v>
      </c>
      <c r="J178" s="48" t="s">
        <v>140</v>
      </c>
      <c r="K178" s="54">
        <v>0</v>
      </c>
      <c r="L178" s="54">
        <v>0</v>
      </c>
      <c r="M178" s="54">
        <v>0</v>
      </c>
      <c r="N178" s="54">
        <v>0</v>
      </c>
      <c r="O178" s="54">
        <v>0</v>
      </c>
      <c r="P178" s="54">
        <v>0</v>
      </c>
      <c r="Q178" s="54">
        <v>0</v>
      </c>
      <c r="R178" s="54">
        <v>0</v>
      </c>
      <c r="S178" s="54">
        <v>0</v>
      </c>
      <c r="T178" s="54">
        <v>0</v>
      </c>
      <c r="U178" s="54">
        <v>0</v>
      </c>
      <c r="V178" s="54">
        <v>0</v>
      </c>
      <c r="W178" s="54">
        <v>0</v>
      </c>
      <c r="X178" s="54">
        <v>0</v>
      </c>
      <c r="Y178" s="54">
        <v>0</v>
      </c>
      <c r="Z178" s="48">
        <v>0</v>
      </c>
      <c r="AA178" s="55">
        <v>0</v>
      </c>
      <c r="AB178" s="56">
        <v>0</v>
      </c>
    </row>
    <row r="179" spans="2:28" x14ac:dyDescent="0.3">
      <c r="B179" s="48" t="s">
        <v>149</v>
      </c>
      <c r="C179" s="48" t="s">
        <v>110</v>
      </c>
      <c r="D179" s="48" t="s">
        <v>125</v>
      </c>
      <c r="E179" s="48" t="s">
        <v>119</v>
      </c>
      <c r="F179" s="48" t="s">
        <v>66</v>
      </c>
      <c r="G179" s="49">
        <v>0</v>
      </c>
      <c r="H179" s="48">
        <v>0</v>
      </c>
      <c r="I179" s="48">
        <v>0</v>
      </c>
      <c r="J179" s="48" t="e">
        <v>#N/A</v>
      </c>
      <c r="K179" s="57">
        <v>0</v>
      </c>
      <c r="L179" s="57">
        <v>0</v>
      </c>
      <c r="M179" s="57">
        <v>0</v>
      </c>
      <c r="N179" s="57">
        <v>0</v>
      </c>
      <c r="O179" s="57">
        <v>0</v>
      </c>
      <c r="P179" s="57">
        <v>0</v>
      </c>
      <c r="Q179" s="57">
        <v>0</v>
      </c>
      <c r="R179" s="57">
        <v>0</v>
      </c>
      <c r="S179" s="57">
        <v>0</v>
      </c>
      <c r="T179" s="57">
        <v>0</v>
      </c>
      <c r="U179" s="57">
        <v>0</v>
      </c>
      <c r="V179" s="57">
        <v>0</v>
      </c>
      <c r="W179" s="57">
        <v>0</v>
      </c>
      <c r="X179" s="57">
        <v>0</v>
      </c>
      <c r="Y179" s="57">
        <v>0</v>
      </c>
      <c r="Z179" s="48">
        <v>0</v>
      </c>
      <c r="AA179" s="55">
        <v>0</v>
      </c>
      <c r="AB179" s="56">
        <v>0</v>
      </c>
    </row>
    <row r="180" spans="2:28" x14ac:dyDescent="0.3">
      <c r="B180" s="48" t="s">
        <v>149</v>
      </c>
      <c r="C180" s="48" t="s">
        <v>110</v>
      </c>
      <c r="D180" s="48" t="s">
        <v>125</v>
      </c>
      <c r="E180" s="48" t="s">
        <v>120</v>
      </c>
      <c r="F180" s="48" t="s">
        <v>66</v>
      </c>
      <c r="G180" s="49">
        <v>0</v>
      </c>
      <c r="H180" s="48">
        <v>0</v>
      </c>
      <c r="I180" s="48">
        <v>0</v>
      </c>
      <c r="J180" s="48" t="e">
        <v>#N/A</v>
      </c>
      <c r="K180" s="57">
        <v>0</v>
      </c>
      <c r="L180" s="57">
        <v>0</v>
      </c>
      <c r="M180" s="57">
        <v>0</v>
      </c>
      <c r="N180" s="57">
        <v>0</v>
      </c>
      <c r="O180" s="57">
        <v>0</v>
      </c>
      <c r="P180" s="57">
        <v>0</v>
      </c>
      <c r="Q180" s="57">
        <v>0</v>
      </c>
      <c r="R180" s="57">
        <v>0</v>
      </c>
      <c r="S180" s="57">
        <v>0</v>
      </c>
      <c r="T180" s="57">
        <v>0</v>
      </c>
      <c r="U180" s="57">
        <v>0</v>
      </c>
      <c r="V180" s="57">
        <v>0</v>
      </c>
      <c r="W180" s="57">
        <v>0</v>
      </c>
      <c r="X180" s="57">
        <v>0</v>
      </c>
      <c r="Y180" s="57">
        <v>0</v>
      </c>
      <c r="Z180" s="48">
        <v>0</v>
      </c>
      <c r="AA180" s="55">
        <v>0</v>
      </c>
      <c r="AB180" s="56">
        <v>0</v>
      </c>
    </row>
    <row r="181" spans="2:28" x14ac:dyDescent="0.3">
      <c r="B181" s="48" t="s">
        <v>149</v>
      </c>
      <c r="C181" s="48" t="s">
        <v>110</v>
      </c>
      <c r="D181" s="48" t="s">
        <v>125</v>
      </c>
      <c r="E181" s="48" t="s">
        <v>121</v>
      </c>
      <c r="F181" s="48" t="s">
        <v>66</v>
      </c>
      <c r="G181" s="49">
        <v>1</v>
      </c>
      <c r="H181" s="48">
        <v>2</v>
      </c>
      <c r="I181" s="48" t="s">
        <v>143</v>
      </c>
      <c r="J181" s="48" t="s">
        <v>140</v>
      </c>
      <c r="K181" s="54">
        <v>8.9999999999999993E-3</v>
      </c>
      <c r="L181" s="54">
        <v>8.9999999999999993E-3</v>
      </c>
      <c r="M181" s="54">
        <v>8.9999999999999993E-3</v>
      </c>
      <c r="N181" s="54">
        <v>8.9999999999999993E-3</v>
      </c>
      <c r="O181" s="54">
        <v>8.9999999999999993E-3</v>
      </c>
      <c r="P181" s="54">
        <v>8.9999999999999993E-3</v>
      </c>
      <c r="Q181" s="54">
        <v>8.9999999999999993E-3</v>
      </c>
      <c r="R181" s="54">
        <v>8.9999999999999993E-3</v>
      </c>
      <c r="S181" s="54">
        <v>8.9999999999999993E-3</v>
      </c>
      <c r="T181" s="54">
        <v>8.9999999999999993E-3</v>
      </c>
      <c r="U181" s="54">
        <v>8.9999999999999993E-3</v>
      </c>
      <c r="V181" s="54">
        <v>8.9999999999999993E-3</v>
      </c>
      <c r="W181" s="54">
        <v>8.9999999999999993E-3</v>
      </c>
      <c r="X181" s="54">
        <v>8.9999999999999993E-3</v>
      </c>
      <c r="Y181" s="54">
        <v>8.9999999999999993E-3</v>
      </c>
      <c r="Z181" s="48" t="s">
        <v>141</v>
      </c>
      <c r="AA181" s="55">
        <v>6.1104222681629086</v>
      </c>
      <c r="AB181" s="56">
        <v>0</v>
      </c>
    </row>
    <row r="182" spans="2:28" x14ac:dyDescent="0.3">
      <c r="B182" s="48" t="s">
        <v>149</v>
      </c>
      <c r="C182" s="48" t="s">
        <v>110</v>
      </c>
      <c r="D182" s="48" t="s">
        <v>125</v>
      </c>
      <c r="E182" s="48" t="s">
        <v>122</v>
      </c>
      <c r="F182" s="48" t="s">
        <v>66</v>
      </c>
      <c r="G182" s="49">
        <v>0</v>
      </c>
      <c r="H182" s="48">
        <v>2</v>
      </c>
      <c r="I182" s="48" t="s">
        <v>143</v>
      </c>
      <c r="J182" s="48" t="s">
        <v>140</v>
      </c>
      <c r="K182" s="54">
        <v>0</v>
      </c>
      <c r="L182" s="54">
        <v>0</v>
      </c>
      <c r="M182" s="54">
        <v>0</v>
      </c>
      <c r="N182" s="54">
        <v>0</v>
      </c>
      <c r="O182" s="54">
        <v>0</v>
      </c>
      <c r="P182" s="54">
        <v>0</v>
      </c>
      <c r="Q182" s="54">
        <v>0</v>
      </c>
      <c r="R182" s="54">
        <v>0</v>
      </c>
      <c r="S182" s="54">
        <v>0</v>
      </c>
      <c r="T182" s="54">
        <v>0</v>
      </c>
      <c r="U182" s="54">
        <v>0</v>
      </c>
      <c r="V182" s="54">
        <v>0</v>
      </c>
      <c r="W182" s="54">
        <v>0</v>
      </c>
      <c r="X182" s="54">
        <v>0</v>
      </c>
      <c r="Y182" s="54">
        <v>0</v>
      </c>
      <c r="Z182" s="48">
        <v>0</v>
      </c>
      <c r="AA182" s="55">
        <v>0</v>
      </c>
      <c r="AB182" s="56">
        <v>0</v>
      </c>
    </row>
    <row r="183" spans="2:28" x14ac:dyDescent="0.3">
      <c r="B183" s="48" t="s">
        <v>149</v>
      </c>
      <c r="C183" s="48" t="s">
        <v>110</v>
      </c>
      <c r="D183" s="48" t="s">
        <v>125</v>
      </c>
      <c r="E183" s="48" t="s">
        <v>123</v>
      </c>
      <c r="F183" s="48" t="s">
        <v>66</v>
      </c>
      <c r="G183" s="49">
        <v>0</v>
      </c>
      <c r="H183" s="48">
        <v>0</v>
      </c>
      <c r="I183" s="48">
        <v>0</v>
      </c>
      <c r="J183" s="48" t="e">
        <v>#N/A</v>
      </c>
      <c r="K183" s="57">
        <v>0</v>
      </c>
      <c r="L183" s="57">
        <v>0</v>
      </c>
      <c r="M183" s="57">
        <v>0</v>
      </c>
      <c r="N183" s="57">
        <v>0</v>
      </c>
      <c r="O183" s="57">
        <v>0</v>
      </c>
      <c r="P183" s="57">
        <v>0</v>
      </c>
      <c r="Q183" s="57">
        <v>0</v>
      </c>
      <c r="R183" s="57">
        <v>0</v>
      </c>
      <c r="S183" s="57">
        <v>0</v>
      </c>
      <c r="T183" s="57">
        <v>0</v>
      </c>
      <c r="U183" s="57">
        <v>0</v>
      </c>
      <c r="V183" s="57">
        <v>0</v>
      </c>
      <c r="W183" s="57">
        <v>0</v>
      </c>
      <c r="X183" s="57">
        <v>0</v>
      </c>
      <c r="Y183" s="57">
        <v>0</v>
      </c>
      <c r="Z183" s="48">
        <v>0</v>
      </c>
      <c r="AA183" s="55">
        <v>0</v>
      </c>
      <c r="AB183" s="56">
        <v>0</v>
      </c>
    </row>
    <row r="184" spans="2:28" x14ac:dyDescent="0.3">
      <c r="B184" s="48" t="s">
        <v>149</v>
      </c>
      <c r="C184" s="48" t="s">
        <v>110</v>
      </c>
      <c r="D184" s="48" t="s">
        <v>125</v>
      </c>
      <c r="E184" s="48" t="s">
        <v>124</v>
      </c>
      <c r="F184" s="48" t="s">
        <v>66</v>
      </c>
      <c r="G184" s="49">
        <v>0</v>
      </c>
      <c r="H184" s="48">
        <v>0</v>
      </c>
      <c r="I184" s="48">
        <v>0</v>
      </c>
      <c r="J184" s="48" t="e">
        <v>#N/A</v>
      </c>
      <c r="K184" s="57">
        <v>0</v>
      </c>
      <c r="L184" s="57">
        <v>0</v>
      </c>
      <c r="M184" s="57">
        <v>0</v>
      </c>
      <c r="N184" s="57">
        <v>0</v>
      </c>
      <c r="O184" s="57">
        <v>0</v>
      </c>
      <c r="P184" s="57">
        <v>0</v>
      </c>
      <c r="Q184" s="57">
        <v>0</v>
      </c>
      <c r="R184" s="57">
        <v>0</v>
      </c>
      <c r="S184" s="57">
        <v>0</v>
      </c>
      <c r="T184" s="57">
        <v>0</v>
      </c>
      <c r="U184" s="57">
        <v>0</v>
      </c>
      <c r="V184" s="57">
        <v>0</v>
      </c>
      <c r="W184" s="57">
        <v>0</v>
      </c>
      <c r="X184" s="57">
        <v>0</v>
      </c>
      <c r="Y184" s="57">
        <v>0</v>
      </c>
      <c r="Z184" s="48">
        <v>0</v>
      </c>
      <c r="AA184" s="55">
        <v>0</v>
      </c>
      <c r="AB184" s="56">
        <v>0</v>
      </c>
    </row>
    <row r="185" spans="2:28" x14ac:dyDescent="0.3">
      <c r="B185" s="48" t="s">
        <v>149</v>
      </c>
      <c r="C185" s="48" t="s">
        <v>110</v>
      </c>
      <c r="D185" s="48" t="s">
        <v>78</v>
      </c>
      <c r="E185" s="48" t="s">
        <v>111</v>
      </c>
      <c r="F185" s="48" t="s">
        <v>65</v>
      </c>
      <c r="G185" s="49">
        <v>0</v>
      </c>
      <c r="H185" s="48">
        <v>0</v>
      </c>
      <c r="I185" s="48">
        <v>0</v>
      </c>
      <c r="J185" s="48" t="e">
        <v>#N/A</v>
      </c>
      <c r="K185" s="57">
        <v>0</v>
      </c>
      <c r="L185" s="57">
        <v>0</v>
      </c>
      <c r="M185" s="57">
        <v>0</v>
      </c>
      <c r="N185" s="57">
        <v>0</v>
      </c>
      <c r="O185" s="57">
        <v>0</v>
      </c>
      <c r="P185" s="57">
        <v>0</v>
      </c>
      <c r="Q185" s="57">
        <v>0</v>
      </c>
      <c r="R185" s="57">
        <v>0</v>
      </c>
      <c r="S185" s="57">
        <v>0</v>
      </c>
      <c r="T185" s="57">
        <v>0</v>
      </c>
      <c r="U185" s="57">
        <v>0</v>
      </c>
      <c r="V185" s="57">
        <v>0</v>
      </c>
      <c r="W185" s="57">
        <v>0</v>
      </c>
      <c r="X185" s="57">
        <v>0</v>
      </c>
      <c r="Y185" s="57">
        <v>0</v>
      </c>
      <c r="Z185" s="48">
        <v>0</v>
      </c>
      <c r="AA185" s="55">
        <v>0</v>
      </c>
      <c r="AB185" s="56">
        <v>0</v>
      </c>
    </row>
    <row r="186" spans="2:28" x14ac:dyDescent="0.3">
      <c r="B186" s="48" t="s">
        <v>149</v>
      </c>
      <c r="C186" s="48" t="s">
        <v>110</v>
      </c>
      <c r="D186" s="48" t="s">
        <v>78</v>
      </c>
      <c r="E186" s="48" t="s">
        <v>111</v>
      </c>
      <c r="F186" s="48" t="s">
        <v>66</v>
      </c>
      <c r="G186" s="49">
        <v>0</v>
      </c>
      <c r="H186" s="48">
        <v>0</v>
      </c>
      <c r="I186" s="48">
        <v>0</v>
      </c>
      <c r="J186" s="48" t="e">
        <v>#N/A</v>
      </c>
      <c r="K186" s="57">
        <v>0</v>
      </c>
      <c r="L186" s="57">
        <v>0</v>
      </c>
      <c r="M186" s="57">
        <v>0</v>
      </c>
      <c r="N186" s="57">
        <v>0</v>
      </c>
      <c r="O186" s="57">
        <v>0</v>
      </c>
      <c r="P186" s="57">
        <v>0</v>
      </c>
      <c r="Q186" s="57">
        <v>0</v>
      </c>
      <c r="R186" s="57">
        <v>0</v>
      </c>
      <c r="S186" s="57">
        <v>0</v>
      </c>
      <c r="T186" s="57">
        <v>0</v>
      </c>
      <c r="U186" s="57">
        <v>0</v>
      </c>
      <c r="V186" s="57">
        <v>0</v>
      </c>
      <c r="W186" s="57">
        <v>0</v>
      </c>
      <c r="X186" s="57">
        <v>0</v>
      </c>
      <c r="Y186" s="57">
        <v>0</v>
      </c>
      <c r="Z186" s="48">
        <v>0</v>
      </c>
      <c r="AA186" s="55">
        <v>0</v>
      </c>
      <c r="AB186" s="56">
        <v>0</v>
      </c>
    </row>
    <row r="187" spans="2:28" x14ac:dyDescent="0.3">
      <c r="B187" s="48" t="s">
        <v>149</v>
      </c>
      <c r="C187" s="48" t="s">
        <v>110</v>
      </c>
      <c r="D187" s="48" t="s">
        <v>78</v>
      </c>
      <c r="E187" s="48" t="s">
        <v>114</v>
      </c>
      <c r="F187" s="48" t="s">
        <v>65</v>
      </c>
      <c r="G187" s="49">
        <v>0</v>
      </c>
      <c r="H187" s="48">
        <v>0</v>
      </c>
      <c r="I187" s="48">
        <v>0</v>
      </c>
      <c r="J187" s="48" t="e">
        <v>#N/A</v>
      </c>
      <c r="K187" s="57">
        <v>0</v>
      </c>
      <c r="L187" s="57">
        <v>0</v>
      </c>
      <c r="M187" s="57">
        <v>0</v>
      </c>
      <c r="N187" s="57">
        <v>0</v>
      </c>
      <c r="O187" s="57">
        <v>0</v>
      </c>
      <c r="P187" s="57">
        <v>0</v>
      </c>
      <c r="Q187" s="57">
        <v>0</v>
      </c>
      <c r="R187" s="57">
        <v>0</v>
      </c>
      <c r="S187" s="57">
        <v>0</v>
      </c>
      <c r="T187" s="57">
        <v>0</v>
      </c>
      <c r="U187" s="57">
        <v>0</v>
      </c>
      <c r="V187" s="57">
        <v>0</v>
      </c>
      <c r="W187" s="57">
        <v>0</v>
      </c>
      <c r="X187" s="57">
        <v>0</v>
      </c>
      <c r="Y187" s="57">
        <v>0</v>
      </c>
      <c r="Z187" s="48">
        <v>0</v>
      </c>
      <c r="AA187" s="55">
        <v>0</v>
      </c>
      <c r="AB187" s="56">
        <v>0</v>
      </c>
    </row>
    <row r="188" spans="2:28" x14ac:dyDescent="0.3">
      <c r="B188" s="48" t="s">
        <v>149</v>
      </c>
      <c r="C188" s="48" t="s">
        <v>110</v>
      </c>
      <c r="D188" s="48" t="s">
        <v>78</v>
      </c>
      <c r="E188" s="48" t="s">
        <v>114</v>
      </c>
      <c r="F188" s="48" t="s">
        <v>66</v>
      </c>
      <c r="G188" s="49">
        <v>0</v>
      </c>
      <c r="H188" s="48">
        <v>0</v>
      </c>
      <c r="I188" s="48">
        <v>0</v>
      </c>
      <c r="J188" s="48" t="e">
        <v>#N/A</v>
      </c>
      <c r="K188" s="57">
        <v>0</v>
      </c>
      <c r="L188" s="57">
        <v>0</v>
      </c>
      <c r="M188" s="57">
        <v>0</v>
      </c>
      <c r="N188" s="57">
        <v>0</v>
      </c>
      <c r="O188" s="57">
        <v>0</v>
      </c>
      <c r="P188" s="57">
        <v>0</v>
      </c>
      <c r="Q188" s="57">
        <v>0</v>
      </c>
      <c r="R188" s="57">
        <v>0</v>
      </c>
      <c r="S188" s="57">
        <v>0</v>
      </c>
      <c r="T188" s="57">
        <v>0</v>
      </c>
      <c r="U188" s="57">
        <v>0</v>
      </c>
      <c r="V188" s="57">
        <v>0</v>
      </c>
      <c r="W188" s="57">
        <v>0</v>
      </c>
      <c r="X188" s="57">
        <v>0</v>
      </c>
      <c r="Y188" s="57">
        <v>0</v>
      </c>
      <c r="Z188" s="48">
        <v>0</v>
      </c>
      <c r="AA188" s="55">
        <v>0</v>
      </c>
      <c r="AB188" s="56">
        <v>0</v>
      </c>
    </row>
    <row r="189" spans="2:28" x14ac:dyDescent="0.3">
      <c r="B189" s="48" t="s">
        <v>149</v>
      </c>
      <c r="C189" s="48" t="s">
        <v>110</v>
      </c>
      <c r="D189" s="48" t="s">
        <v>78</v>
      </c>
      <c r="E189" s="48" t="s">
        <v>115</v>
      </c>
      <c r="F189" s="48" t="s">
        <v>65</v>
      </c>
      <c r="G189" s="49">
        <v>0</v>
      </c>
      <c r="H189" s="48">
        <v>0</v>
      </c>
      <c r="I189" s="48">
        <v>0</v>
      </c>
      <c r="J189" s="48" t="e">
        <v>#N/A</v>
      </c>
      <c r="K189" s="57">
        <v>0</v>
      </c>
      <c r="L189" s="57">
        <v>0</v>
      </c>
      <c r="M189" s="57">
        <v>0</v>
      </c>
      <c r="N189" s="57">
        <v>0</v>
      </c>
      <c r="O189" s="57">
        <v>0</v>
      </c>
      <c r="P189" s="57">
        <v>0</v>
      </c>
      <c r="Q189" s="57">
        <v>0</v>
      </c>
      <c r="R189" s="57">
        <v>0</v>
      </c>
      <c r="S189" s="57">
        <v>0</v>
      </c>
      <c r="T189" s="57">
        <v>0</v>
      </c>
      <c r="U189" s="57">
        <v>0</v>
      </c>
      <c r="V189" s="57">
        <v>0</v>
      </c>
      <c r="W189" s="57">
        <v>0</v>
      </c>
      <c r="X189" s="57">
        <v>0</v>
      </c>
      <c r="Y189" s="57">
        <v>0</v>
      </c>
      <c r="Z189" s="48">
        <v>0</v>
      </c>
      <c r="AA189" s="55">
        <v>0</v>
      </c>
      <c r="AB189" s="56">
        <v>0</v>
      </c>
    </row>
    <row r="190" spans="2:28" x14ac:dyDescent="0.3">
      <c r="B190" s="48" t="s">
        <v>149</v>
      </c>
      <c r="C190" s="48" t="s">
        <v>110</v>
      </c>
      <c r="D190" s="48" t="s">
        <v>78</v>
      </c>
      <c r="E190" s="48" t="s">
        <v>115</v>
      </c>
      <c r="F190" s="48" t="s">
        <v>66</v>
      </c>
      <c r="G190" s="49">
        <v>0</v>
      </c>
      <c r="H190" s="48">
        <v>0</v>
      </c>
      <c r="I190" s="48">
        <v>0</v>
      </c>
      <c r="J190" s="48" t="e">
        <v>#N/A</v>
      </c>
      <c r="K190" s="57">
        <v>0</v>
      </c>
      <c r="L190" s="57">
        <v>0</v>
      </c>
      <c r="M190" s="57">
        <v>0</v>
      </c>
      <c r="N190" s="57">
        <v>0</v>
      </c>
      <c r="O190" s="57">
        <v>0</v>
      </c>
      <c r="P190" s="57">
        <v>0</v>
      </c>
      <c r="Q190" s="57">
        <v>0</v>
      </c>
      <c r="R190" s="57">
        <v>0</v>
      </c>
      <c r="S190" s="57">
        <v>0</v>
      </c>
      <c r="T190" s="57">
        <v>0</v>
      </c>
      <c r="U190" s="57">
        <v>0</v>
      </c>
      <c r="V190" s="57">
        <v>0</v>
      </c>
      <c r="W190" s="57">
        <v>0</v>
      </c>
      <c r="X190" s="57">
        <v>0</v>
      </c>
      <c r="Y190" s="57">
        <v>0</v>
      </c>
      <c r="Z190" s="48">
        <v>0</v>
      </c>
      <c r="AA190" s="55">
        <v>0</v>
      </c>
      <c r="AB190" s="56">
        <v>0</v>
      </c>
    </row>
    <row r="191" spans="2:28" x14ac:dyDescent="0.3">
      <c r="B191" s="48" t="s">
        <v>149</v>
      </c>
      <c r="C191" s="48" t="s">
        <v>110</v>
      </c>
      <c r="D191" s="48" t="s">
        <v>78</v>
      </c>
      <c r="E191" s="48" t="s">
        <v>116</v>
      </c>
      <c r="F191" s="48" t="s">
        <v>65</v>
      </c>
      <c r="G191" s="49">
        <v>0.5</v>
      </c>
      <c r="H191" s="48">
        <v>2</v>
      </c>
      <c r="I191" s="48" t="s">
        <v>139</v>
      </c>
      <c r="J191" s="48" t="s">
        <v>140</v>
      </c>
      <c r="K191" s="54">
        <v>1.78E-2</v>
      </c>
      <c r="L191" s="54">
        <v>1.78E-2</v>
      </c>
      <c r="M191" s="54">
        <v>1.78E-2</v>
      </c>
      <c r="N191" s="54">
        <v>1.78E-2</v>
      </c>
      <c r="O191" s="54">
        <v>1.78E-2</v>
      </c>
      <c r="P191" s="54">
        <v>1.78E-2</v>
      </c>
      <c r="Q191" s="54">
        <v>1.78E-2</v>
      </c>
      <c r="R191" s="54">
        <v>1.78E-2</v>
      </c>
      <c r="S191" s="54">
        <v>1.78E-2</v>
      </c>
      <c r="T191" s="54">
        <v>1.78E-2</v>
      </c>
      <c r="U191" s="54">
        <v>1.78E-2</v>
      </c>
      <c r="V191" s="54">
        <v>1.78E-2</v>
      </c>
      <c r="W191" s="54">
        <v>1.78E-2</v>
      </c>
      <c r="X191" s="54">
        <v>1.78E-2</v>
      </c>
      <c r="Y191" s="54">
        <v>1.78E-2</v>
      </c>
      <c r="Z191" s="48">
        <v>0</v>
      </c>
      <c r="AA191" s="55">
        <v>0.2</v>
      </c>
      <c r="AB191" s="56">
        <v>0</v>
      </c>
    </row>
    <row r="192" spans="2:28" x14ac:dyDescent="0.3">
      <c r="B192" s="48" t="s">
        <v>149</v>
      </c>
      <c r="C192" s="48" t="s">
        <v>110</v>
      </c>
      <c r="D192" s="48" t="s">
        <v>78</v>
      </c>
      <c r="E192" s="48" t="s">
        <v>116</v>
      </c>
      <c r="F192" s="48" t="s">
        <v>66</v>
      </c>
      <c r="G192" s="49">
        <v>0</v>
      </c>
      <c r="H192" s="48">
        <v>0</v>
      </c>
      <c r="I192" s="48">
        <v>0</v>
      </c>
      <c r="J192" s="48" t="e">
        <v>#N/A</v>
      </c>
      <c r="K192" s="57">
        <v>0</v>
      </c>
      <c r="L192" s="57">
        <v>0</v>
      </c>
      <c r="M192" s="57">
        <v>0</v>
      </c>
      <c r="N192" s="57">
        <v>0</v>
      </c>
      <c r="O192" s="57">
        <v>0</v>
      </c>
      <c r="P192" s="57">
        <v>0</v>
      </c>
      <c r="Q192" s="57">
        <v>0</v>
      </c>
      <c r="R192" s="57">
        <v>0</v>
      </c>
      <c r="S192" s="57">
        <v>0</v>
      </c>
      <c r="T192" s="57">
        <v>0</v>
      </c>
      <c r="U192" s="57">
        <v>0</v>
      </c>
      <c r="V192" s="57">
        <v>0</v>
      </c>
      <c r="W192" s="57">
        <v>0</v>
      </c>
      <c r="X192" s="57">
        <v>0</v>
      </c>
      <c r="Y192" s="57">
        <v>0</v>
      </c>
      <c r="Z192" s="48">
        <v>0</v>
      </c>
      <c r="AA192" s="55">
        <v>0</v>
      </c>
      <c r="AB192" s="56">
        <v>0</v>
      </c>
    </row>
    <row r="193" spans="2:28" x14ac:dyDescent="0.3">
      <c r="B193" s="48" t="s">
        <v>149</v>
      </c>
      <c r="C193" s="48" t="s">
        <v>110</v>
      </c>
      <c r="D193" s="48" t="s">
        <v>78</v>
      </c>
      <c r="E193" s="48" t="s">
        <v>117</v>
      </c>
      <c r="F193" s="48" t="s">
        <v>65</v>
      </c>
      <c r="G193" s="49">
        <v>0</v>
      </c>
      <c r="H193" s="48">
        <v>0</v>
      </c>
      <c r="I193" s="48">
        <v>0</v>
      </c>
      <c r="J193" s="48" t="e">
        <v>#N/A</v>
      </c>
      <c r="K193" s="57">
        <v>0</v>
      </c>
      <c r="L193" s="57">
        <v>0</v>
      </c>
      <c r="M193" s="57">
        <v>0</v>
      </c>
      <c r="N193" s="57">
        <v>0</v>
      </c>
      <c r="O193" s="57">
        <v>0</v>
      </c>
      <c r="P193" s="57">
        <v>0</v>
      </c>
      <c r="Q193" s="57">
        <v>0</v>
      </c>
      <c r="R193" s="57">
        <v>0</v>
      </c>
      <c r="S193" s="57">
        <v>0</v>
      </c>
      <c r="T193" s="57">
        <v>0</v>
      </c>
      <c r="U193" s="57">
        <v>0</v>
      </c>
      <c r="V193" s="57">
        <v>0</v>
      </c>
      <c r="W193" s="57">
        <v>0</v>
      </c>
      <c r="X193" s="57">
        <v>0</v>
      </c>
      <c r="Y193" s="57">
        <v>0</v>
      </c>
      <c r="Z193" s="48">
        <v>0</v>
      </c>
      <c r="AA193" s="55">
        <v>0</v>
      </c>
      <c r="AB193" s="56">
        <v>0</v>
      </c>
    </row>
    <row r="194" spans="2:28" x14ac:dyDescent="0.3">
      <c r="B194" s="48" t="s">
        <v>149</v>
      </c>
      <c r="C194" s="48" t="s">
        <v>110</v>
      </c>
      <c r="D194" s="48" t="s">
        <v>78</v>
      </c>
      <c r="E194" s="48" t="s">
        <v>117</v>
      </c>
      <c r="F194" s="48" t="s">
        <v>66</v>
      </c>
      <c r="G194" s="49">
        <v>0</v>
      </c>
      <c r="H194" s="48">
        <v>0</v>
      </c>
      <c r="I194" s="48">
        <v>0</v>
      </c>
      <c r="J194" s="48" t="e">
        <v>#N/A</v>
      </c>
      <c r="K194" s="57">
        <v>0</v>
      </c>
      <c r="L194" s="57">
        <v>0</v>
      </c>
      <c r="M194" s="57">
        <v>0</v>
      </c>
      <c r="N194" s="57">
        <v>0</v>
      </c>
      <c r="O194" s="57">
        <v>0</v>
      </c>
      <c r="P194" s="57">
        <v>0</v>
      </c>
      <c r="Q194" s="57">
        <v>0</v>
      </c>
      <c r="R194" s="57">
        <v>0</v>
      </c>
      <c r="S194" s="57">
        <v>0</v>
      </c>
      <c r="T194" s="57">
        <v>0</v>
      </c>
      <c r="U194" s="57">
        <v>0</v>
      </c>
      <c r="V194" s="57">
        <v>0</v>
      </c>
      <c r="W194" s="57">
        <v>0</v>
      </c>
      <c r="X194" s="57">
        <v>0</v>
      </c>
      <c r="Y194" s="57">
        <v>0</v>
      </c>
      <c r="Z194" s="48">
        <v>0</v>
      </c>
      <c r="AA194" s="55">
        <v>0</v>
      </c>
      <c r="AB194" s="56">
        <v>0</v>
      </c>
    </row>
    <row r="195" spans="2:28" x14ac:dyDescent="0.3">
      <c r="B195" s="48" t="s">
        <v>149</v>
      </c>
      <c r="C195" s="48" t="s">
        <v>110</v>
      </c>
      <c r="D195" s="48" t="s">
        <v>78</v>
      </c>
      <c r="E195" s="48" t="s">
        <v>118</v>
      </c>
      <c r="F195" s="48" t="s">
        <v>65</v>
      </c>
      <c r="G195" s="49">
        <v>1</v>
      </c>
      <c r="H195" s="48">
        <v>2</v>
      </c>
      <c r="I195" s="48" t="s">
        <v>139</v>
      </c>
      <c r="J195" s="48" t="s">
        <v>140</v>
      </c>
      <c r="K195" s="54">
        <v>0</v>
      </c>
      <c r="L195" s="54">
        <v>0</v>
      </c>
      <c r="M195" s="54">
        <v>0</v>
      </c>
      <c r="N195" s="54">
        <v>0</v>
      </c>
      <c r="O195" s="54">
        <v>0</v>
      </c>
      <c r="P195" s="54">
        <v>0</v>
      </c>
      <c r="Q195" s="54">
        <v>0</v>
      </c>
      <c r="R195" s="54">
        <v>0</v>
      </c>
      <c r="S195" s="54">
        <v>0</v>
      </c>
      <c r="T195" s="54">
        <v>0</v>
      </c>
      <c r="U195" s="54">
        <v>0</v>
      </c>
      <c r="V195" s="54">
        <v>0</v>
      </c>
      <c r="W195" s="54">
        <v>0</v>
      </c>
      <c r="X195" s="54">
        <v>0</v>
      </c>
      <c r="Y195" s="54">
        <v>0</v>
      </c>
      <c r="Z195" s="48">
        <v>0</v>
      </c>
      <c r="AA195" s="55">
        <v>0</v>
      </c>
      <c r="AB195" s="56">
        <v>0</v>
      </c>
    </row>
    <row r="196" spans="2:28" x14ac:dyDescent="0.3">
      <c r="B196" s="48" t="s">
        <v>149</v>
      </c>
      <c r="C196" s="48" t="s">
        <v>110</v>
      </c>
      <c r="D196" s="48" t="s">
        <v>78</v>
      </c>
      <c r="E196" s="48" t="s">
        <v>118</v>
      </c>
      <c r="F196" s="48" t="s">
        <v>66</v>
      </c>
      <c r="G196" s="49">
        <v>1</v>
      </c>
      <c r="H196" s="48">
        <v>2</v>
      </c>
      <c r="I196" s="48" t="s">
        <v>143</v>
      </c>
      <c r="J196" s="48" t="s">
        <v>140</v>
      </c>
      <c r="K196" s="54">
        <v>0</v>
      </c>
      <c r="L196" s="54">
        <v>0</v>
      </c>
      <c r="M196" s="54">
        <v>0</v>
      </c>
      <c r="N196" s="54">
        <v>0</v>
      </c>
      <c r="O196" s="54">
        <v>0</v>
      </c>
      <c r="P196" s="54">
        <v>0</v>
      </c>
      <c r="Q196" s="54">
        <v>0</v>
      </c>
      <c r="R196" s="54">
        <v>0</v>
      </c>
      <c r="S196" s="54">
        <v>0</v>
      </c>
      <c r="T196" s="54">
        <v>0</v>
      </c>
      <c r="U196" s="54">
        <v>0</v>
      </c>
      <c r="V196" s="54">
        <v>0</v>
      </c>
      <c r="W196" s="54">
        <v>0</v>
      </c>
      <c r="X196" s="54">
        <v>0</v>
      </c>
      <c r="Y196" s="54">
        <v>0</v>
      </c>
      <c r="Z196" s="48">
        <v>0</v>
      </c>
      <c r="AA196" s="55">
        <v>0</v>
      </c>
      <c r="AB196" s="56">
        <v>0</v>
      </c>
    </row>
    <row r="197" spans="2:28" x14ac:dyDescent="0.3">
      <c r="B197" s="48" t="s">
        <v>149</v>
      </c>
      <c r="C197" s="48" t="s">
        <v>110</v>
      </c>
      <c r="D197" s="48" t="s">
        <v>78</v>
      </c>
      <c r="E197" s="48" t="s">
        <v>119</v>
      </c>
      <c r="F197" s="48" t="s">
        <v>65</v>
      </c>
      <c r="G197" s="49">
        <v>0.25</v>
      </c>
      <c r="H197" s="48">
        <v>2</v>
      </c>
      <c r="I197" s="48" t="s">
        <v>139</v>
      </c>
      <c r="J197" s="48" t="s">
        <v>140</v>
      </c>
      <c r="K197" s="54">
        <v>2.1999999999999999E-2</v>
      </c>
      <c r="L197" s="54">
        <v>2.1999999999999999E-2</v>
      </c>
      <c r="M197" s="54">
        <v>2.1999999999999999E-2</v>
      </c>
      <c r="N197" s="54">
        <v>2.1999999999999999E-2</v>
      </c>
      <c r="O197" s="54">
        <v>2.1999999999999999E-2</v>
      </c>
      <c r="P197" s="54">
        <v>2.1999999999999999E-2</v>
      </c>
      <c r="Q197" s="54">
        <v>2.1999999999999999E-2</v>
      </c>
      <c r="R197" s="54">
        <v>2.1999999999999999E-2</v>
      </c>
      <c r="S197" s="54">
        <v>2.1999999999999999E-2</v>
      </c>
      <c r="T197" s="54">
        <v>2.1999999999999999E-2</v>
      </c>
      <c r="U197" s="54">
        <v>2.1999999999999999E-2</v>
      </c>
      <c r="V197" s="54">
        <v>2.1999999999999999E-2</v>
      </c>
      <c r="W197" s="54">
        <v>2.1999999999999999E-2</v>
      </c>
      <c r="X197" s="54">
        <v>2.1999999999999999E-2</v>
      </c>
      <c r="Y197" s="54">
        <v>2.1999999999999999E-2</v>
      </c>
      <c r="Z197" s="48">
        <v>0</v>
      </c>
      <c r="AA197" s="55">
        <v>0.2</v>
      </c>
      <c r="AB197" s="56">
        <v>0</v>
      </c>
    </row>
    <row r="198" spans="2:28" x14ac:dyDescent="0.3">
      <c r="B198" s="48" t="s">
        <v>149</v>
      </c>
      <c r="C198" s="48" t="s">
        <v>110</v>
      </c>
      <c r="D198" s="48" t="s">
        <v>78</v>
      </c>
      <c r="E198" s="48" t="s">
        <v>119</v>
      </c>
      <c r="F198" s="48" t="s">
        <v>66</v>
      </c>
      <c r="G198" s="49">
        <v>0</v>
      </c>
      <c r="H198" s="48">
        <v>0</v>
      </c>
      <c r="I198" s="48">
        <v>0</v>
      </c>
      <c r="J198" s="48" t="e">
        <v>#N/A</v>
      </c>
      <c r="K198" s="57">
        <v>0</v>
      </c>
      <c r="L198" s="57">
        <v>0</v>
      </c>
      <c r="M198" s="57">
        <v>0</v>
      </c>
      <c r="N198" s="57">
        <v>0</v>
      </c>
      <c r="O198" s="57">
        <v>0</v>
      </c>
      <c r="P198" s="57">
        <v>0</v>
      </c>
      <c r="Q198" s="57">
        <v>0</v>
      </c>
      <c r="R198" s="57">
        <v>0</v>
      </c>
      <c r="S198" s="57">
        <v>0</v>
      </c>
      <c r="T198" s="57">
        <v>0</v>
      </c>
      <c r="U198" s="57">
        <v>0</v>
      </c>
      <c r="V198" s="57">
        <v>0</v>
      </c>
      <c r="W198" s="57">
        <v>0</v>
      </c>
      <c r="X198" s="57">
        <v>0</v>
      </c>
      <c r="Y198" s="57">
        <v>0</v>
      </c>
      <c r="Z198" s="48">
        <v>0</v>
      </c>
      <c r="AA198" s="55">
        <v>0</v>
      </c>
      <c r="AB198" s="56">
        <v>0</v>
      </c>
    </row>
    <row r="199" spans="2:28" x14ac:dyDescent="0.3">
      <c r="B199" s="48" t="s">
        <v>149</v>
      </c>
      <c r="C199" s="48" t="s">
        <v>110</v>
      </c>
      <c r="D199" s="48" t="s">
        <v>78</v>
      </c>
      <c r="E199" s="48" t="s">
        <v>120</v>
      </c>
      <c r="F199" s="48" t="s">
        <v>65</v>
      </c>
      <c r="G199" s="49">
        <v>0</v>
      </c>
      <c r="H199" s="48">
        <v>0</v>
      </c>
      <c r="I199" s="48">
        <v>0</v>
      </c>
      <c r="J199" s="48" t="e">
        <v>#N/A</v>
      </c>
      <c r="K199" s="57">
        <v>0</v>
      </c>
      <c r="L199" s="57">
        <v>0</v>
      </c>
      <c r="M199" s="57">
        <v>0</v>
      </c>
      <c r="N199" s="57">
        <v>0</v>
      </c>
      <c r="O199" s="57">
        <v>0</v>
      </c>
      <c r="P199" s="57">
        <v>0</v>
      </c>
      <c r="Q199" s="57">
        <v>0</v>
      </c>
      <c r="R199" s="57">
        <v>0</v>
      </c>
      <c r="S199" s="57">
        <v>0</v>
      </c>
      <c r="T199" s="57">
        <v>0</v>
      </c>
      <c r="U199" s="57">
        <v>0</v>
      </c>
      <c r="V199" s="57">
        <v>0</v>
      </c>
      <c r="W199" s="57">
        <v>0</v>
      </c>
      <c r="X199" s="57">
        <v>0</v>
      </c>
      <c r="Y199" s="57">
        <v>0</v>
      </c>
      <c r="Z199" s="48">
        <v>0</v>
      </c>
      <c r="AA199" s="55">
        <v>0</v>
      </c>
      <c r="AB199" s="56">
        <v>0</v>
      </c>
    </row>
    <row r="200" spans="2:28" x14ac:dyDescent="0.3">
      <c r="B200" s="48" t="s">
        <v>149</v>
      </c>
      <c r="C200" s="48" t="s">
        <v>110</v>
      </c>
      <c r="D200" s="48" t="s">
        <v>78</v>
      </c>
      <c r="E200" s="48" t="s">
        <v>120</v>
      </c>
      <c r="F200" s="48" t="s">
        <v>66</v>
      </c>
      <c r="G200" s="49">
        <v>0</v>
      </c>
      <c r="H200" s="48">
        <v>0</v>
      </c>
      <c r="I200" s="48">
        <v>0</v>
      </c>
      <c r="J200" s="48" t="e">
        <v>#N/A</v>
      </c>
      <c r="K200" s="57">
        <v>0</v>
      </c>
      <c r="L200" s="57">
        <v>0</v>
      </c>
      <c r="M200" s="57">
        <v>0</v>
      </c>
      <c r="N200" s="57">
        <v>0</v>
      </c>
      <c r="O200" s="57">
        <v>0</v>
      </c>
      <c r="P200" s="57">
        <v>0</v>
      </c>
      <c r="Q200" s="57">
        <v>0</v>
      </c>
      <c r="R200" s="57">
        <v>0</v>
      </c>
      <c r="S200" s="57">
        <v>0</v>
      </c>
      <c r="T200" s="57">
        <v>0</v>
      </c>
      <c r="U200" s="57">
        <v>0</v>
      </c>
      <c r="V200" s="57">
        <v>0</v>
      </c>
      <c r="W200" s="57">
        <v>0</v>
      </c>
      <c r="X200" s="57">
        <v>0</v>
      </c>
      <c r="Y200" s="57">
        <v>0</v>
      </c>
      <c r="Z200" s="48">
        <v>0</v>
      </c>
      <c r="AA200" s="55">
        <v>0</v>
      </c>
      <c r="AB200" s="56">
        <v>0</v>
      </c>
    </row>
    <row r="201" spans="2:28" x14ac:dyDescent="0.3">
      <c r="B201" s="48" t="s">
        <v>149</v>
      </c>
      <c r="C201" s="48" t="s">
        <v>110</v>
      </c>
      <c r="D201" s="48" t="s">
        <v>78</v>
      </c>
      <c r="E201" s="48" t="s">
        <v>121</v>
      </c>
      <c r="F201" s="48" t="s">
        <v>65</v>
      </c>
      <c r="G201" s="49">
        <v>1</v>
      </c>
      <c r="H201" s="48">
        <v>2</v>
      </c>
      <c r="I201" s="48" t="s">
        <v>139</v>
      </c>
      <c r="J201" s="48" t="s">
        <v>140</v>
      </c>
      <c r="K201" s="54">
        <v>0</v>
      </c>
      <c r="L201" s="54">
        <v>0</v>
      </c>
      <c r="M201" s="54">
        <v>0</v>
      </c>
      <c r="N201" s="54">
        <v>0</v>
      </c>
      <c r="O201" s="54">
        <v>0</v>
      </c>
      <c r="P201" s="54">
        <v>0</v>
      </c>
      <c r="Q201" s="54">
        <v>0</v>
      </c>
      <c r="R201" s="54">
        <v>0</v>
      </c>
      <c r="S201" s="54">
        <v>0</v>
      </c>
      <c r="T201" s="54">
        <v>0</v>
      </c>
      <c r="U201" s="54">
        <v>0</v>
      </c>
      <c r="V201" s="54">
        <v>0</v>
      </c>
      <c r="W201" s="54">
        <v>0</v>
      </c>
      <c r="X201" s="54">
        <v>0</v>
      </c>
      <c r="Y201" s="54">
        <v>0</v>
      </c>
      <c r="Z201" s="48">
        <v>0</v>
      </c>
      <c r="AA201" s="55">
        <v>0</v>
      </c>
      <c r="AB201" s="56">
        <v>0</v>
      </c>
    </row>
    <row r="202" spans="2:28" x14ac:dyDescent="0.3">
      <c r="B202" s="48" t="s">
        <v>149</v>
      </c>
      <c r="C202" s="48" t="s">
        <v>110</v>
      </c>
      <c r="D202" s="48" t="s">
        <v>78</v>
      </c>
      <c r="E202" s="48" t="s">
        <v>121</v>
      </c>
      <c r="F202" s="48" t="s">
        <v>66</v>
      </c>
      <c r="G202" s="49">
        <v>1</v>
      </c>
      <c r="H202" s="48">
        <v>2</v>
      </c>
      <c r="I202" s="48" t="s">
        <v>143</v>
      </c>
      <c r="J202" s="48" t="s">
        <v>140</v>
      </c>
      <c r="K202" s="54">
        <v>8.9999999999999993E-3</v>
      </c>
      <c r="L202" s="54">
        <v>8.9999999999999993E-3</v>
      </c>
      <c r="M202" s="54">
        <v>8.9999999999999993E-3</v>
      </c>
      <c r="N202" s="54">
        <v>8.9999999999999993E-3</v>
      </c>
      <c r="O202" s="54">
        <v>8.9999999999999993E-3</v>
      </c>
      <c r="P202" s="54">
        <v>8.9999999999999993E-3</v>
      </c>
      <c r="Q202" s="54">
        <v>8.9999999999999993E-3</v>
      </c>
      <c r="R202" s="54">
        <v>8.9999999999999993E-3</v>
      </c>
      <c r="S202" s="54">
        <v>8.9999999999999993E-3</v>
      </c>
      <c r="T202" s="54">
        <v>8.9999999999999993E-3</v>
      </c>
      <c r="U202" s="54">
        <v>8.9999999999999993E-3</v>
      </c>
      <c r="V202" s="54">
        <v>8.9999999999999993E-3</v>
      </c>
      <c r="W202" s="54">
        <v>8.9999999999999993E-3</v>
      </c>
      <c r="X202" s="54">
        <v>8.9999999999999993E-3</v>
      </c>
      <c r="Y202" s="54">
        <v>8.9999999999999993E-3</v>
      </c>
      <c r="Z202" s="48" t="s">
        <v>141</v>
      </c>
      <c r="AA202" s="55">
        <v>6.1104222681629086</v>
      </c>
      <c r="AB202" s="56">
        <v>0</v>
      </c>
    </row>
    <row r="203" spans="2:28" x14ac:dyDescent="0.3">
      <c r="B203" s="48" t="s">
        <v>149</v>
      </c>
      <c r="C203" s="48" t="s">
        <v>110</v>
      </c>
      <c r="D203" s="48" t="s">
        <v>78</v>
      </c>
      <c r="E203" s="48" t="s">
        <v>122</v>
      </c>
      <c r="F203" s="48" t="s">
        <v>65</v>
      </c>
      <c r="G203" s="49">
        <v>0.63</v>
      </c>
      <c r="H203" s="48">
        <v>2</v>
      </c>
      <c r="I203" s="48" t="s">
        <v>139</v>
      </c>
      <c r="J203" s="48" t="s">
        <v>140</v>
      </c>
      <c r="K203" s="54">
        <v>1.6E-2</v>
      </c>
      <c r="L203" s="54">
        <v>1.6E-2</v>
      </c>
      <c r="M203" s="54">
        <v>1.6E-2</v>
      </c>
      <c r="N203" s="54">
        <v>1.6E-2</v>
      </c>
      <c r="O203" s="54">
        <v>1.6E-2</v>
      </c>
      <c r="P203" s="54">
        <v>1.6E-2</v>
      </c>
      <c r="Q203" s="54">
        <v>1.6E-2</v>
      </c>
      <c r="R203" s="54">
        <v>1.6E-2</v>
      </c>
      <c r="S203" s="54">
        <v>1.6E-2</v>
      </c>
      <c r="T203" s="54">
        <v>1.6E-2</v>
      </c>
      <c r="U203" s="54">
        <v>1.6E-2</v>
      </c>
      <c r="V203" s="54">
        <v>1.6E-2</v>
      </c>
      <c r="W203" s="54">
        <v>1.6E-2</v>
      </c>
      <c r="X203" s="54">
        <v>1.6E-2</v>
      </c>
      <c r="Y203" s="54">
        <v>1.6E-2</v>
      </c>
      <c r="Z203" s="48" t="s">
        <v>141</v>
      </c>
      <c r="AA203" s="55">
        <v>0.2</v>
      </c>
      <c r="AB203" s="56">
        <v>1.260997392571049E-4</v>
      </c>
    </row>
    <row r="204" spans="2:28" x14ac:dyDescent="0.3">
      <c r="B204" s="48" t="s">
        <v>149</v>
      </c>
      <c r="C204" s="48" t="s">
        <v>110</v>
      </c>
      <c r="D204" s="48" t="s">
        <v>78</v>
      </c>
      <c r="E204" s="48" t="s">
        <v>122</v>
      </c>
      <c r="F204" s="48" t="s">
        <v>66</v>
      </c>
      <c r="G204" s="49">
        <v>0.63</v>
      </c>
      <c r="H204" s="48">
        <v>2</v>
      </c>
      <c r="I204" s="48" t="s">
        <v>143</v>
      </c>
      <c r="J204" s="48" t="s">
        <v>140</v>
      </c>
      <c r="K204" s="54">
        <v>0</v>
      </c>
      <c r="L204" s="54">
        <v>0</v>
      </c>
      <c r="M204" s="54">
        <v>0</v>
      </c>
      <c r="N204" s="54">
        <v>0</v>
      </c>
      <c r="O204" s="54">
        <v>0</v>
      </c>
      <c r="P204" s="54">
        <v>0</v>
      </c>
      <c r="Q204" s="54">
        <v>0</v>
      </c>
      <c r="R204" s="54">
        <v>0</v>
      </c>
      <c r="S204" s="54">
        <v>0</v>
      </c>
      <c r="T204" s="54">
        <v>0</v>
      </c>
      <c r="U204" s="54">
        <v>0</v>
      </c>
      <c r="V204" s="54">
        <v>0</v>
      </c>
      <c r="W204" s="54">
        <v>0</v>
      </c>
      <c r="X204" s="54">
        <v>0</v>
      </c>
      <c r="Y204" s="54">
        <v>0</v>
      </c>
      <c r="Z204" s="48">
        <v>0</v>
      </c>
      <c r="AA204" s="55">
        <v>0</v>
      </c>
      <c r="AB204" s="56">
        <v>0</v>
      </c>
    </row>
    <row r="205" spans="2:28" x14ac:dyDescent="0.3">
      <c r="B205" s="48" t="s">
        <v>149</v>
      </c>
      <c r="C205" s="48" t="s">
        <v>110</v>
      </c>
      <c r="D205" s="48" t="s">
        <v>78</v>
      </c>
      <c r="E205" s="48" t="s">
        <v>123</v>
      </c>
      <c r="F205" s="48" t="s">
        <v>65</v>
      </c>
      <c r="G205" s="49">
        <v>0</v>
      </c>
      <c r="H205" s="48">
        <v>0</v>
      </c>
      <c r="I205" s="48">
        <v>0</v>
      </c>
      <c r="J205" s="48" t="e">
        <v>#N/A</v>
      </c>
      <c r="K205" s="57">
        <v>0</v>
      </c>
      <c r="L205" s="57">
        <v>0</v>
      </c>
      <c r="M205" s="57">
        <v>0</v>
      </c>
      <c r="N205" s="57">
        <v>0</v>
      </c>
      <c r="O205" s="57">
        <v>0</v>
      </c>
      <c r="P205" s="57">
        <v>0</v>
      </c>
      <c r="Q205" s="57">
        <v>0</v>
      </c>
      <c r="R205" s="57">
        <v>0</v>
      </c>
      <c r="S205" s="57">
        <v>0</v>
      </c>
      <c r="T205" s="57">
        <v>0</v>
      </c>
      <c r="U205" s="57">
        <v>0</v>
      </c>
      <c r="V205" s="57">
        <v>0</v>
      </c>
      <c r="W205" s="57">
        <v>0</v>
      </c>
      <c r="X205" s="57">
        <v>0</v>
      </c>
      <c r="Y205" s="57">
        <v>0</v>
      </c>
      <c r="Z205" s="48">
        <v>0</v>
      </c>
      <c r="AA205" s="55">
        <v>0</v>
      </c>
      <c r="AB205" s="56">
        <v>0</v>
      </c>
    </row>
    <row r="206" spans="2:28" x14ac:dyDescent="0.3">
      <c r="B206" s="48" t="s">
        <v>149</v>
      </c>
      <c r="C206" s="48" t="s">
        <v>110</v>
      </c>
      <c r="D206" s="48" t="s">
        <v>78</v>
      </c>
      <c r="E206" s="48" t="s">
        <v>123</v>
      </c>
      <c r="F206" s="48" t="s">
        <v>66</v>
      </c>
      <c r="G206" s="49">
        <v>0</v>
      </c>
      <c r="H206" s="48">
        <v>0</v>
      </c>
      <c r="I206" s="48">
        <v>0</v>
      </c>
      <c r="J206" s="48" t="e">
        <v>#N/A</v>
      </c>
      <c r="K206" s="57">
        <v>0</v>
      </c>
      <c r="L206" s="57">
        <v>0</v>
      </c>
      <c r="M206" s="57">
        <v>0</v>
      </c>
      <c r="N206" s="57">
        <v>0</v>
      </c>
      <c r="O206" s="57">
        <v>0</v>
      </c>
      <c r="P206" s="57">
        <v>0</v>
      </c>
      <c r="Q206" s="57">
        <v>0</v>
      </c>
      <c r="R206" s="57">
        <v>0</v>
      </c>
      <c r="S206" s="57">
        <v>0</v>
      </c>
      <c r="T206" s="57">
        <v>0</v>
      </c>
      <c r="U206" s="57">
        <v>0</v>
      </c>
      <c r="V206" s="57">
        <v>0</v>
      </c>
      <c r="W206" s="57">
        <v>0</v>
      </c>
      <c r="X206" s="57">
        <v>0</v>
      </c>
      <c r="Y206" s="57">
        <v>0</v>
      </c>
      <c r="Z206" s="48">
        <v>0</v>
      </c>
      <c r="AA206" s="55">
        <v>0</v>
      </c>
      <c r="AB206" s="56">
        <v>0</v>
      </c>
    </row>
    <row r="207" spans="2:28" x14ac:dyDescent="0.3">
      <c r="B207" s="48" t="s">
        <v>149</v>
      </c>
      <c r="C207" s="48" t="s">
        <v>110</v>
      </c>
      <c r="D207" s="48" t="s">
        <v>78</v>
      </c>
      <c r="E207" s="48" t="s">
        <v>124</v>
      </c>
      <c r="F207" s="48" t="s">
        <v>65</v>
      </c>
      <c r="G207" s="49">
        <v>0</v>
      </c>
      <c r="H207" s="48">
        <v>0</v>
      </c>
      <c r="I207" s="48">
        <v>0</v>
      </c>
      <c r="J207" s="48" t="e">
        <v>#N/A</v>
      </c>
      <c r="K207" s="57">
        <v>0</v>
      </c>
      <c r="L207" s="57">
        <v>0</v>
      </c>
      <c r="M207" s="57">
        <v>0</v>
      </c>
      <c r="N207" s="57">
        <v>0</v>
      </c>
      <c r="O207" s="57">
        <v>0</v>
      </c>
      <c r="P207" s="57">
        <v>0</v>
      </c>
      <c r="Q207" s="57">
        <v>0</v>
      </c>
      <c r="R207" s="57">
        <v>0</v>
      </c>
      <c r="S207" s="57">
        <v>0</v>
      </c>
      <c r="T207" s="57">
        <v>0</v>
      </c>
      <c r="U207" s="57">
        <v>0</v>
      </c>
      <c r="V207" s="57">
        <v>0</v>
      </c>
      <c r="W207" s="57">
        <v>0</v>
      </c>
      <c r="X207" s="57">
        <v>0</v>
      </c>
      <c r="Y207" s="57">
        <v>0</v>
      </c>
      <c r="Z207" s="48">
        <v>0</v>
      </c>
      <c r="AA207" s="55">
        <v>0</v>
      </c>
      <c r="AB207" s="56">
        <v>0</v>
      </c>
    </row>
    <row r="208" spans="2:28" x14ac:dyDescent="0.3">
      <c r="B208" s="48" t="s">
        <v>149</v>
      </c>
      <c r="C208" s="48" t="s">
        <v>110</v>
      </c>
      <c r="D208" s="48" t="s">
        <v>78</v>
      </c>
      <c r="E208" s="48" t="s">
        <v>124</v>
      </c>
      <c r="F208" s="48" t="s">
        <v>66</v>
      </c>
      <c r="G208" s="49">
        <v>0</v>
      </c>
      <c r="H208" s="48">
        <v>0</v>
      </c>
      <c r="I208" s="48">
        <v>0</v>
      </c>
      <c r="J208" s="48" t="e">
        <v>#N/A</v>
      </c>
      <c r="K208" s="57">
        <v>0</v>
      </c>
      <c r="L208" s="57">
        <v>0</v>
      </c>
      <c r="M208" s="57">
        <v>0</v>
      </c>
      <c r="N208" s="57">
        <v>0</v>
      </c>
      <c r="O208" s="57">
        <v>0</v>
      </c>
      <c r="P208" s="57">
        <v>0</v>
      </c>
      <c r="Q208" s="57">
        <v>0</v>
      </c>
      <c r="R208" s="57">
        <v>0</v>
      </c>
      <c r="S208" s="57">
        <v>0</v>
      </c>
      <c r="T208" s="57">
        <v>0</v>
      </c>
      <c r="U208" s="57">
        <v>0</v>
      </c>
      <c r="V208" s="57">
        <v>0</v>
      </c>
      <c r="W208" s="57">
        <v>0</v>
      </c>
      <c r="X208" s="57">
        <v>0</v>
      </c>
      <c r="Y208" s="57">
        <v>0</v>
      </c>
      <c r="Z208" s="48">
        <v>0</v>
      </c>
      <c r="AA208" s="55">
        <v>0</v>
      </c>
      <c r="AB208" s="56">
        <v>0</v>
      </c>
    </row>
    <row r="209" spans="2:28" x14ac:dyDescent="0.3">
      <c r="B209" s="48" t="s">
        <v>150</v>
      </c>
      <c r="C209" s="48" t="s">
        <v>110</v>
      </c>
      <c r="D209" s="48" t="s">
        <v>76</v>
      </c>
      <c r="E209" s="48" t="s">
        <v>111</v>
      </c>
      <c r="F209" s="48" t="s">
        <v>65</v>
      </c>
      <c r="G209" s="49">
        <v>1</v>
      </c>
      <c r="H209" s="48">
        <v>2</v>
      </c>
      <c r="I209" s="48" t="s">
        <v>139</v>
      </c>
      <c r="J209" s="48" t="s">
        <v>140</v>
      </c>
      <c r="K209" s="54">
        <v>2.01E-2</v>
      </c>
      <c r="L209" s="54">
        <v>2.01E-2</v>
      </c>
      <c r="M209" s="54">
        <v>2.01E-2</v>
      </c>
      <c r="N209" s="54">
        <v>2.01E-2</v>
      </c>
      <c r="O209" s="54">
        <v>2.01E-2</v>
      </c>
      <c r="P209" s="54">
        <v>2.01E-2</v>
      </c>
      <c r="Q209" s="54">
        <v>2.01E-2</v>
      </c>
      <c r="R209" s="54">
        <v>2.01E-2</v>
      </c>
      <c r="S209" s="54">
        <v>2.01E-2</v>
      </c>
      <c r="T209" s="54">
        <v>2.01E-2</v>
      </c>
      <c r="U209" s="54">
        <v>2.01E-2</v>
      </c>
      <c r="V209" s="54">
        <v>2.01E-2</v>
      </c>
      <c r="W209" s="54">
        <v>2.01E-2</v>
      </c>
      <c r="X209" s="54">
        <v>2.01E-2</v>
      </c>
      <c r="Y209" s="54">
        <v>2.01E-2</v>
      </c>
      <c r="Z209" s="48" t="s">
        <v>141</v>
      </c>
      <c r="AA209" s="55">
        <v>9.4634758781507889E-4</v>
      </c>
      <c r="AB209" s="56">
        <v>1.260997392571049E-4</v>
      </c>
    </row>
    <row r="210" spans="2:28" x14ac:dyDescent="0.3">
      <c r="B210" s="48" t="s">
        <v>150</v>
      </c>
      <c r="C210" s="48" t="s">
        <v>110</v>
      </c>
      <c r="D210" s="48" t="s">
        <v>76</v>
      </c>
      <c r="E210" s="48" t="s">
        <v>111</v>
      </c>
      <c r="F210" s="48" t="s">
        <v>66</v>
      </c>
      <c r="G210" s="49">
        <v>1</v>
      </c>
      <c r="H210" s="48">
        <v>2</v>
      </c>
      <c r="I210" s="48" t="s">
        <v>143</v>
      </c>
      <c r="J210" s="48" t="s">
        <v>140</v>
      </c>
      <c r="K210" s="54">
        <v>1.3400000000000002E-2</v>
      </c>
      <c r="L210" s="54">
        <v>1.3400000000000002E-2</v>
      </c>
      <c r="M210" s="54">
        <v>1.3400000000000002E-2</v>
      </c>
      <c r="N210" s="54">
        <v>1.3400000000000002E-2</v>
      </c>
      <c r="O210" s="54">
        <v>1.3400000000000002E-2</v>
      </c>
      <c r="P210" s="54">
        <v>1.3400000000000002E-2</v>
      </c>
      <c r="Q210" s="54">
        <v>1.3400000000000002E-2</v>
      </c>
      <c r="R210" s="54">
        <v>1.3400000000000002E-2</v>
      </c>
      <c r="S210" s="54">
        <v>1.3400000000000002E-2</v>
      </c>
      <c r="T210" s="54">
        <v>1.3400000000000002E-2</v>
      </c>
      <c r="U210" s="54">
        <v>1.3400000000000002E-2</v>
      </c>
      <c r="V210" s="54">
        <v>1.3400000000000002E-2</v>
      </c>
      <c r="W210" s="54">
        <v>1.3400000000000002E-2</v>
      </c>
      <c r="X210" s="54">
        <v>1.3400000000000002E-2</v>
      </c>
      <c r="Y210" s="54">
        <v>1.3400000000000002E-2</v>
      </c>
      <c r="Z210" s="48" t="s">
        <v>141</v>
      </c>
      <c r="AA210" s="55">
        <v>1.023756435749126E-3</v>
      </c>
      <c r="AB210" s="56">
        <v>1.260997392571049E-4</v>
      </c>
    </row>
    <row r="211" spans="2:28" x14ac:dyDescent="0.3">
      <c r="B211" s="48" t="s">
        <v>150</v>
      </c>
      <c r="C211" s="48" t="s">
        <v>110</v>
      </c>
      <c r="D211" s="48" t="s">
        <v>76</v>
      </c>
      <c r="E211" s="48" t="s">
        <v>114</v>
      </c>
      <c r="F211" s="48" t="s">
        <v>65</v>
      </c>
      <c r="G211" s="49">
        <v>0</v>
      </c>
      <c r="H211" s="48">
        <v>0</v>
      </c>
      <c r="I211" s="48">
        <v>0</v>
      </c>
      <c r="J211" s="48" t="e">
        <v>#N/A</v>
      </c>
      <c r="K211" s="57">
        <v>0</v>
      </c>
      <c r="L211" s="57">
        <v>0</v>
      </c>
      <c r="M211" s="57">
        <v>0</v>
      </c>
      <c r="N211" s="57">
        <v>0</v>
      </c>
      <c r="O211" s="57">
        <v>0</v>
      </c>
      <c r="P211" s="57">
        <v>0</v>
      </c>
      <c r="Q211" s="57">
        <v>0</v>
      </c>
      <c r="R211" s="57">
        <v>0</v>
      </c>
      <c r="S211" s="57">
        <v>0</v>
      </c>
      <c r="T211" s="57">
        <v>0</v>
      </c>
      <c r="U211" s="57">
        <v>0</v>
      </c>
      <c r="V211" s="57">
        <v>0</v>
      </c>
      <c r="W211" s="57">
        <v>0</v>
      </c>
      <c r="X211" s="57">
        <v>0</v>
      </c>
      <c r="Y211" s="57">
        <v>0</v>
      </c>
      <c r="Z211" s="48">
        <v>0</v>
      </c>
      <c r="AA211" s="55">
        <v>0</v>
      </c>
      <c r="AB211" s="56">
        <v>0</v>
      </c>
    </row>
    <row r="212" spans="2:28" x14ac:dyDescent="0.3">
      <c r="B212" s="48" t="s">
        <v>150</v>
      </c>
      <c r="C212" s="48" t="s">
        <v>110</v>
      </c>
      <c r="D212" s="48" t="s">
        <v>76</v>
      </c>
      <c r="E212" s="48" t="s">
        <v>114</v>
      </c>
      <c r="F212" s="48" t="s">
        <v>66</v>
      </c>
      <c r="G212" s="49">
        <v>0</v>
      </c>
      <c r="H212" s="48">
        <v>0</v>
      </c>
      <c r="I212" s="48">
        <v>0</v>
      </c>
      <c r="J212" s="48" t="e">
        <v>#N/A</v>
      </c>
      <c r="K212" s="57">
        <v>0</v>
      </c>
      <c r="L212" s="57">
        <v>0</v>
      </c>
      <c r="M212" s="57">
        <v>0</v>
      </c>
      <c r="N212" s="57">
        <v>0</v>
      </c>
      <c r="O212" s="57">
        <v>0</v>
      </c>
      <c r="P212" s="57">
        <v>0</v>
      </c>
      <c r="Q212" s="57">
        <v>0</v>
      </c>
      <c r="R212" s="57">
        <v>0</v>
      </c>
      <c r="S212" s="57">
        <v>0</v>
      </c>
      <c r="T212" s="57">
        <v>0</v>
      </c>
      <c r="U212" s="57">
        <v>0</v>
      </c>
      <c r="V212" s="57">
        <v>0</v>
      </c>
      <c r="W212" s="57">
        <v>0</v>
      </c>
      <c r="X212" s="57">
        <v>0</v>
      </c>
      <c r="Y212" s="57">
        <v>0</v>
      </c>
      <c r="Z212" s="48">
        <v>0</v>
      </c>
      <c r="AA212" s="55">
        <v>0</v>
      </c>
      <c r="AB212" s="56">
        <v>0</v>
      </c>
    </row>
    <row r="213" spans="2:28" x14ac:dyDescent="0.3">
      <c r="B213" s="48" t="s">
        <v>150</v>
      </c>
      <c r="C213" s="48" t="s">
        <v>110</v>
      </c>
      <c r="D213" s="48" t="s">
        <v>76</v>
      </c>
      <c r="E213" s="48" t="s">
        <v>115</v>
      </c>
      <c r="F213" s="48" t="s">
        <v>65</v>
      </c>
      <c r="G213" s="49">
        <v>0.69</v>
      </c>
      <c r="H213" s="48">
        <v>2</v>
      </c>
      <c r="I213" s="48" t="s">
        <v>139</v>
      </c>
      <c r="J213" s="48" t="s">
        <v>140</v>
      </c>
      <c r="K213" s="54">
        <v>1.35E-2</v>
      </c>
      <c r="L213" s="54">
        <v>1.35E-2</v>
      </c>
      <c r="M213" s="54">
        <v>1.35E-2</v>
      </c>
      <c r="N213" s="54">
        <v>1.35E-2</v>
      </c>
      <c r="O213" s="54">
        <v>1.35E-2</v>
      </c>
      <c r="P213" s="54">
        <v>1.35E-2</v>
      </c>
      <c r="Q213" s="54">
        <v>1.35E-2</v>
      </c>
      <c r="R213" s="54">
        <v>1.35E-2</v>
      </c>
      <c r="S213" s="54">
        <v>1.35E-2</v>
      </c>
      <c r="T213" s="54">
        <v>1.35E-2</v>
      </c>
      <c r="U213" s="54">
        <v>1.35E-2</v>
      </c>
      <c r="V213" s="54">
        <v>1.35E-2</v>
      </c>
      <c r="W213" s="54">
        <v>1.35E-2</v>
      </c>
      <c r="X213" s="54">
        <v>1.35E-2</v>
      </c>
      <c r="Y213" s="54">
        <v>1.35E-2</v>
      </c>
      <c r="Z213" s="48" t="s">
        <v>141</v>
      </c>
      <c r="AA213" s="55">
        <v>9.4634758781507889E-4</v>
      </c>
      <c r="AB213" s="56">
        <v>1.260997392571049E-4</v>
      </c>
    </row>
    <row r="214" spans="2:28" x14ac:dyDescent="0.3">
      <c r="B214" s="48" t="s">
        <v>150</v>
      </c>
      <c r="C214" s="48" t="s">
        <v>110</v>
      </c>
      <c r="D214" s="48" t="s">
        <v>76</v>
      </c>
      <c r="E214" s="48" t="s">
        <v>115</v>
      </c>
      <c r="F214" s="48" t="s">
        <v>66</v>
      </c>
      <c r="G214" s="49">
        <v>0.82599999999999996</v>
      </c>
      <c r="H214" s="48">
        <v>2</v>
      </c>
      <c r="I214" s="48" t="s">
        <v>143</v>
      </c>
      <c r="J214" s="48" t="s">
        <v>140</v>
      </c>
      <c r="K214" s="54">
        <v>8.9999999999999993E-3</v>
      </c>
      <c r="L214" s="54">
        <v>8.9999999999999993E-3</v>
      </c>
      <c r="M214" s="54">
        <v>8.9999999999999993E-3</v>
      </c>
      <c r="N214" s="54">
        <v>8.9999999999999993E-3</v>
      </c>
      <c r="O214" s="54">
        <v>8.9999999999999993E-3</v>
      </c>
      <c r="P214" s="54">
        <v>8.9999999999999993E-3</v>
      </c>
      <c r="Q214" s="54">
        <v>8.9999999999999993E-3</v>
      </c>
      <c r="R214" s="54">
        <v>8.9999999999999993E-3</v>
      </c>
      <c r="S214" s="54">
        <v>8.9999999999999993E-3</v>
      </c>
      <c r="T214" s="54">
        <v>8.9999999999999993E-3</v>
      </c>
      <c r="U214" s="54">
        <v>8.9999999999999993E-3</v>
      </c>
      <c r="V214" s="54">
        <v>8.9999999999999993E-3</v>
      </c>
      <c r="W214" s="54">
        <v>8.9999999999999993E-3</v>
      </c>
      <c r="X214" s="54">
        <v>8.9999999999999993E-3</v>
      </c>
      <c r="Y214" s="54">
        <v>8.9999999999999993E-3</v>
      </c>
      <c r="Z214" s="48" t="s">
        <v>141</v>
      </c>
      <c r="AA214" s="55">
        <v>1.023756435749126E-3</v>
      </c>
      <c r="AB214" s="56">
        <v>1.260997392571049E-4</v>
      </c>
    </row>
    <row r="215" spans="2:28" x14ac:dyDescent="0.3">
      <c r="B215" s="48" t="s">
        <v>150</v>
      </c>
      <c r="C215" s="48" t="s">
        <v>110</v>
      </c>
      <c r="D215" s="48" t="s">
        <v>76</v>
      </c>
      <c r="E215" s="48" t="s">
        <v>116</v>
      </c>
      <c r="F215" s="48" t="s">
        <v>65</v>
      </c>
      <c r="G215" s="49">
        <v>1</v>
      </c>
      <c r="H215" s="48">
        <v>2</v>
      </c>
      <c r="I215" s="48" t="s">
        <v>139</v>
      </c>
      <c r="J215" s="48" t="s">
        <v>140</v>
      </c>
      <c r="K215" s="54">
        <v>1.0500000000000001E-2</v>
      </c>
      <c r="L215" s="54">
        <v>1.0500000000000001E-2</v>
      </c>
      <c r="M215" s="54">
        <v>1.0500000000000001E-2</v>
      </c>
      <c r="N215" s="54">
        <v>1.0500000000000001E-2</v>
      </c>
      <c r="O215" s="54">
        <v>1.0500000000000001E-2</v>
      </c>
      <c r="P215" s="54">
        <v>1.0500000000000001E-2</v>
      </c>
      <c r="Q215" s="54">
        <v>1.0500000000000001E-2</v>
      </c>
      <c r="R215" s="54">
        <v>1.0500000000000001E-2</v>
      </c>
      <c r="S215" s="54">
        <v>1.0500000000000001E-2</v>
      </c>
      <c r="T215" s="54">
        <v>1.0500000000000001E-2</v>
      </c>
      <c r="U215" s="54">
        <v>1.0500000000000001E-2</v>
      </c>
      <c r="V215" s="54">
        <v>1.0500000000000001E-2</v>
      </c>
      <c r="W215" s="54">
        <v>1.0500000000000001E-2</v>
      </c>
      <c r="X215" s="54">
        <v>1.0500000000000001E-2</v>
      </c>
      <c r="Y215" s="54">
        <v>1.0500000000000001E-2</v>
      </c>
      <c r="Z215" s="48" t="s">
        <v>141</v>
      </c>
      <c r="AA215" s="55">
        <v>9.4634758781507889E-4</v>
      </c>
      <c r="AB215" s="56">
        <v>1.260997392571049E-4</v>
      </c>
    </row>
    <row r="216" spans="2:28" x14ac:dyDescent="0.3">
      <c r="B216" s="48" t="s">
        <v>150</v>
      </c>
      <c r="C216" s="48" t="s">
        <v>110</v>
      </c>
      <c r="D216" s="48" t="s">
        <v>76</v>
      </c>
      <c r="E216" s="48" t="s">
        <v>116</v>
      </c>
      <c r="F216" s="48" t="s">
        <v>66</v>
      </c>
      <c r="G216" s="49">
        <v>1</v>
      </c>
      <c r="H216" s="48">
        <v>2</v>
      </c>
      <c r="I216" s="48" t="s">
        <v>143</v>
      </c>
      <c r="J216" s="48" t="s">
        <v>140</v>
      </c>
      <c r="K216" s="54">
        <v>7.000000000000001E-3</v>
      </c>
      <c r="L216" s="54">
        <v>7.000000000000001E-3</v>
      </c>
      <c r="M216" s="54">
        <v>7.000000000000001E-3</v>
      </c>
      <c r="N216" s="54">
        <v>7.000000000000001E-3</v>
      </c>
      <c r="O216" s="54">
        <v>7.000000000000001E-3</v>
      </c>
      <c r="P216" s="54">
        <v>7.000000000000001E-3</v>
      </c>
      <c r="Q216" s="54">
        <v>7.000000000000001E-3</v>
      </c>
      <c r="R216" s="54">
        <v>7.000000000000001E-3</v>
      </c>
      <c r="S216" s="54">
        <v>7.000000000000001E-3</v>
      </c>
      <c r="T216" s="54">
        <v>7.000000000000001E-3</v>
      </c>
      <c r="U216" s="54">
        <v>7.000000000000001E-3</v>
      </c>
      <c r="V216" s="54">
        <v>7.000000000000001E-3</v>
      </c>
      <c r="W216" s="54">
        <v>7.000000000000001E-3</v>
      </c>
      <c r="X216" s="54">
        <v>7.000000000000001E-3</v>
      </c>
      <c r="Y216" s="54">
        <v>7.000000000000001E-3</v>
      </c>
      <c r="Z216" s="48" t="s">
        <v>141</v>
      </c>
      <c r="AA216" s="55">
        <v>1.023756435749126E-3</v>
      </c>
      <c r="AB216" s="56">
        <v>1.260997392571049E-4</v>
      </c>
    </row>
    <row r="217" spans="2:28" x14ac:dyDescent="0.3">
      <c r="B217" s="48" t="s">
        <v>150</v>
      </c>
      <c r="C217" s="48" t="s">
        <v>110</v>
      </c>
      <c r="D217" s="48" t="s">
        <v>76</v>
      </c>
      <c r="E217" s="48" t="s">
        <v>117</v>
      </c>
      <c r="F217" s="48" t="s">
        <v>65</v>
      </c>
      <c r="G217" s="49">
        <v>1</v>
      </c>
      <c r="H217" s="48">
        <v>2</v>
      </c>
      <c r="I217" s="48" t="s">
        <v>139</v>
      </c>
      <c r="J217" s="48" t="s">
        <v>140</v>
      </c>
      <c r="K217" s="54">
        <v>2.24E-2</v>
      </c>
      <c r="L217" s="54">
        <v>2.24E-2</v>
      </c>
      <c r="M217" s="54">
        <v>2.24E-2</v>
      </c>
      <c r="N217" s="54">
        <v>2.24E-2</v>
      </c>
      <c r="O217" s="54">
        <v>2.24E-2</v>
      </c>
      <c r="P217" s="54">
        <v>2.24E-2</v>
      </c>
      <c r="Q217" s="54">
        <v>2.24E-2</v>
      </c>
      <c r="R217" s="54">
        <v>2.24E-2</v>
      </c>
      <c r="S217" s="54">
        <v>2.24E-2</v>
      </c>
      <c r="T217" s="54">
        <v>2.24E-2</v>
      </c>
      <c r="U217" s="54">
        <v>2.24E-2</v>
      </c>
      <c r="V217" s="54">
        <v>2.24E-2</v>
      </c>
      <c r="W217" s="54">
        <v>2.24E-2</v>
      </c>
      <c r="X217" s="54">
        <v>2.24E-2</v>
      </c>
      <c r="Y217" s="54">
        <v>2.24E-2</v>
      </c>
      <c r="Z217" s="48" t="s">
        <v>141</v>
      </c>
      <c r="AA217" s="55">
        <v>9.4634758781507889E-4</v>
      </c>
      <c r="AB217" s="56">
        <v>1.260997392571049E-4</v>
      </c>
    </row>
    <row r="218" spans="2:28" x14ac:dyDescent="0.3">
      <c r="B218" s="48" t="s">
        <v>150</v>
      </c>
      <c r="C218" s="48" t="s">
        <v>110</v>
      </c>
      <c r="D218" s="48" t="s">
        <v>76</v>
      </c>
      <c r="E218" s="48" t="s">
        <v>117</v>
      </c>
      <c r="F218" s="48" t="s">
        <v>66</v>
      </c>
      <c r="G218" s="49">
        <v>1</v>
      </c>
      <c r="H218" s="48">
        <v>2</v>
      </c>
      <c r="I218" s="48" t="s">
        <v>143</v>
      </c>
      <c r="J218" s="48" t="s">
        <v>140</v>
      </c>
      <c r="K218" s="54">
        <v>9.5999999999999992E-3</v>
      </c>
      <c r="L218" s="54">
        <v>9.5999999999999992E-3</v>
      </c>
      <c r="M218" s="54">
        <v>9.5999999999999992E-3</v>
      </c>
      <c r="N218" s="54">
        <v>9.5999999999999992E-3</v>
      </c>
      <c r="O218" s="54">
        <v>9.5999999999999992E-3</v>
      </c>
      <c r="P218" s="54">
        <v>9.5999999999999992E-3</v>
      </c>
      <c r="Q218" s="54">
        <v>9.5999999999999992E-3</v>
      </c>
      <c r="R218" s="54">
        <v>9.5999999999999992E-3</v>
      </c>
      <c r="S218" s="54">
        <v>9.5999999999999992E-3</v>
      </c>
      <c r="T218" s="54">
        <v>9.5999999999999992E-3</v>
      </c>
      <c r="U218" s="54">
        <v>9.5999999999999992E-3</v>
      </c>
      <c r="V218" s="54">
        <v>9.5999999999999992E-3</v>
      </c>
      <c r="W218" s="54">
        <v>9.5999999999999992E-3</v>
      </c>
      <c r="X218" s="54">
        <v>9.5999999999999992E-3</v>
      </c>
      <c r="Y218" s="54">
        <v>9.5999999999999992E-3</v>
      </c>
      <c r="Z218" s="48" t="s">
        <v>141</v>
      </c>
      <c r="AA218" s="55">
        <v>1.023756435749126E-3</v>
      </c>
      <c r="AB218" s="56">
        <v>1.260997392571049E-4</v>
      </c>
    </row>
    <row r="219" spans="2:28" x14ac:dyDescent="0.3">
      <c r="B219" s="48" t="s">
        <v>150</v>
      </c>
      <c r="C219" s="48" t="s">
        <v>110</v>
      </c>
      <c r="D219" s="48" t="s">
        <v>76</v>
      </c>
      <c r="E219" s="48" t="s">
        <v>118</v>
      </c>
      <c r="F219" s="48" t="s">
        <v>65</v>
      </c>
      <c r="G219" s="49">
        <v>0</v>
      </c>
      <c r="H219" s="48">
        <v>0</v>
      </c>
      <c r="I219" s="48">
        <v>0</v>
      </c>
      <c r="J219" s="48" t="e">
        <v>#N/A</v>
      </c>
      <c r="K219" s="57">
        <v>0</v>
      </c>
      <c r="L219" s="57">
        <v>0</v>
      </c>
      <c r="M219" s="57">
        <v>0</v>
      </c>
      <c r="N219" s="57">
        <v>0</v>
      </c>
      <c r="O219" s="57">
        <v>0</v>
      </c>
      <c r="P219" s="57">
        <v>0</v>
      </c>
      <c r="Q219" s="57">
        <v>0</v>
      </c>
      <c r="R219" s="57">
        <v>0</v>
      </c>
      <c r="S219" s="57">
        <v>0</v>
      </c>
      <c r="T219" s="57">
        <v>0</v>
      </c>
      <c r="U219" s="57">
        <v>0</v>
      </c>
      <c r="V219" s="57">
        <v>0</v>
      </c>
      <c r="W219" s="57">
        <v>0</v>
      </c>
      <c r="X219" s="57">
        <v>0</v>
      </c>
      <c r="Y219" s="57">
        <v>0</v>
      </c>
      <c r="Z219" s="48">
        <v>0</v>
      </c>
      <c r="AA219" s="55">
        <v>0</v>
      </c>
      <c r="AB219" s="56">
        <v>0</v>
      </c>
    </row>
    <row r="220" spans="2:28" x14ac:dyDescent="0.3">
      <c r="B220" s="48" t="s">
        <v>150</v>
      </c>
      <c r="C220" s="48" t="s">
        <v>110</v>
      </c>
      <c r="D220" s="48" t="s">
        <v>76</v>
      </c>
      <c r="E220" s="48" t="s">
        <v>118</v>
      </c>
      <c r="F220" s="48" t="s">
        <v>66</v>
      </c>
      <c r="G220" s="49">
        <v>0</v>
      </c>
      <c r="H220" s="48">
        <v>0</v>
      </c>
      <c r="I220" s="48">
        <v>0</v>
      </c>
      <c r="J220" s="48" t="e">
        <v>#N/A</v>
      </c>
      <c r="K220" s="57">
        <v>0</v>
      </c>
      <c r="L220" s="57">
        <v>0</v>
      </c>
      <c r="M220" s="57">
        <v>0</v>
      </c>
      <c r="N220" s="57">
        <v>0</v>
      </c>
      <c r="O220" s="57">
        <v>0</v>
      </c>
      <c r="P220" s="57">
        <v>0</v>
      </c>
      <c r="Q220" s="57">
        <v>0</v>
      </c>
      <c r="R220" s="57">
        <v>0</v>
      </c>
      <c r="S220" s="57">
        <v>0</v>
      </c>
      <c r="T220" s="57">
        <v>0</v>
      </c>
      <c r="U220" s="57">
        <v>0</v>
      </c>
      <c r="V220" s="57">
        <v>0</v>
      </c>
      <c r="W220" s="57">
        <v>0</v>
      </c>
      <c r="X220" s="57">
        <v>0</v>
      </c>
      <c r="Y220" s="57">
        <v>0</v>
      </c>
      <c r="Z220" s="48">
        <v>0</v>
      </c>
      <c r="AA220" s="55">
        <v>0</v>
      </c>
      <c r="AB220" s="56">
        <v>0</v>
      </c>
    </row>
    <row r="221" spans="2:28" x14ac:dyDescent="0.3">
      <c r="B221" s="48" t="s">
        <v>150</v>
      </c>
      <c r="C221" s="48" t="s">
        <v>110</v>
      </c>
      <c r="D221" s="48" t="s">
        <v>76</v>
      </c>
      <c r="E221" s="48" t="s">
        <v>119</v>
      </c>
      <c r="F221" s="48" t="s">
        <v>65</v>
      </c>
      <c r="G221" s="49">
        <v>0</v>
      </c>
      <c r="H221" s="48">
        <v>0</v>
      </c>
      <c r="I221" s="48">
        <v>0</v>
      </c>
      <c r="J221" s="48" t="e">
        <v>#N/A</v>
      </c>
      <c r="K221" s="57">
        <v>0</v>
      </c>
      <c r="L221" s="57">
        <v>0</v>
      </c>
      <c r="M221" s="57">
        <v>0</v>
      </c>
      <c r="N221" s="57">
        <v>0</v>
      </c>
      <c r="O221" s="57">
        <v>0</v>
      </c>
      <c r="P221" s="57">
        <v>0</v>
      </c>
      <c r="Q221" s="57">
        <v>0</v>
      </c>
      <c r="R221" s="57">
        <v>0</v>
      </c>
      <c r="S221" s="57">
        <v>0</v>
      </c>
      <c r="T221" s="57">
        <v>0</v>
      </c>
      <c r="U221" s="57">
        <v>0</v>
      </c>
      <c r="V221" s="57">
        <v>0</v>
      </c>
      <c r="W221" s="57">
        <v>0</v>
      </c>
      <c r="X221" s="57">
        <v>0</v>
      </c>
      <c r="Y221" s="57">
        <v>0</v>
      </c>
      <c r="Z221" s="48">
        <v>0</v>
      </c>
      <c r="AA221" s="55">
        <v>0</v>
      </c>
      <c r="AB221" s="56">
        <v>0</v>
      </c>
    </row>
    <row r="222" spans="2:28" x14ac:dyDescent="0.3">
      <c r="B222" s="48" t="s">
        <v>150</v>
      </c>
      <c r="C222" s="48" t="s">
        <v>110</v>
      </c>
      <c r="D222" s="48" t="s">
        <v>76</v>
      </c>
      <c r="E222" s="48" t="s">
        <v>119</v>
      </c>
      <c r="F222" s="48" t="s">
        <v>66</v>
      </c>
      <c r="G222" s="49">
        <v>0</v>
      </c>
      <c r="H222" s="48">
        <v>0</v>
      </c>
      <c r="I222" s="48">
        <v>0</v>
      </c>
      <c r="J222" s="48" t="e">
        <v>#N/A</v>
      </c>
      <c r="K222" s="57">
        <v>0</v>
      </c>
      <c r="L222" s="57">
        <v>0</v>
      </c>
      <c r="M222" s="57">
        <v>0</v>
      </c>
      <c r="N222" s="57">
        <v>0</v>
      </c>
      <c r="O222" s="57">
        <v>0</v>
      </c>
      <c r="P222" s="57">
        <v>0</v>
      </c>
      <c r="Q222" s="57">
        <v>0</v>
      </c>
      <c r="R222" s="57">
        <v>0</v>
      </c>
      <c r="S222" s="57">
        <v>0</v>
      </c>
      <c r="T222" s="57">
        <v>0</v>
      </c>
      <c r="U222" s="57">
        <v>0</v>
      </c>
      <c r="V222" s="57">
        <v>0</v>
      </c>
      <c r="W222" s="57">
        <v>0</v>
      </c>
      <c r="X222" s="57">
        <v>0</v>
      </c>
      <c r="Y222" s="57">
        <v>0</v>
      </c>
      <c r="Z222" s="48">
        <v>0</v>
      </c>
      <c r="AA222" s="55">
        <v>0</v>
      </c>
      <c r="AB222" s="56">
        <v>0</v>
      </c>
    </row>
    <row r="223" spans="2:28" x14ac:dyDescent="0.3">
      <c r="B223" s="48" t="s">
        <v>150</v>
      </c>
      <c r="C223" s="48" t="s">
        <v>110</v>
      </c>
      <c r="D223" s="48" t="s">
        <v>76</v>
      </c>
      <c r="E223" s="48" t="s">
        <v>120</v>
      </c>
      <c r="F223" s="48" t="s">
        <v>65</v>
      </c>
      <c r="G223" s="49">
        <v>0</v>
      </c>
      <c r="H223" s="48">
        <v>0</v>
      </c>
      <c r="I223" s="48">
        <v>0</v>
      </c>
      <c r="J223" s="48" t="e">
        <v>#N/A</v>
      </c>
      <c r="K223" s="57">
        <v>0</v>
      </c>
      <c r="L223" s="57">
        <v>0</v>
      </c>
      <c r="M223" s="57">
        <v>0</v>
      </c>
      <c r="N223" s="57">
        <v>0</v>
      </c>
      <c r="O223" s="57">
        <v>0</v>
      </c>
      <c r="P223" s="57">
        <v>0</v>
      </c>
      <c r="Q223" s="57">
        <v>0</v>
      </c>
      <c r="R223" s="57">
        <v>0</v>
      </c>
      <c r="S223" s="57">
        <v>0</v>
      </c>
      <c r="T223" s="57">
        <v>0</v>
      </c>
      <c r="U223" s="57">
        <v>0</v>
      </c>
      <c r="V223" s="57">
        <v>0</v>
      </c>
      <c r="W223" s="57">
        <v>0</v>
      </c>
      <c r="X223" s="57">
        <v>0</v>
      </c>
      <c r="Y223" s="57">
        <v>0</v>
      </c>
      <c r="Z223" s="48">
        <v>0</v>
      </c>
      <c r="AA223" s="55">
        <v>0</v>
      </c>
      <c r="AB223" s="56">
        <v>0</v>
      </c>
    </row>
    <row r="224" spans="2:28" x14ac:dyDescent="0.3">
      <c r="B224" s="48" t="s">
        <v>150</v>
      </c>
      <c r="C224" s="48" t="s">
        <v>110</v>
      </c>
      <c r="D224" s="48" t="s">
        <v>76</v>
      </c>
      <c r="E224" s="48" t="s">
        <v>120</v>
      </c>
      <c r="F224" s="48" t="s">
        <v>66</v>
      </c>
      <c r="G224" s="49">
        <v>0</v>
      </c>
      <c r="H224" s="48">
        <v>0</v>
      </c>
      <c r="I224" s="48">
        <v>0</v>
      </c>
      <c r="J224" s="48" t="e">
        <v>#N/A</v>
      </c>
      <c r="K224" s="57">
        <v>0</v>
      </c>
      <c r="L224" s="57">
        <v>0</v>
      </c>
      <c r="M224" s="57">
        <v>0</v>
      </c>
      <c r="N224" s="57">
        <v>0</v>
      </c>
      <c r="O224" s="57">
        <v>0</v>
      </c>
      <c r="P224" s="57">
        <v>0</v>
      </c>
      <c r="Q224" s="57">
        <v>0</v>
      </c>
      <c r="R224" s="57">
        <v>0</v>
      </c>
      <c r="S224" s="57">
        <v>0</v>
      </c>
      <c r="T224" s="57">
        <v>0</v>
      </c>
      <c r="U224" s="57">
        <v>0</v>
      </c>
      <c r="V224" s="57">
        <v>0</v>
      </c>
      <c r="W224" s="57">
        <v>0</v>
      </c>
      <c r="X224" s="57">
        <v>0</v>
      </c>
      <c r="Y224" s="57">
        <v>0</v>
      </c>
      <c r="Z224" s="48">
        <v>0</v>
      </c>
      <c r="AA224" s="55">
        <v>0</v>
      </c>
      <c r="AB224" s="56">
        <v>0</v>
      </c>
    </row>
    <row r="225" spans="2:28" x14ac:dyDescent="0.3">
      <c r="B225" s="48" t="s">
        <v>150</v>
      </c>
      <c r="C225" s="48" t="s">
        <v>110</v>
      </c>
      <c r="D225" s="48" t="s">
        <v>76</v>
      </c>
      <c r="E225" s="48" t="s">
        <v>121</v>
      </c>
      <c r="F225" s="48" t="s">
        <v>65</v>
      </c>
      <c r="G225" s="49">
        <v>0</v>
      </c>
      <c r="H225" s="48">
        <v>0</v>
      </c>
      <c r="I225" s="48">
        <v>0</v>
      </c>
      <c r="J225" s="48" t="e">
        <v>#N/A</v>
      </c>
      <c r="K225" s="57">
        <v>0</v>
      </c>
      <c r="L225" s="57">
        <v>0</v>
      </c>
      <c r="M225" s="57">
        <v>0</v>
      </c>
      <c r="N225" s="57">
        <v>0</v>
      </c>
      <c r="O225" s="57">
        <v>0</v>
      </c>
      <c r="P225" s="57">
        <v>0</v>
      </c>
      <c r="Q225" s="57">
        <v>0</v>
      </c>
      <c r="R225" s="57">
        <v>0</v>
      </c>
      <c r="S225" s="57">
        <v>0</v>
      </c>
      <c r="T225" s="57">
        <v>0</v>
      </c>
      <c r="U225" s="57">
        <v>0</v>
      </c>
      <c r="V225" s="57">
        <v>0</v>
      </c>
      <c r="W225" s="57">
        <v>0</v>
      </c>
      <c r="X225" s="57">
        <v>0</v>
      </c>
      <c r="Y225" s="57">
        <v>0</v>
      </c>
      <c r="Z225" s="48">
        <v>0</v>
      </c>
      <c r="AA225" s="55">
        <v>0</v>
      </c>
      <c r="AB225" s="56">
        <v>0</v>
      </c>
    </row>
    <row r="226" spans="2:28" x14ac:dyDescent="0.3">
      <c r="B226" s="48" t="s">
        <v>150</v>
      </c>
      <c r="C226" s="48" t="s">
        <v>110</v>
      </c>
      <c r="D226" s="48" t="s">
        <v>76</v>
      </c>
      <c r="E226" s="48" t="s">
        <v>121</v>
      </c>
      <c r="F226" s="48" t="s">
        <v>66</v>
      </c>
      <c r="G226" s="49">
        <v>0</v>
      </c>
      <c r="H226" s="48">
        <v>0</v>
      </c>
      <c r="I226" s="48">
        <v>0</v>
      </c>
      <c r="J226" s="48" t="e">
        <v>#N/A</v>
      </c>
      <c r="K226" s="57">
        <v>0</v>
      </c>
      <c r="L226" s="57">
        <v>0</v>
      </c>
      <c r="M226" s="57">
        <v>0</v>
      </c>
      <c r="N226" s="57">
        <v>0</v>
      </c>
      <c r="O226" s="57">
        <v>0</v>
      </c>
      <c r="P226" s="57">
        <v>0</v>
      </c>
      <c r="Q226" s="57">
        <v>0</v>
      </c>
      <c r="R226" s="57">
        <v>0</v>
      </c>
      <c r="S226" s="57">
        <v>0</v>
      </c>
      <c r="T226" s="57">
        <v>0</v>
      </c>
      <c r="U226" s="57">
        <v>0</v>
      </c>
      <c r="V226" s="57">
        <v>0</v>
      </c>
      <c r="W226" s="57">
        <v>0</v>
      </c>
      <c r="X226" s="57">
        <v>0</v>
      </c>
      <c r="Y226" s="57">
        <v>0</v>
      </c>
      <c r="Z226" s="48">
        <v>0</v>
      </c>
      <c r="AA226" s="55">
        <v>0</v>
      </c>
      <c r="AB226" s="56">
        <v>0</v>
      </c>
    </row>
    <row r="227" spans="2:28" x14ac:dyDescent="0.3">
      <c r="B227" s="48" t="s">
        <v>150</v>
      </c>
      <c r="C227" s="48" t="s">
        <v>110</v>
      </c>
      <c r="D227" s="48" t="s">
        <v>76</v>
      </c>
      <c r="E227" s="48" t="s">
        <v>122</v>
      </c>
      <c r="F227" s="48" t="s">
        <v>65</v>
      </c>
      <c r="G227" s="49">
        <v>0.35</v>
      </c>
      <c r="H227" s="48">
        <v>2</v>
      </c>
      <c r="I227" s="48" t="s">
        <v>139</v>
      </c>
      <c r="J227" s="48" t="s">
        <v>140</v>
      </c>
      <c r="K227" s="54">
        <v>1.575E-2</v>
      </c>
      <c r="L227" s="54">
        <v>1.575E-2</v>
      </c>
      <c r="M227" s="54">
        <v>1.575E-2</v>
      </c>
      <c r="N227" s="54">
        <v>1.575E-2</v>
      </c>
      <c r="O227" s="54">
        <v>1.575E-2</v>
      </c>
      <c r="P227" s="54">
        <v>1.575E-2</v>
      </c>
      <c r="Q227" s="54">
        <v>1.575E-2</v>
      </c>
      <c r="R227" s="54">
        <v>1.575E-2</v>
      </c>
      <c r="S227" s="54">
        <v>1.575E-2</v>
      </c>
      <c r="T227" s="54">
        <v>1.575E-2</v>
      </c>
      <c r="U227" s="54">
        <v>1.575E-2</v>
      </c>
      <c r="V227" s="54">
        <v>1.575E-2</v>
      </c>
      <c r="W227" s="54">
        <v>1.575E-2</v>
      </c>
      <c r="X227" s="54">
        <v>1.575E-2</v>
      </c>
      <c r="Y227" s="54">
        <v>1.575E-2</v>
      </c>
      <c r="Z227" s="48" t="s">
        <v>141</v>
      </c>
      <c r="AA227" s="55">
        <v>9.4634758781507889E-4</v>
      </c>
      <c r="AB227" s="56">
        <v>1.260997392571049E-4</v>
      </c>
    </row>
    <row r="228" spans="2:28" x14ac:dyDescent="0.3">
      <c r="B228" s="48" t="s">
        <v>150</v>
      </c>
      <c r="C228" s="48" t="s">
        <v>110</v>
      </c>
      <c r="D228" s="48" t="s">
        <v>76</v>
      </c>
      <c r="E228" s="48" t="s">
        <v>122</v>
      </c>
      <c r="F228" s="48" t="s">
        <v>66</v>
      </c>
      <c r="G228" s="49">
        <v>0.35</v>
      </c>
      <c r="H228" s="48">
        <v>2</v>
      </c>
      <c r="I228" s="48" t="s">
        <v>143</v>
      </c>
      <c r="J228" s="48" t="s">
        <v>140</v>
      </c>
      <c r="K228" s="54">
        <v>6.7499999999999999E-3</v>
      </c>
      <c r="L228" s="54">
        <v>6.7499999999999999E-3</v>
      </c>
      <c r="M228" s="54">
        <v>6.7499999999999999E-3</v>
      </c>
      <c r="N228" s="54">
        <v>6.7499999999999999E-3</v>
      </c>
      <c r="O228" s="54">
        <v>6.7499999999999999E-3</v>
      </c>
      <c r="P228" s="54">
        <v>6.7499999999999999E-3</v>
      </c>
      <c r="Q228" s="54">
        <v>6.7499999999999999E-3</v>
      </c>
      <c r="R228" s="54">
        <v>6.7499999999999999E-3</v>
      </c>
      <c r="S228" s="54">
        <v>6.7499999999999999E-3</v>
      </c>
      <c r="T228" s="54">
        <v>6.7499999999999999E-3</v>
      </c>
      <c r="U228" s="54">
        <v>6.7499999999999999E-3</v>
      </c>
      <c r="V228" s="54">
        <v>6.7499999999999999E-3</v>
      </c>
      <c r="W228" s="54">
        <v>6.7499999999999999E-3</v>
      </c>
      <c r="X228" s="54">
        <v>6.7499999999999999E-3</v>
      </c>
      <c r="Y228" s="54">
        <v>6.7499999999999999E-3</v>
      </c>
      <c r="Z228" s="48" t="s">
        <v>141</v>
      </c>
      <c r="AA228" s="55">
        <v>1.023756435749126E-3</v>
      </c>
      <c r="AB228" s="56">
        <v>1.260997392571049E-4</v>
      </c>
    </row>
    <row r="229" spans="2:28" x14ac:dyDescent="0.3">
      <c r="B229" s="48" t="s">
        <v>150</v>
      </c>
      <c r="C229" s="48" t="s">
        <v>110</v>
      </c>
      <c r="D229" s="48" t="s">
        <v>76</v>
      </c>
      <c r="E229" s="48" t="s">
        <v>123</v>
      </c>
      <c r="F229" s="48" t="s">
        <v>65</v>
      </c>
      <c r="G229" s="49">
        <v>0.9</v>
      </c>
      <c r="H229" s="48">
        <v>2</v>
      </c>
      <c r="I229" s="48" t="s">
        <v>139</v>
      </c>
      <c r="J229" s="48" t="s">
        <v>140</v>
      </c>
      <c r="K229" s="54">
        <v>1.35E-2</v>
      </c>
      <c r="L229" s="54">
        <v>1.35E-2</v>
      </c>
      <c r="M229" s="54">
        <v>1.35E-2</v>
      </c>
      <c r="N229" s="54">
        <v>1.35E-2</v>
      </c>
      <c r="O229" s="54">
        <v>1.35E-2</v>
      </c>
      <c r="P229" s="54">
        <v>1.35E-2</v>
      </c>
      <c r="Q229" s="54">
        <v>1.35E-2</v>
      </c>
      <c r="R229" s="54">
        <v>1.35E-2</v>
      </c>
      <c r="S229" s="54">
        <v>1.35E-2</v>
      </c>
      <c r="T229" s="54">
        <v>1.35E-2</v>
      </c>
      <c r="U229" s="54">
        <v>1.35E-2</v>
      </c>
      <c r="V229" s="54">
        <v>1.35E-2</v>
      </c>
      <c r="W229" s="54">
        <v>1.35E-2</v>
      </c>
      <c r="X229" s="54">
        <v>1.35E-2</v>
      </c>
      <c r="Y229" s="54">
        <v>1.35E-2</v>
      </c>
      <c r="Z229" s="48" t="s">
        <v>141</v>
      </c>
      <c r="AA229" s="55">
        <v>9.4634758781507889E-4</v>
      </c>
      <c r="AB229" s="56">
        <v>1.260997392571049E-4</v>
      </c>
    </row>
    <row r="230" spans="2:28" x14ac:dyDescent="0.3">
      <c r="B230" s="48" t="s">
        <v>150</v>
      </c>
      <c r="C230" s="48" t="s">
        <v>110</v>
      </c>
      <c r="D230" s="48" t="s">
        <v>76</v>
      </c>
      <c r="E230" s="48" t="s">
        <v>123</v>
      </c>
      <c r="F230" s="48" t="s">
        <v>66</v>
      </c>
      <c r="G230" s="49">
        <v>0.9</v>
      </c>
      <c r="H230" s="48">
        <v>2</v>
      </c>
      <c r="I230" s="48" t="s">
        <v>143</v>
      </c>
      <c r="J230" s="48" t="s">
        <v>140</v>
      </c>
      <c r="K230" s="54">
        <v>8.9999999999999993E-3</v>
      </c>
      <c r="L230" s="54">
        <v>8.9999999999999993E-3</v>
      </c>
      <c r="M230" s="54">
        <v>8.9999999999999993E-3</v>
      </c>
      <c r="N230" s="54">
        <v>8.9999999999999993E-3</v>
      </c>
      <c r="O230" s="54">
        <v>8.9999999999999993E-3</v>
      </c>
      <c r="P230" s="54">
        <v>8.9999999999999993E-3</v>
      </c>
      <c r="Q230" s="54">
        <v>8.9999999999999993E-3</v>
      </c>
      <c r="R230" s="54">
        <v>8.9999999999999993E-3</v>
      </c>
      <c r="S230" s="54">
        <v>8.9999999999999993E-3</v>
      </c>
      <c r="T230" s="54">
        <v>8.9999999999999993E-3</v>
      </c>
      <c r="U230" s="54">
        <v>8.9999999999999993E-3</v>
      </c>
      <c r="V230" s="54">
        <v>8.9999999999999993E-3</v>
      </c>
      <c r="W230" s="54">
        <v>8.9999999999999993E-3</v>
      </c>
      <c r="X230" s="54">
        <v>8.9999999999999993E-3</v>
      </c>
      <c r="Y230" s="54">
        <v>8.9999999999999993E-3</v>
      </c>
      <c r="Z230" s="48" t="s">
        <v>141</v>
      </c>
      <c r="AA230" s="55">
        <v>1.023756435749126E-3</v>
      </c>
      <c r="AB230" s="56">
        <v>1.260997392571049E-4</v>
      </c>
    </row>
    <row r="231" spans="2:28" x14ac:dyDescent="0.3">
      <c r="B231" s="48" t="s">
        <v>150</v>
      </c>
      <c r="C231" s="48" t="s">
        <v>110</v>
      </c>
      <c r="D231" s="48" t="s">
        <v>76</v>
      </c>
      <c r="E231" s="48" t="s">
        <v>124</v>
      </c>
      <c r="F231" s="48" t="s">
        <v>65</v>
      </c>
      <c r="G231" s="49">
        <v>0</v>
      </c>
      <c r="H231" s="48">
        <v>0</v>
      </c>
      <c r="I231" s="48">
        <v>0</v>
      </c>
      <c r="J231" s="48" t="e">
        <v>#N/A</v>
      </c>
      <c r="K231" s="57">
        <v>0</v>
      </c>
      <c r="L231" s="57">
        <v>0</v>
      </c>
      <c r="M231" s="57">
        <v>0</v>
      </c>
      <c r="N231" s="57">
        <v>0</v>
      </c>
      <c r="O231" s="57">
        <v>0</v>
      </c>
      <c r="P231" s="57">
        <v>0</v>
      </c>
      <c r="Q231" s="57">
        <v>0</v>
      </c>
      <c r="R231" s="57">
        <v>0</v>
      </c>
      <c r="S231" s="57">
        <v>0</v>
      </c>
      <c r="T231" s="57">
        <v>0</v>
      </c>
      <c r="U231" s="57">
        <v>0</v>
      </c>
      <c r="V231" s="57">
        <v>0</v>
      </c>
      <c r="W231" s="57">
        <v>0</v>
      </c>
      <c r="X231" s="57">
        <v>0</v>
      </c>
      <c r="Y231" s="57">
        <v>0</v>
      </c>
      <c r="Z231" s="48">
        <v>0</v>
      </c>
      <c r="AA231" s="55">
        <v>0</v>
      </c>
      <c r="AB231" s="56">
        <v>0</v>
      </c>
    </row>
    <row r="232" spans="2:28" x14ac:dyDescent="0.3">
      <c r="B232" s="48" t="s">
        <v>150</v>
      </c>
      <c r="C232" s="48" t="s">
        <v>110</v>
      </c>
      <c r="D232" s="48" t="s">
        <v>76</v>
      </c>
      <c r="E232" s="48" t="s">
        <v>124</v>
      </c>
      <c r="F232" s="48" t="s">
        <v>66</v>
      </c>
      <c r="G232" s="49">
        <v>0</v>
      </c>
      <c r="H232" s="48">
        <v>0</v>
      </c>
      <c r="I232" s="48">
        <v>0</v>
      </c>
      <c r="J232" s="48" t="e">
        <v>#N/A</v>
      </c>
      <c r="K232" s="57">
        <v>0</v>
      </c>
      <c r="L232" s="57">
        <v>0</v>
      </c>
      <c r="M232" s="57">
        <v>0</v>
      </c>
      <c r="N232" s="57">
        <v>0</v>
      </c>
      <c r="O232" s="57">
        <v>0</v>
      </c>
      <c r="P232" s="57">
        <v>0</v>
      </c>
      <c r="Q232" s="57">
        <v>0</v>
      </c>
      <c r="R232" s="57">
        <v>0</v>
      </c>
      <c r="S232" s="57">
        <v>0</v>
      </c>
      <c r="T232" s="57">
        <v>0</v>
      </c>
      <c r="U232" s="57">
        <v>0</v>
      </c>
      <c r="V232" s="57">
        <v>0</v>
      </c>
      <c r="W232" s="57">
        <v>0</v>
      </c>
      <c r="X232" s="57">
        <v>0</v>
      </c>
      <c r="Y232" s="57">
        <v>0</v>
      </c>
      <c r="Z232" s="48">
        <v>0</v>
      </c>
      <c r="AA232" s="55">
        <v>0</v>
      </c>
      <c r="AB232" s="56">
        <v>0</v>
      </c>
    </row>
    <row r="233" spans="2:28" x14ac:dyDescent="0.3">
      <c r="B233" s="48" t="s">
        <v>150</v>
      </c>
      <c r="C233" s="48" t="s">
        <v>110</v>
      </c>
      <c r="D233" s="48" t="s">
        <v>77</v>
      </c>
      <c r="E233" s="48" t="s">
        <v>111</v>
      </c>
      <c r="F233" s="48" t="s">
        <v>65</v>
      </c>
      <c r="G233" s="49">
        <v>1</v>
      </c>
      <c r="H233" s="48">
        <v>2</v>
      </c>
      <c r="I233" s="48" t="s">
        <v>139</v>
      </c>
      <c r="J233" s="48" t="s">
        <v>140</v>
      </c>
      <c r="K233" s="54">
        <v>2.01E-2</v>
      </c>
      <c r="L233" s="54">
        <v>2.01E-2</v>
      </c>
      <c r="M233" s="54">
        <v>2.01E-2</v>
      </c>
      <c r="N233" s="54">
        <v>2.01E-2</v>
      </c>
      <c r="O233" s="54">
        <v>2.01E-2</v>
      </c>
      <c r="P233" s="54">
        <v>2.01E-2</v>
      </c>
      <c r="Q233" s="54">
        <v>2.01E-2</v>
      </c>
      <c r="R233" s="54">
        <v>2.01E-2</v>
      </c>
      <c r="S233" s="54">
        <v>2.01E-2</v>
      </c>
      <c r="T233" s="54">
        <v>2.01E-2</v>
      </c>
      <c r="U233" s="54">
        <v>2.01E-2</v>
      </c>
      <c r="V233" s="54">
        <v>2.01E-2</v>
      </c>
      <c r="W233" s="54">
        <v>2.01E-2</v>
      </c>
      <c r="X233" s="54">
        <v>2.01E-2</v>
      </c>
      <c r="Y233" s="54">
        <v>2.01E-2</v>
      </c>
      <c r="Z233" s="48" t="s">
        <v>141</v>
      </c>
      <c r="AA233" s="55">
        <v>9.2085759278773911E-4</v>
      </c>
      <c r="AB233" s="56">
        <v>1.260997392571049E-4</v>
      </c>
    </row>
    <row r="234" spans="2:28" x14ac:dyDescent="0.3">
      <c r="B234" s="48" t="s">
        <v>150</v>
      </c>
      <c r="C234" s="48" t="s">
        <v>110</v>
      </c>
      <c r="D234" s="48" t="s">
        <v>77</v>
      </c>
      <c r="E234" s="48" t="s">
        <v>114</v>
      </c>
      <c r="F234" s="48" t="s">
        <v>65</v>
      </c>
      <c r="G234" s="49">
        <v>0</v>
      </c>
      <c r="H234" s="48">
        <v>0</v>
      </c>
      <c r="I234" s="48">
        <v>0</v>
      </c>
      <c r="J234" s="48" t="e">
        <v>#N/A</v>
      </c>
      <c r="K234" s="57">
        <v>0</v>
      </c>
      <c r="L234" s="57">
        <v>0</v>
      </c>
      <c r="M234" s="57">
        <v>0</v>
      </c>
      <c r="N234" s="57">
        <v>0</v>
      </c>
      <c r="O234" s="57">
        <v>0</v>
      </c>
      <c r="P234" s="57">
        <v>0</v>
      </c>
      <c r="Q234" s="57">
        <v>0</v>
      </c>
      <c r="R234" s="57">
        <v>0</v>
      </c>
      <c r="S234" s="57">
        <v>0</v>
      </c>
      <c r="T234" s="57">
        <v>0</v>
      </c>
      <c r="U234" s="57">
        <v>0</v>
      </c>
      <c r="V234" s="57">
        <v>0</v>
      </c>
      <c r="W234" s="57">
        <v>0</v>
      </c>
      <c r="X234" s="57">
        <v>0</v>
      </c>
      <c r="Y234" s="57">
        <v>0</v>
      </c>
      <c r="Z234" s="48">
        <v>0</v>
      </c>
      <c r="AA234" s="55">
        <v>0</v>
      </c>
      <c r="AB234" s="56">
        <v>0</v>
      </c>
    </row>
    <row r="235" spans="2:28" x14ac:dyDescent="0.3">
      <c r="B235" s="48" t="s">
        <v>150</v>
      </c>
      <c r="C235" s="48" t="s">
        <v>110</v>
      </c>
      <c r="D235" s="48" t="s">
        <v>77</v>
      </c>
      <c r="E235" s="48" t="s">
        <v>115</v>
      </c>
      <c r="F235" s="48" t="s">
        <v>65</v>
      </c>
      <c r="G235" s="49">
        <v>0.69</v>
      </c>
      <c r="H235" s="48">
        <v>2</v>
      </c>
      <c r="I235" s="48" t="s">
        <v>139</v>
      </c>
      <c r="J235" s="48" t="s">
        <v>140</v>
      </c>
      <c r="K235" s="54">
        <v>1.35E-2</v>
      </c>
      <c r="L235" s="54">
        <v>1.35E-2</v>
      </c>
      <c r="M235" s="54">
        <v>1.35E-2</v>
      </c>
      <c r="N235" s="54">
        <v>1.35E-2</v>
      </c>
      <c r="O235" s="54">
        <v>1.35E-2</v>
      </c>
      <c r="P235" s="54">
        <v>1.35E-2</v>
      </c>
      <c r="Q235" s="54">
        <v>1.35E-2</v>
      </c>
      <c r="R235" s="54">
        <v>1.35E-2</v>
      </c>
      <c r="S235" s="54">
        <v>1.35E-2</v>
      </c>
      <c r="T235" s="54">
        <v>1.35E-2</v>
      </c>
      <c r="U235" s="54">
        <v>1.35E-2</v>
      </c>
      <c r="V235" s="54">
        <v>1.35E-2</v>
      </c>
      <c r="W235" s="54">
        <v>1.35E-2</v>
      </c>
      <c r="X235" s="54">
        <v>1.35E-2</v>
      </c>
      <c r="Y235" s="54">
        <v>1.35E-2</v>
      </c>
      <c r="Z235" s="48" t="s">
        <v>141</v>
      </c>
      <c r="AA235" s="55">
        <v>9.2085759278773911E-4</v>
      </c>
      <c r="AB235" s="56">
        <v>1.260997392571049E-4</v>
      </c>
    </row>
    <row r="236" spans="2:28" x14ac:dyDescent="0.3">
      <c r="B236" s="48" t="s">
        <v>150</v>
      </c>
      <c r="C236" s="48" t="s">
        <v>110</v>
      </c>
      <c r="D236" s="48" t="s">
        <v>77</v>
      </c>
      <c r="E236" s="48" t="s">
        <v>116</v>
      </c>
      <c r="F236" s="48" t="s">
        <v>65</v>
      </c>
      <c r="G236" s="49">
        <v>1</v>
      </c>
      <c r="H236" s="48">
        <v>2</v>
      </c>
      <c r="I236" s="48" t="s">
        <v>139</v>
      </c>
      <c r="J236" s="48" t="s">
        <v>140</v>
      </c>
      <c r="K236" s="54">
        <v>1.0500000000000001E-2</v>
      </c>
      <c r="L236" s="54">
        <v>1.0500000000000001E-2</v>
      </c>
      <c r="M236" s="54">
        <v>1.0500000000000001E-2</v>
      </c>
      <c r="N236" s="54">
        <v>1.0500000000000001E-2</v>
      </c>
      <c r="O236" s="54">
        <v>1.0500000000000001E-2</v>
      </c>
      <c r="P236" s="54">
        <v>1.0500000000000001E-2</v>
      </c>
      <c r="Q236" s="54">
        <v>1.0500000000000001E-2</v>
      </c>
      <c r="R236" s="54">
        <v>1.0500000000000001E-2</v>
      </c>
      <c r="S236" s="54">
        <v>1.0500000000000001E-2</v>
      </c>
      <c r="T236" s="54">
        <v>1.0500000000000001E-2</v>
      </c>
      <c r="U236" s="54">
        <v>1.0500000000000001E-2</v>
      </c>
      <c r="V236" s="54">
        <v>1.0500000000000001E-2</v>
      </c>
      <c r="W236" s="54">
        <v>1.0500000000000001E-2</v>
      </c>
      <c r="X236" s="54">
        <v>1.0500000000000001E-2</v>
      </c>
      <c r="Y236" s="54">
        <v>1.0500000000000001E-2</v>
      </c>
      <c r="Z236" s="48" t="s">
        <v>141</v>
      </c>
      <c r="AA236" s="55">
        <v>9.2085759278773911E-4</v>
      </c>
      <c r="AB236" s="56">
        <v>1.260997392571049E-4</v>
      </c>
    </row>
    <row r="237" spans="2:28" x14ac:dyDescent="0.3">
      <c r="B237" s="48" t="s">
        <v>150</v>
      </c>
      <c r="C237" s="48" t="s">
        <v>110</v>
      </c>
      <c r="D237" s="48" t="s">
        <v>77</v>
      </c>
      <c r="E237" s="48" t="s">
        <v>117</v>
      </c>
      <c r="F237" s="48" t="s">
        <v>65</v>
      </c>
      <c r="G237" s="49">
        <v>1</v>
      </c>
      <c r="H237" s="48">
        <v>2</v>
      </c>
      <c r="I237" s="48" t="s">
        <v>139</v>
      </c>
      <c r="J237" s="48" t="s">
        <v>140</v>
      </c>
      <c r="K237" s="54">
        <v>2.24E-2</v>
      </c>
      <c r="L237" s="54">
        <v>2.24E-2</v>
      </c>
      <c r="M237" s="54">
        <v>2.24E-2</v>
      </c>
      <c r="N237" s="54">
        <v>2.24E-2</v>
      </c>
      <c r="O237" s="54">
        <v>2.24E-2</v>
      </c>
      <c r="P237" s="54">
        <v>2.24E-2</v>
      </c>
      <c r="Q237" s="54">
        <v>2.24E-2</v>
      </c>
      <c r="R237" s="54">
        <v>2.24E-2</v>
      </c>
      <c r="S237" s="54">
        <v>2.24E-2</v>
      </c>
      <c r="T237" s="54">
        <v>2.24E-2</v>
      </c>
      <c r="U237" s="54">
        <v>2.24E-2</v>
      </c>
      <c r="V237" s="54">
        <v>2.24E-2</v>
      </c>
      <c r="W237" s="54">
        <v>2.24E-2</v>
      </c>
      <c r="X237" s="54">
        <v>2.24E-2</v>
      </c>
      <c r="Y237" s="54">
        <v>2.24E-2</v>
      </c>
      <c r="Z237" s="48" t="s">
        <v>141</v>
      </c>
      <c r="AA237" s="55">
        <v>9.2085759278773911E-4</v>
      </c>
      <c r="AB237" s="56">
        <v>1.260997392571049E-4</v>
      </c>
    </row>
    <row r="238" spans="2:28" x14ac:dyDescent="0.3">
      <c r="B238" s="48" t="s">
        <v>150</v>
      </c>
      <c r="C238" s="48" t="s">
        <v>110</v>
      </c>
      <c r="D238" s="48" t="s">
        <v>77</v>
      </c>
      <c r="E238" s="48" t="s">
        <v>118</v>
      </c>
      <c r="F238" s="48" t="s">
        <v>65</v>
      </c>
      <c r="G238" s="49">
        <v>0</v>
      </c>
      <c r="H238" s="48">
        <v>0</v>
      </c>
      <c r="I238" s="48">
        <v>0</v>
      </c>
      <c r="J238" s="48" t="e">
        <v>#N/A</v>
      </c>
      <c r="K238" s="57">
        <v>0</v>
      </c>
      <c r="L238" s="57">
        <v>0</v>
      </c>
      <c r="M238" s="57">
        <v>0</v>
      </c>
      <c r="N238" s="57">
        <v>0</v>
      </c>
      <c r="O238" s="57">
        <v>0</v>
      </c>
      <c r="P238" s="57">
        <v>0</v>
      </c>
      <c r="Q238" s="57">
        <v>0</v>
      </c>
      <c r="R238" s="57">
        <v>0</v>
      </c>
      <c r="S238" s="57">
        <v>0</v>
      </c>
      <c r="T238" s="57">
        <v>0</v>
      </c>
      <c r="U238" s="57">
        <v>0</v>
      </c>
      <c r="V238" s="57">
        <v>0</v>
      </c>
      <c r="W238" s="57">
        <v>0</v>
      </c>
      <c r="X238" s="57">
        <v>0</v>
      </c>
      <c r="Y238" s="57">
        <v>0</v>
      </c>
      <c r="Z238" s="48">
        <v>0</v>
      </c>
      <c r="AA238" s="55">
        <v>0</v>
      </c>
      <c r="AB238" s="56">
        <v>0</v>
      </c>
    </row>
    <row r="239" spans="2:28" x14ac:dyDescent="0.3">
      <c r="B239" s="48" t="s">
        <v>150</v>
      </c>
      <c r="C239" s="48" t="s">
        <v>110</v>
      </c>
      <c r="D239" s="48" t="s">
        <v>77</v>
      </c>
      <c r="E239" s="48" t="s">
        <v>119</v>
      </c>
      <c r="F239" s="48" t="s">
        <v>65</v>
      </c>
      <c r="G239" s="49">
        <v>0</v>
      </c>
      <c r="H239" s="48">
        <v>0</v>
      </c>
      <c r="I239" s="48">
        <v>0</v>
      </c>
      <c r="J239" s="48" t="e">
        <v>#N/A</v>
      </c>
      <c r="K239" s="57">
        <v>0</v>
      </c>
      <c r="L239" s="57">
        <v>0</v>
      </c>
      <c r="M239" s="57">
        <v>0</v>
      </c>
      <c r="N239" s="57">
        <v>0</v>
      </c>
      <c r="O239" s="57">
        <v>0</v>
      </c>
      <c r="P239" s="57">
        <v>0</v>
      </c>
      <c r="Q239" s="57">
        <v>0</v>
      </c>
      <c r="R239" s="57">
        <v>0</v>
      </c>
      <c r="S239" s="57">
        <v>0</v>
      </c>
      <c r="T239" s="57">
        <v>0</v>
      </c>
      <c r="U239" s="57">
        <v>0</v>
      </c>
      <c r="V239" s="57">
        <v>0</v>
      </c>
      <c r="W239" s="57">
        <v>0</v>
      </c>
      <c r="X239" s="57">
        <v>0</v>
      </c>
      <c r="Y239" s="57">
        <v>0</v>
      </c>
      <c r="Z239" s="48">
        <v>0</v>
      </c>
      <c r="AA239" s="55">
        <v>0</v>
      </c>
      <c r="AB239" s="56">
        <v>0</v>
      </c>
    </row>
    <row r="240" spans="2:28" x14ac:dyDescent="0.3">
      <c r="B240" s="48" t="s">
        <v>150</v>
      </c>
      <c r="C240" s="48" t="s">
        <v>110</v>
      </c>
      <c r="D240" s="48" t="s">
        <v>77</v>
      </c>
      <c r="E240" s="48" t="s">
        <v>120</v>
      </c>
      <c r="F240" s="48" t="s">
        <v>65</v>
      </c>
      <c r="G240" s="49">
        <v>0</v>
      </c>
      <c r="H240" s="48">
        <v>0</v>
      </c>
      <c r="I240" s="48">
        <v>0</v>
      </c>
      <c r="J240" s="48" t="e">
        <v>#N/A</v>
      </c>
      <c r="K240" s="57">
        <v>0</v>
      </c>
      <c r="L240" s="57">
        <v>0</v>
      </c>
      <c r="M240" s="57">
        <v>0</v>
      </c>
      <c r="N240" s="57">
        <v>0</v>
      </c>
      <c r="O240" s="57">
        <v>0</v>
      </c>
      <c r="P240" s="57">
        <v>0</v>
      </c>
      <c r="Q240" s="57">
        <v>0</v>
      </c>
      <c r="R240" s="57">
        <v>0</v>
      </c>
      <c r="S240" s="57">
        <v>0</v>
      </c>
      <c r="T240" s="57">
        <v>0</v>
      </c>
      <c r="U240" s="57">
        <v>0</v>
      </c>
      <c r="V240" s="57">
        <v>0</v>
      </c>
      <c r="W240" s="57">
        <v>0</v>
      </c>
      <c r="X240" s="57">
        <v>0</v>
      </c>
      <c r="Y240" s="57">
        <v>0</v>
      </c>
      <c r="Z240" s="48">
        <v>0</v>
      </c>
      <c r="AA240" s="55">
        <v>0</v>
      </c>
      <c r="AB240" s="56">
        <v>0</v>
      </c>
    </row>
    <row r="241" spans="2:28" x14ac:dyDescent="0.3">
      <c r="B241" s="48" t="s">
        <v>150</v>
      </c>
      <c r="C241" s="48" t="s">
        <v>110</v>
      </c>
      <c r="D241" s="48" t="s">
        <v>77</v>
      </c>
      <c r="E241" s="48" t="s">
        <v>121</v>
      </c>
      <c r="F241" s="48" t="s">
        <v>65</v>
      </c>
      <c r="G241" s="49">
        <v>0</v>
      </c>
      <c r="H241" s="48">
        <v>0</v>
      </c>
      <c r="I241" s="48">
        <v>0</v>
      </c>
      <c r="J241" s="48" t="e">
        <v>#N/A</v>
      </c>
      <c r="K241" s="57">
        <v>0</v>
      </c>
      <c r="L241" s="57">
        <v>0</v>
      </c>
      <c r="M241" s="57">
        <v>0</v>
      </c>
      <c r="N241" s="57">
        <v>0</v>
      </c>
      <c r="O241" s="57">
        <v>0</v>
      </c>
      <c r="P241" s="57">
        <v>0</v>
      </c>
      <c r="Q241" s="57">
        <v>0</v>
      </c>
      <c r="R241" s="57">
        <v>0</v>
      </c>
      <c r="S241" s="57">
        <v>0</v>
      </c>
      <c r="T241" s="57">
        <v>0</v>
      </c>
      <c r="U241" s="57">
        <v>0</v>
      </c>
      <c r="V241" s="57">
        <v>0</v>
      </c>
      <c r="W241" s="57">
        <v>0</v>
      </c>
      <c r="X241" s="57">
        <v>0</v>
      </c>
      <c r="Y241" s="57">
        <v>0</v>
      </c>
      <c r="Z241" s="48">
        <v>0</v>
      </c>
      <c r="AA241" s="55">
        <v>0</v>
      </c>
      <c r="AB241" s="56">
        <v>0</v>
      </c>
    </row>
    <row r="242" spans="2:28" x14ac:dyDescent="0.3">
      <c r="B242" s="48" t="s">
        <v>150</v>
      </c>
      <c r="C242" s="48" t="s">
        <v>110</v>
      </c>
      <c r="D242" s="48" t="s">
        <v>77</v>
      </c>
      <c r="E242" s="48" t="s">
        <v>122</v>
      </c>
      <c r="F242" s="48" t="s">
        <v>65</v>
      </c>
      <c r="G242" s="49">
        <v>0.35</v>
      </c>
      <c r="H242" s="48">
        <v>2</v>
      </c>
      <c r="I242" s="48" t="s">
        <v>139</v>
      </c>
      <c r="J242" s="48" t="s">
        <v>140</v>
      </c>
      <c r="K242" s="54">
        <v>1.575E-2</v>
      </c>
      <c r="L242" s="54">
        <v>1.575E-2</v>
      </c>
      <c r="M242" s="54">
        <v>1.575E-2</v>
      </c>
      <c r="N242" s="54">
        <v>1.575E-2</v>
      </c>
      <c r="O242" s="54">
        <v>1.575E-2</v>
      </c>
      <c r="P242" s="54">
        <v>1.575E-2</v>
      </c>
      <c r="Q242" s="54">
        <v>1.575E-2</v>
      </c>
      <c r="R242" s="54">
        <v>1.575E-2</v>
      </c>
      <c r="S242" s="54">
        <v>1.575E-2</v>
      </c>
      <c r="T242" s="54">
        <v>1.575E-2</v>
      </c>
      <c r="U242" s="54">
        <v>1.575E-2</v>
      </c>
      <c r="V242" s="54">
        <v>1.575E-2</v>
      </c>
      <c r="W242" s="54">
        <v>1.575E-2</v>
      </c>
      <c r="X242" s="54">
        <v>1.575E-2</v>
      </c>
      <c r="Y242" s="54">
        <v>1.575E-2</v>
      </c>
      <c r="Z242" s="48" t="s">
        <v>141</v>
      </c>
      <c r="AA242" s="55">
        <v>9.2085759278773911E-4</v>
      </c>
      <c r="AB242" s="56">
        <v>1.260997392571049E-4</v>
      </c>
    </row>
    <row r="243" spans="2:28" x14ac:dyDescent="0.3">
      <c r="B243" s="48" t="s">
        <v>150</v>
      </c>
      <c r="C243" s="48" t="s">
        <v>110</v>
      </c>
      <c r="D243" s="48" t="s">
        <v>77</v>
      </c>
      <c r="E243" s="48" t="s">
        <v>123</v>
      </c>
      <c r="F243" s="48" t="s">
        <v>65</v>
      </c>
      <c r="G243" s="49">
        <v>0.9</v>
      </c>
      <c r="H243" s="48">
        <v>2</v>
      </c>
      <c r="I243" s="48" t="s">
        <v>139</v>
      </c>
      <c r="J243" s="48" t="s">
        <v>140</v>
      </c>
      <c r="K243" s="54">
        <v>1.35E-2</v>
      </c>
      <c r="L243" s="54">
        <v>1.35E-2</v>
      </c>
      <c r="M243" s="54">
        <v>1.35E-2</v>
      </c>
      <c r="N243" s="54">
        <v>1.35E-2</v>
      </c>
      <c r="O243" s="54">
        <v>1.35E-2</v>
      </c>
      <c r="P243" s="54">
        <v>1.35E-2</v>
      </c>
      <c r="Q243" s="54">
        <v>1.35E-2</v>
      </c>
      <c r="R243" s="54">
        <v>1.35E-2</v>
      </c>
      <c r="S243" s="54">
        <v>1.35E-2</v>
      </c>
      <c r="T243" s="54">
        <v>1.35E-2</v>
      </c>
      <c r="U243" s="54">
        <v>1.35E-2</v>
      </c>
      <c r="V243" s="54">
        <v>1.35E-2</v>
      </c>
      <c r="W243" s="54">
        <v>1.35E-2</v>
      </c>
      <c r="X243" s="54">
        <v>1.35E-2</v>
      </c>
      <c r="Y243" s="54">
        <v>1.35E-2</v>
      </c>
      <c r="Z243" s="48" t="s">
        <v>141</v>
      </c>
      <c r="AA243" s="55">
        <v>9.2085759278773911E-4</v>
      </c>
      <c r="AB243" s="56">
        <v>1.260997392571049E-4</v>
      </c>
    </row>
    <row r="244" spans="2:28" x14ac:dyDescent="0.3">
      <c r="B244" s="48" t="s">
        <v>150</v>
      </c>
      <c r="C244" s="48" t="s">
        <v>110</v>
      </c>
      <c r="D244" s="48" t="s">
        <v>77</v>
      </c>
      <c r="E244" s="48" t="s">
        <v>124</v>
      </c>
      <c r="F244" s="48" t="s">
        <v>65</v>
      </c>
      <c r="G244" s="49">
        <v>0</v>
      </c>
      <c r="H244" s="48">
        <v>0</v>
      </c>
      <c r="I244" s="48">
        <v>0</v>
      </c>
      <c r="J244" s="48" t="e">
        <v>#N/A</v>
      </c>
      <c r="K244" s="57">
        <v>0</v>
      </c>
      <c r="L244" s="57">
        <v>0</v>
      </c>
      <c r="M244" s="57">
        <v>0</v>
      </c>
      <c r="N244" s="57">
        <v>0</v>
      </c>
      <c r="O244" s="57">
        <v>0</v>
      </c>
      <c r="P244" s="57">
        <v>0</v>
      </c>
      <c r="Q244" s="57">
        <v>0</v>
      </c>
      <c r="R244" s="57">
        <v>0</v>
      </c>
      <c r="S244" s="57">
        <v>0</v>
      </c>
      <c r="T244" s="57">
        <v>0</v>
      </c>
      <c r="U244" s="57">
        <v>0</v>
      </c>
      <c r="V244" s="57">
        <v>0</v>
      </c>
      <c r="W244" s="57">
        <v>0</v>
      </c>
      <c r="X244" s="57">
        <v>0</v>
      </c>
      <c r="Y244" s="57">
        <v>0</v>
      </c>
      <c r="Z244" s="48">
        <v>0</v>
      </c>
      <c r="AA244" s="55">
        <v>0</v>
      </c>
      <c r="AB244" s="56">
        <v>0</v>
      </c>
    </row>
    <row r="245" spans="2:28" x14ac:dyDescent="0.3">
      <c r="B245" s="48" t="s">
        <v>150</v>
      </c>
      <c r="C245" s="48" t="s">
        <v>110</v>
      </c>
      <c r="D245" s="48" t="s">
        <v>125</v>
      </c>
      <c r="E245" s="48" t="s">
        <v>111</v>
      </c>
      <c r="F245" s="48" t="s">
        <v>66</v>
      </c>
      <c r="G245" s="49">
        <v>1</v>
      </c>
      <c r="H245" s="48">
        <v>2</v>
      </c>
      <c r="I245" s="48" t="s">
        <v>143</v>
      </c>
      <c r="J245" s="48" t="s">
        <v>140</v>
      </c>
      <c r="K245" s="54">
        <v>1.3400000000000002E-2</v>
      </c>
      <c r="L245" s="54">
        <v>1.3400000000000002E-2</v>
      </c>
      <c r="M245" s="54">
        <v>1.3400000000000002E-2</v>
      </c>
      <c r="N245" s="54">
        <v>1.3400000000000002E-2</v>
      </c>
      <c r="O245" s="54">
        <v>1.3400000000000002E-2</v>
      </c>
      <c r="P245" s="54">
        <v>1.3400000000000002E-2</v>
      </c>
      <c r="Q245" s="54">
        <v>1.3400000000000002E-2</v>
      </c>
      <c r="R245" s="54">
        <v>1.3400000000000002E-2</v>
      </c>
      <c r="S245" s="54">
        <v>1.3400000000000002E-2</v>
      </c>
      <c r="T245" s="54">
        <v>1.3400000000000002E-2</v>
      </c>
      <c r="U245" s="54">
        <v>1.3400000000000002E-2</v>
      </c>
      <c r="V245" s="54">
        <v>1.3400000000000002E-2</v>
      </c>
      <c r="W245" s="54">
        <v>1.3400000000000002E-2</v>
      </c>
      <c r="X245" s="54">
        <v>1.3400000000000002E-2</v>
      </c>
      <c r="Y245" s="54">
        <v>1.3400000000000002E-2</v>
      </c>
      <c r="Z245" s="48" t="s">
        <v>141</v>
      </c>
      <c r="AA245" s="55">
        <v>0.14203855994074494</v>
      </c>
      <c r="AB245" s="56">
        <v>1.260997392571049E-4</v>
      </c>
    </row>
    <row r="246" spans="2:28" x14ac:dyDescent="0.3">
      <c r="B246" s="48" t="s">
        <v>150</v>
      </c>
      <c r="C246" s="48" t="s">
        <v>110</v>
      </c>
      <c r="D246" s="48" t="s">
        <v>125</v>
      </c>
      <c r="E246" s="48" t="s">
        <v>114</v>
      </c>
      <c r="F246" s="48" t="s">
        <v>66</v>
      </c>
      <c r="G246" s="49">
        <v>0</v>
      </c>
      <c r="H246" s="48">
        <v>0</v>
      </c>
      <c r="I246" s="48">
        <v>0</v>
      </c>
      <c r="J246" s="48" t="e">
        <v>#N/A</v>
      </c>
      <c r="K246" s="57">
        <v>0</v>
      </c>
      <c r="L246" s="57">
        <v>0</v>
      </c>
      <c r="M246" s="57">
        <v>0</v>
      </c>
      <c r="N246" s="57">
        <v>0</v>
      </c>
      <c r="O246" s="57">
        <v>0</v>
      </c>
      <c r="P246" s="57">
        <v>0</v>
      </c>
      <c r="Q246" s="57">
        <v>0</v>
      </c>
      <c r="R246" s="57">
        <v>0</v>
      </c>
      <c r="S246" s="57">
        <v>0</v>
      </c>
      <c r="T246" s="57">
        <v>0</v>
      </c>
      <c r="U246" s="57">
        <v>0</v>
      </c>
      <c r="V246" s="57">
        <v>0</v>
      </c>
      <c r="W246" s="57">
        <v>0</v>
      </c>
      <c r="X246" s="57">
        <v>0</v>
      </c>
      <c r="Y246" s="57">
        <v>0</v>
      </c>
      <c r="Z246" s="48">
        <v>0</v>
      </c>
      <c r="AA246" s="55">
        <v>0</v>
      </c>
      <c r="AB246" s="56">
        <v>0</v>
      </c>
    </row>
    <row r="247" spans="2:28" x14ac:dyDescent="0.3">
      <c r="B247" s="48" t="s">
        <v>150</v>
      </c>
      <c r="C247" s="48" t="s">
        <v>110</v>
      </c>
      <c r="D247" s="48" t="s">
        <v>125</v>
      </c>
      <c r="E247" s="48" t="s">
        <v>115</v>
      </c>
      <c r="F247" s="48" t="s">
        <v>66</v>
      </c>
      <c r="G247" s="49">
        <v>0.82599999999999996</v>
      </c>
      <c r="H247" s="48">
        <v>2</v>
      </c>
      <c r="I247" s="48" t="s">
        <v>143</v>
      </c>
      <c r="J247" s="48" t="s">
        <v>140</v>
      </c>
      <c r="K247" s="54">
        <v>8.9999999999999993E-3</v>
      </c>
      <c r="L247" s="54">
        <v>8.9999999999999993E-3</v>
      </c>
      <c r="M247" s="54">
        <v>8.9999999999999993E-3</v>
      </c>
      <c r="N247" s="54">
        <v>8.9999999999999993E-3</v>
      </c>
      <c r="O247" s="54">
        <v>8.9999999999999993E-3</v>
      </c>
      <c r="P247" s="54">
        <v>8.9999999999999993E-3</v>
      </c>
      <c r="Q247" s="54">
        <v>8.9999999999999993E-3</v>
      </c>
      <c r="R247" s="54">
        <v>8.9999999999999993E-3</v>
      </c>
      <c r="S247" s="54">
        <v>8.9999999999999993E-3</v>
      </c>
      <c r="T247" s="54">
        <v>8.9999999999999993E-3</v>
      </c>
      <c r="U247" s="54">
        <v>8.9999999999999993E-3</v>
      </c>
      <c r="V247" s="54">
        <v>8.9999999999999993E-3</v>
      </c>
      <c r="W247" s="54">
        <v>8.9999999999999993E-3</v>
      </c>
      <c r="X247" s="54">
        <v>8.9999999999999993E-3</v>
      </c>
      <c r="Y247" s="54">
        <v>8.9999999999999993E-3</v>
      </c>
      <c r="Z247" s="48" t="s">
        <v>141</v>
      </c>
      <c r="AA247" s="55">
        <v>0.14203855994074494</v>
      </c>
      <c r="AB247" s="56">
        <v>1.260997392571049E-4</v>
      </c>
    </row>
    <row r="248" spans="2:28" x14ac:dyDescent="0.3">
      <c r="B248" s="48" t="s">
        <v>150</v>
      </c>
      <c r="C248" s="48" t="s">
        <v>110</v>
      </c>
      <c r="D248" s="48" t="s">
        <v>125</v>
      </c>
      <c r="E248" s="48" t="s">
        <v>116</v>
      </c>
      <c r="F248" s="48" t="s">
        <v>66</v>
      </c>
      <c r="G248" s="49">
        <v>1</v>
      </c>
      <c r="H248" s="48">
        <v>2</v>
      </c>
      <c r="I248" s="48" t="s">
        <v>143</v>
      </c>
      <c r="J248" s="48" t="s">
        <v>140</v>
      </c>
      <c r="K248" s="54">
        <v>7.000000000000001E-3</v>
      </c>
      <c r="L248" s="54">
        <v>7.000000000000001E-3</v>
      </c>
      <c r="M248" s="54">
        <v>7.000000000000001E-3</v>
      </c>
      <c r="N248" s="54">
        <v>7.000000000000001E-3</v>
      </c>
      <c r="O248" s="54">
        <v>7.000000000000001E-3</v>
      </c>
      <c r="P248" s="54">
        <v>7.000000000000001E-3</v>
      </c>
      <c r="Q248" s="54">
        <v>7.000000000000001E-3</v>
      </c>
      <c r="R248" s="54">
        <v>7.000000000000001E-3</v>
      </c>
      <c r="S248" s="54">
        <v>7.000000000000001E-3</v>
      </c>
      <c r="T248" s="54">
        <v>7.000000000000001E-3</v>
      </c>
      <c r="U248" s="54">
        <v>7.000000000000001E-3</v>
      </c>
      <c r="V248" s="54">
        <v>7.000000000000001E-3</v>
      </c>
      <c r="W248" s="54">
        <v>7.000000000000001E-3</v>
      </c>
      <c r="X248" s="54">
        <v>7.000000000000001E-3</v>
      </c>
      <c r="Y248" s="54">
        <v>7.000000000000001E-3</v>
      </c>
      <c r="Z248" s="48" t="s">
        <v>141</v>
      </c>
      <c r="AA248" s="55">
        <v>0.14203855994074494</v>
      </c>
      <c r="AB248" s="56">
        <v>1.260997392571049E-4</v>
      </c>
    </row>
    <row r="249" spans="2:28" x14ac:dyDescent="0.3">
      <c r="B249" s="48" t="s">
        <v>150</v>
      </c>
      <c r="C249" s="48" t="s">
        <v>110</v>
      </c>
      <c r="D249" s="48" t="s">
        <v>125</v>
      </c>
      <c r="E249" s="48" t="s">
        <v>117</v>
      </c>
      <c r="F249" s="48" t="s">
        <v>66</v>
      </c>
      <c r="G249" s="49">
        <v>1</v>
      </c>
      <c r="H249" s="48">
        <v>2</v>
      </c>
      <c r="I249" s="48" t="s">
        <v>143</v>
      </c>
      <c r="J249" s="48" t="s">
        <v>140</v>
      </c>
      <c r="K249" s="54">
        <v>9.5999999999999992E-3</v>
      </c>
      <c r="L249" s="54">
        <v>9.5999999999999992E-3</v>
      </c>
      <c r="M249" s="54">
        <v>9.5999999999999992E-3</v>
      </c>
      <c r="N249" s="54">
        <v>9.5999999999999992E-3</v>
      </c>
      <c r="O249" s="54">
        <v>9.5999999999999992E-3</v>
      </c>
      <c r="P249" s="54">
        <v>9.5999999999999992E-3</v>
      </c>
      <c r="Q249" s="54">
        <v>9.5999999999999992E-3</v>
      </c>
      <c r="R249" s="54">
        <v>9.5999999999999992E-3</v>
      </c>
      <c r="S249" s="54">
        <v>9.5999999999999992E-3</v>
      </c>
      <c r="T249" s="54">
        <v>9.5999999999999992E-3</v>
      </c>
      <c r="U249" s="54">
        <v>9.5999999999999992E-3</v>
      </c>
      <c r="V249" s="54">
        <v>9.5999999999999992E-3</v>
      </c>
      <c r="W249" s="54">
        <v>9.5999999999999992E-3</v>
      </c>
      <c r="X249" s="54">
        <v>9.5999999999999992E-3</v>
      </c>
      <c r="Y249" s="54">
        <v>9.5999999999999992E-3</v>
      </c>
      <c r="Z249" s="48" t="s">
        <v>141</v>
      </c>
      <c r="AA249" s="55">
        <v>0.14203855994074494</v>
      </c>
      <c r="AB249" s="56">
        <v>1.260997392571049E-4</v>
      </c>
    </row>
    <row r="250" spans="2:28" x14ac:dyDescent="0.3">
      <c r="B250" s="48" t="s">
        <v>150</v>
      </c>
      <c r="C250" s="48" t="s">
        <v>110</v>
      </c>
      <c r="D250" s="48" t="s">
        <v>125</v>
      </c>
      <c r="E250" s="48" t="s">
        <v>118</v>
      </c>
      <c r="F250" s="48" t="s">
        <v>66</v>
      </c>
      <c r="G250" s="49">
        <v>0</v>
      </c>
      <c r="H250" s="48">
        <v>0</v>
      </c>
      <c r="I250" s="48">
        <v>0</v>
      </c>
      <c r="J250" s="48" t="e">
        <v>#N/A</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48">
        <v>0</v>
      </c>
      <c r="AA250" s="55">
        <v>0</v>
      </c>
      <c r="AB250" s="56">
        <v>0</v>
      </c>
    </row>
    <row r="251" spans="2:28" x14ac:dyDescent="0.3">
      <c r="B251" s="48" t="s">
        <v>150</v>
      </c>
      <c r="C251" s="48" t="s">
        <v>110</v>
      </c>
      <c r="D251" s="48" t="s">
        <v>125</v>
      </c>
      <c r="E251" s="48" t="s">
        <v>119</v>
      </c>
      <c r="F251" s="48" t="s">
        <v>66</v>
      </c>
      <c r="G251" s="49">
        <v>0</v>
      </c>
      <c r="H251" s="48">
        <v>0</v>
      </c>
      <c r="I251" s="48">
        <v>0</v>
      </c>
      <c r="J251" s="48" t="e">
        <v>#N/A</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48">
        <v>0</v>
      </c>
      <c r="AA251" s="55">
        <v>0</v>
      </c>
      <c r="AB251" s="56">
        <v>0</v>
      </c>
    </row>
    <row r="252" spans="2:28" x14ac:dyDescent="0.3">
      <c r="B252" s="48" t="s">
        <v>150</v>
      </c>
      <c r="C252" s="48" t="s">
        <v>110</v>
      </c>
      <c r="D252" s="48" t="s">
        <v>125</v>
      </c>
      <c r="E252" s="48" t="s">
        <v>120</v>
      </c>
      <c r="F252" s="48" t="s">
        <v>66</v>
      </c>
      <c r="G252" s="49">
        <v>0</v>
      </c>
      <c r="H252" s="48">
        <v>0</v>
      </c>
      <c r="I252" s="48">
        <v>0</v>
      </c>
      <c r="J252" s="48" t="e">
        <v>#N/A</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48">
        <v>0</v>
      </c>
      <c r="AA252" s="55">
        <v>0</v>
      </c>
      <c r="AB252" s="56">
        <v>0</v>
      </c>
    </row>
    <row r="253" spans="2:28" x14ac:dyDescent="0.3">
      <c r="B253" s="48" t="s">
        <v>150</v>
      </c>
      <c r="C253" s="48" t="s">
        <v>110</v>
      </c>
      <c r="D253" s="48" t="s">
        <v>125</v>
      </c>
      <c r="E253" s="48" t="s">
        <v>121</v>
      </c>
      <c r="F253" s="48" t="s">
        <v>66</v>
      </c>
      <c r="G253" s="49">
        <v>0</v>
      </c>
      <c r="H253" s="48">
        <v>0</v>
      </c>
      <c r="I253" s="48">
        <v>0</v>
      </c>
      <c r="J253" s="48" t="e">
        <v>#N/A</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48">
        <v>0</v>
      </c>
      <c r="AA253" s="55">
        <v>0</v>
      </c>
      <c r="AB253" s="56">
        <v>0</v>
      </c>
    </row>
    <row r="254" spans="2:28" x14ac:dyDescent="0.3">
      <c r="B254" s="48" t="s">
        <v>150</v>
      </c>
      <c r="C254" s="48" t="s">
        <v>110</v>
      </c>
      <c r="D254" s="48" t="s">
        <v>125</v>
      </c>
      <c r="E254" s="48" t="s">
        <v>122</v>
      </c>
      <c r="F254" s="48" t="s">
        <v>66</v>
      </c>
      <c r="G254" s="49">
        <v>0.35</v>
      </c>
      <c r="H254" s="48">
        <v>2</v>
      </c>
      <c r="I254" s="48" t="s">
        <v>143</v>
      </c>
      <c r="J254" s="48" t="s">
        <v>140</v>
      </c>
      <c r="K254" s="54">
        <v>6.7499999999999999E-3</v>
      </c>
      <c r="L254" s="54">
        <v>6.7499999999999999E-3</v>
      </c>
      <c r="M254" s="54">
        <v>6.7499999999999999E-3</v>
      </c>
      <c r="N254" s="54">
        <v>6.7499999999999999E-3</v>
      </c>
      <c r="O254" s="54">
        <v>6.7499999999999999E-3</v>
      </c>
      <c r="P254" s="54">
        <v>6.7499999999999999E-3</v>
      </c>
      <c r="Q254" s="54">
        <v>6.7499999999999999E-3</v>
      </c>
      <c r="R254" s="54">
        <v>6.7499999999999999E-3</v>
      </c>
      <c r="S254" s="54">
        <v>6.7499999999999999E-3</v>
      </c>
      <c r="T254" s="54">
        <v>6.7499999999999999E-3</v>
      </c>
      <c r="U254" s="54">
        <v>6.7499999999999999E-3</v>
      </c>
      <c r="V254" s="54">
        <v>6.7499999999999999E-3</v>
      </c>
      <c r="W254" s="54">
        <v>6.7499999999999999E-3</v>
      </c>
      <c r="X254" s="54">
        <v>6.7499999999999999E-3</v>
      </c>
      <c r="Y254" s="54">
        <v>6.7499999999999999E-3</v>
      </c>
      <c r="Z254" s="48" t="s">
        <v>141</v>
      </c>
      <c r="AA254" s="55">
        <v>0.14203855994074494</v>
      </c>
      <c r="AB254" s="56">
        <v>1.260997392571049E-4</v>
      </c>
    </row>
    <row r="255" spans="2:28" x14ac:dyDescent="0.3">
      <c r="B255" s="48" t="s">
        <v>150</v>
      </c>
      <c r="C255" s="48" t="s">
        <v>110</v>
      </c>
      <c r="D255" s="48" t="s">
        <v>125</v>
      </c>
      <c r="E255" s="48" t="s">
        <v>123</v>
      </c>
      <c r="F255" s="48" t="s">
        <v>66</v>
      </c>
      <c r="G255" s="49">
        <v>0.9</v>
      </c>
      <c r="H255" s="48">
        <v>2</v>
      </c>
      <c r="I255" s="48" t="s">
        <v>143</v>
      </c>
      <c r="J255" s="48" t="s">
        <v>140</v>
      </c>
      <c r="K255" s="54">
        <v>8.9999999999999993E-3</v>
      </c>
      <c r="L255" s="54">
        <v>8.9999999999999993E-3</v>
      </c>
      <c r="M255" s="54">
        <v>8.9999999999999993E-3</v>
      </c>
      <c r="N255" s="54">
        <v>8.9999999999999993E-3</v>
      </c>
      <c r="O255" s="54">
        <v>8.9999999999999993E-3</v>
      </c>
      <c r="P255" s="54">
        <v>8.9999999999999993E-3</v>
      </c>
      <c r="Q255" s="54">
        <v>8.9999999999999993E-3</v>
      </c>
      <c r="R255" s="54">
        <v>8.9999999999999993E-3</v>
      </c>
      <c r="S255" s="54">
        <v>8.9999999999999993E-3</v>
      </c>
      <c r="T255" s="54">
        <v>8.9999999999999993E-3</v>
      </c>
      <c r="U255" s="54">
        <v>8.9999999999999993E-3</v>
      </c>
      <c r="V255" s="54">
        <v>8.9999999999999993E-3</v>
      </c>
      <c r="W255" s="54">
        <v>8.9999999999999993E-3</v>
      </c>
      <c r="X255" s="54">
        <v>8.9999999999999993E-3</v>
      </c>
      <c r="Y255" s="54">
        <v>8.9999999999999993E-3</v>
      </c>
      <c r="Z255" s="48" t="s">
        <v>141</v>
      </c>
      <c r="AA255" s="55">
        <v>0.14203855994074494</v>
      </c>
      <c r="AB255" s="56">
        <v>1.260997392571049E-4</v>
      </c>
    </row>
    <row r="256" spans="2:28" x14ac:dyDescent="0.3">
      <c r="B256" s="48" t="s">
        <v>150</v>
      </c>
      <c r="C256" s="48" t="s">
        <v>110</v>
      </c>
      <c r="D256" s="48" t="s">
        <v>125</v>
      </c>
      <c r="E256" s="48" t="s">
        <v>124</v>
      </c>
      <c r="F256" s="48" t="s">
        <v>66</v>
      </c>
      <c r="G256" s="49">
        <v>0</v>
      </c>
      <c r="H256" s="48">
        <v>0</v>
      </c>
      <c r="I256" s="48">
        <v>0</v>
      </c>
      <c r="J256" s="48" t="e">
        <v>#N/A</v>
      </c>
      <c r="K256" s="57">
        <v>0</v>
      </c>
      <c r="L256" s="57">
        <v>0</v>
      </c>
      <c r="M256" s="57">
        <v>0</v>
      </c>
      <c r="N256" s="57">
        <v>0</v>
      </c>
      <c r="O256" s="57">
        <v>0</v>
      </c>
      <c r="P256" s="57">
        <v>0</v>
      </c>
      <c r="Q256" s="57">
        <v>0</v>
      </c>
      <c r="R256" s="57">
        <v>0</v>
      </c>
      <c r="S256" s="57">
        <v>0</v>
      </c>
      <c r="T256" s="57">
        <v>0</v>
      </c>
      <c r="U256" s="57">
        <v>0</v>
      </c>
      <c r="V256" s="57">
        <v>0</v>
      </c>
      <c r="W256" s="57">
        <v>0</v>
      </c>
      <c r="X256" s="57">
        <v>0</v>
      </c>
      <c r="Y256" s="57">
        <v>0</v>
      </c>
      <c r="Z256" s="48">
        <v>0</v>
      </c>
      <c r="AA256" s="55">
        <v>0</v>
      </c>
      <c r="AB256" s="56">
        <v>0</v>
      </c>
    </row>
    <row r="257" spans="2:28" x14ac:dyDescent="0.3">
      <c r="B257" s="48" t="s">
        <v>150</v>
      </c>
      <c r="C257" s="48" t="s">
        <v>110</v>
      </c>
      <c r="D257" s="48" t="s">
        <v>78</v>
      </c>
      <c r="E257" s="48" t="s">
        <v>111</v>
      </c>
      <c r="F257" s="48" t="s">
        <v>65</v>
      </c>
      <c r="G257" s="49">
        <v>1</v>
      </c>
      <c r="H257" s="48">
        <v>2</v>
      </c>
      <c r="I257" s="48" t="s">
        <v>139</v>
      </c>
      <c r="J257" s="48" t="s">
        <v>140</v>
      </c>
      <c r="K257" s="54">
        <v>2.01E-2</v>
      </c>
      <c r="L257" s="54">
        <v>2.01E-2</v>
      </c>
      <c r="M257" s="54">
        <v>2.01E-2</v>
      </c>
      <c r="N257" s="54">
        <v>2.01E-2</v>
      </c>
      <c r="O257" s="54">
        <v>2.01E-2</v>
      </c>
      <c r="P257" s="54">
        <v>2.01E-2</v>
      </c>
      <c r="Q257" s="54">
        <v>2.01E-2</v>
      </c>
      <c r="R257" s="54">
        <v>2.01E-2</v>
      </c>
      <c r="S257" s="54">
        <v>2.01E-2</v>
      </c>
      <c r="T257" s="54">
        <v>2.01E-2</v>
      </c>
      <c r="U257" s="54">
        <v>2.01E-2</v>
      </c>
      <c r="V257" s="54">
        <v>2.01E-2</v>
      </c>
      <c r="W257" s="54">
        <v>2.01E-2</v>
      </c>
      <c r="X257" s="54">
        <v>2.01E-2</v>
      </c>
      <c r="Y257" s="54">
        <v>2.01E-2</v>
      </c>
      <c r="Z257" s="48" t="s">
        <v>141</v>
      </c>
      <c r="AA257" s="55">
        <v>3.2362819813579785E-3</v>
      </c>
      <c r="AB257" s="56">
        <v>1.260997392571049E-4</v>
      </c>
    </row>
    <row r="258" spans="2:28" x14ac:dyDescent="0.3">
      <c r="B258" s="48" t="s">
        <v>150</v>
      </c>
      <c r="C258" s="48" t="s">
        <v>110</v>
      </c>
      <c r="D258" s="48" t="s">
        <v>78</v>
      </c>
      <c r="E258" s="48" t="s">
        <v>111</v>
      </c>
      <c r="F258" s="48" t="s">
        <v>66</v>
      </c>
      <c r="G258" s="49">
        <v>1</v>
      </c>
      <c r="H258" s="48">
        <v>2</v>
      </c>
      <c r="I258" s="48" t="s">
        <v>143</v>
      </c>
      <c r="J258" s="48" t="s">
        <v>140</v>
      </c>
      <c r="K258" s="54">
        <v>1.3400000000000002E-2</v>
      </c>
      <c r="L258" s="54">
        <v>1.3400000000000002E-2</v>
      </c>
      <c r="M258" s="54">
        <v>1.3400000000000002E-2</v>
      </c>
      <c r="N258" s="54">
        <v>1.3400000000000002E-2</v>
      </c>
      <c r="O258" s="54">
        <v>1.3400000000000002E-2</v>
      </c>
      <c r="P258" s="54">
        <v>1.3400000000000002E-2</v>
      </c>
      <c r="Q258" s="54">
        <v>1.3400000000000002E-2</v>
      </c>
      <c r="R258" s="54">
        <v>1.3400000000000002E-2</v>
      </c>
      <c r="S258" s="54">
        <v>1.3400000000000002E-2</v>
      </c>
      <c r="T258" s="54">
        <v>1.3400000000000002E-2</v>
      </c>
      <c r="U258" s="54">
        <v>1.3400000000000002E-2</v>
      </c>
      <c r="V258" s="54">
        <v>1.3400000000000002E-2</v>
      </c>
      <c r="W258" s="54">
        <v>1.3400000000000002E-2</v>
      </c>
      <c r="X258" s="54">
        <v>1.3400000000000002E-2</v>
      </c>
      <c r="Y258" s="54">
        <v>1.3400000000000002E-2</v>
      </c>
      <c r="Z258" s="48" t="s">
        <v>141</v>
      </c>
      <c r="AA258" s="55">
        <v>1.1261510504232507E-2</v>
      </c>
      <c r="AB258" s="56">
        <v>1.260997392571049E-4</v>
      </c>
    </row>
    <row r="259" spans="2:28" x14ac:dyDescent="0.3">
      <c r="B259" s="48" t="s">
        <v>150</v>
      </c>
      <c r="C259" s="48" t="s">
        <v>110</v>
      </c>
      <c r="D259" s="48" t="s">
        <v>78</v>
      </c>
      <c r="E259" s="48" t="s">
        <v>114</v>
      </c>
      <c r="F259" s="48" t="s">
        <v>65</v>
      </c>
      <c r="G259" s="49">
        <v>0</v>
      </c>
      <c r="H259" s="48">
        <v>0</v>
      </c>
      <c r="I259" s="48">
        <v>0</v>
      </c>
      <c r="J259" s="48" t="e">
        <v>#N/A</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48">
        <v>0</v>
      </c>
      <c r="AA259" s="55">
        <v>0</v>
      </c>
      <c r="AB259" s="56">
        <v>0</v>
      </c>
    </row>
    <row r="260" spans="2:28" x14ac:dyDescent="0.3">
      <c r="B260" s="48" t="s">
        <v>150</v>
      </c>
      <c r="C260" s="48" t="s">
        <v>110</v>
      </c>
      <c r="D260" s="48" t="s">
        <v>78</v>
      </c>
      <c r="E260" s="48" t="s">
        <v>114</v>
      </c>
      <c r="F260" s="48" t="s">
        <v>66</v>
      </c>
      <c r="G260" s="49">
        <v>0</v>
      </c>
      <c r="H260" s="48">
        <v>0</v>
      </c>
      <c r="I260" s="48">
        <v>0</v>
      </c>
      <c r="J260" s="48" t="e">
        <v>#N/A</v>
      </c>
      <c r="K260" s="57">
        <v>0</v>
      </c>
      <c r="L260" s="57">
        <v>0</v>
      </c>
      <c r="M260" s="57">
        <v>0</v>
      </c>
      <c r="N260" s="57">
        <v>0</v>
      </c>
      <c r="O260" s="57">
        <v>0</v>
      </c>
      <c r="P260" s="57">
        <v>0</v>
      </c>
      <c r="Q260" s="57">
        <v>0</v>
      </c>
      <c r="R260" s="57">
        <v>0</v>
      </c>
      <c r="S260" s="57">
        <v>0</v>
      </c>
      <c r="T260" s="57">
        <v>0</v>
      </c>
      <c r="U260" s="57">
        <v>0</v>
      </c>
      <c r="V260" s="57">
        <v>0</v>
      </c>
      <c r="W260" s="57">
        <v>0</v>
      </c>
      <c r="X260" s="57">
        <v>0</v>
      </c>
      <c r="Y260" s="57">
        <v>0</v>
      </c>
      <c r="Z260" s="48">
        <v>0</v>
      </c>
      <c r="AA260" s="55">
        <v>0</v>
      </c>
      <c r="AB260" s="56">
        <v>0</v>
      </c>
    </row>
    <row r="261" spans="2:28" x14ac:dyDescent="0.3">
      <c r="B261" s="48" t="s">
        <v>150</v>
      </c>
      <c r="C261" s="48" t="s">
        <v>110</v>
      </c>
      <c r="D261" s="48" t="s">
        <v>78</v>
      </c>
      <c r="E261" s="48" t="s">
        <v>115</v>
      </c>
      <c r="F261" s="48" t="s">
        <v>65</v>
      </c>
      <c r="G261" s="49">
        <v>0.69</v>
      </c>
      <c r="H261" s="48">
        <v>2</v>
      </c>
      <c r="I261" s="48" t="s">
        <v>139</v>
      </c>
      <c r="J261" s="48" t="s">
        <v>140</v>
      </c>
      <c r="K261" s="54">
        <v>1.35E-2</v>
      </c>
      <c r="L261" s="54">
        <v>1.35E-2</v>
      </c>
      <c r="M261" s="54">
        <v>1.35E-2</v>
      </c>
      <c r="N261" s="54">
        <v>1.35E-2</v>
      </c>
      <c r="O261" s="54">
        <v>1.35E-2</v>
      </c>
      <c r="P261" s="54">
        <v>1.35E-2</v>
      </c>
      <c r="Q261" s="54">
        <v>1.35E-2</v>
      </c>
      <c r="R261" s="54">
        <v>1.35E-2</v>
      </c>
      <c r="S261" s="54">
        <v>1.35E-2</v>
      </c>
      <c r="T261" s="54">
        <v>1.35E-2</v>
      </c>
      <c r="U261" s="54">
        <v>1.35E-2</v>
      </c>
      <c r="V261" s="54">
        <v>1.35E-2</v>
      </c>
      <c r="W261" s="54">
        <v>1.35E-2</v>
      </c>
      <c r="X261" s="54">
        <v>1.35E-2</v>
      </c>
      <c r="Y261" s="54">
        <v>1.35E-2</v>
      </c>
      <c r="Z261" s="48" t="s">
        <v>141</v>
      </c>
      <c r="AA261" s="55">
        <v>3.2362819813579785E-3</v>
      </c>
      <c r="AB261" s="56">
        <v>1.260997392571049E-4</v>
      </c>
    </row>
    <row r="262" spans="2:28" x14ac:dyDescent="0.3">
      <c r="B262" s="48" t="s">
        <v>150</v>
      </c>
      <c r="C262" s="48" t="s">
        <v>110</v>
      </c>
      <c r="D262" s="48" t="s">
        <v>78</v>
      </c>
      <c r="E262" s="48" t="s">
        <v>115</v>
      </c>
      <c r="F262" s="48" t="s">
        <v>66</v>
      </c>
      <c r="G262" s="49">
        <v>0.82599999999999996</v>
      </c>
      <c r="H262" s="48">
        <v>2</v>
      </c>
      <c r="I262" s="48" t="s">
        <v>143</v>
      </c>
      <c r="J262" s="48" t="s">
        <v>140</v>
      </c>
      <c r="K262" s="54">
        <v>8.9999999999999993E-3</v>
      </c>
      <c r="L262" s="54">
        <v>8.9999999999999993E-3</v>
      </c>
      <c r="M262" s="54">
        <v>8.9999999999999993E-3</v>
      </c>
      <c r="N262" s="54">
        <v>8.9999999999999993E-3</v>
      </c>
      <c r="O262" s="54">
        <v>8.9999999999999993E-3</v>
      </c>
      <c r="P262" s="54">
        <v>8.9999999999999993E-3</v>
      </c>
      <c r="Q262" s="54">
        <v>8.9999999999999993E-3</v>
      </c>
      <c r="R262" s="54">
        <v>8.9999999999999993E-3</v>
      </c>
      <c r="S262" s="54">
        <v>8.9999999999999993E-3</v>
      </c>
      <c r="T262" s="54">
        <v>8.9999999999999993E-3</v>
      </c>
      <c r="U262" s="54">
        <v>8.9999999999999993E-3</v>
      </c>
      <c r="V262" s="54">
        <v>8.9999999999999993E-3</v>
      </c>
      <c r="W262" s="54">
        <v>8.9999999999999993E-3</v>
      </c>
      <c r="X262" s="54">
        <v>8.9999999999999993E-3</v>
      </c>
      <c r="Y262" s="54">
        <v>8.9999999999999993E-3</v>
      </c>
      <c r="Z262" s="48" t="s">
        <v>141</v>
      </c>
      <c r="AA262" s="55">
        <v>1.1261510504232507E-2</v>
      </c>
      <c r="AB262" s="56">
        <v>1.260997392571049E-4</v>
      </c>
    </row>
    <row r="263" spans="2:28" x14ac:dyDescent="0.3">
      <c r="B263" s="48" t="s">
        <v>150</v>
      </c>
      <c r="C263" s="48" t="s">
        <v>110</v>
      </c>
      <c r="D263" s="48" t="s">
        <v>78</v>
      </c>
      <c r="E263" s="48" t="s">
        <v>116</v>
      </c>
      <c r="F263" s="48" t="s">
        <v>65</v>
      </c>
      <c r="G263" s="49">
        <v>1</v>
      </c>
      <c r="H263" s="48">
        <v>2</v>
      </c>
      <c r="I263" s="48" t="s">
        <v>139</v>
      </c>
      <c r="J263" s="48" t="s">
        <v>140</v>
      </c>
      <c r="K263" s="54">
        <v>1.0500000000000001E-2</v>
      </c>
      <c r="L263" s="54">
        <v>1.0500000000000001E-2</v>
      </c>
      <c r="M263" s="54">
        <v>1.0500000000000001E-2</v>
      </c>
      <c r="N263" s="54">
        <v>1.0500000000000001E-2</v>
      </c>
      <c r="O263" s="54">
        <v>1.0500000000000001E-2</v>
      </c>
      <c r="P263" s="54">
        <v>1.0500000000000001E-2</v>
      </c>
      <c r="Q263" s="54">
        <v>1.0500000000000001E-2</v>
      </c>
      <c r="R263" s="54">
        <v>1.0500000000000001E-2</v>
      </c>
      <c r="S263" s="54">
        <v>1.0500000000000001E-2</v>
      </c>
      <c r="T263" s="54">
        <v>1.0500000000000001E-2</v>
      </c>
      <c r="U263" s="54">
        <v>1.0500000000000001E-2</v>
      </c>
      <c r="V263" s="54">
        <v>1.0500000000000001E-2</v>
      </c>
      <c r="W263" s="54">
        <v>1.0500000000000001E-2</v>
      </c>
      <c r="X263" s="54">
        <v>1.0500000000000001E-2</v>
      </c>
      <c r="Y263" s="54">
        <v>1.0500000000000001E-2</v>
      </c>
      <c r="Z263" s="48" t="s">
        <v>141</v>
      </c>
      <c r="AA263" s="55">
        <v>3.2362819813579785E-3</v>
      </c>
      <c r="AB263" s="56">
        <v>1.260997392571049E-4</v>
      </c>
    </row>
    <row r="264" spans="2:28" x14ac:dyDescent="0.3">
      <c r="B264" s="48" t="s">
        <v>150</v>
      </c>
      <c r="C264" s="48" t="s">
        <v>110</v>
      </c>
      <c r="D264" s="48" t="s">
        <v>78</v>
      </c>
      <c r="E264" s="48" t="s">
        <v>116</v>
      </c>
      <c r="F264" s="48" t="s">
        <v>66</v>
      </c>
      <c r="G264" s="49">
        <v>1</v>
      </c>
      <c r="H264" s="48">
        <v>2</v>
      </c>
      <c r="I264" s="48" t="s">
        <v>143</v>
      </c>
      <c r="J264" s="48" t="s">
        <v>140</v>
      </c>
      <c r="K264" s="54">
        <v>7.000000000000001E-3</v>
      </c>
      <c r="L264" s="54">
        <v>7.000000000000001E-3</v>
      </c>
      <c r="M264" s="54">
        <v>7.000000000000001E-3</v>
      </c>
      <c r="N264" s="54">
        <v>7.000000000000001E-3</v>
      </c>
      <c r="O264" s="54">
        <v>7.000000000000001E-3</v>
      </c>
      <c r="P264" s="54">
        <v>7.000000000000001E-3</v>
      </c>
      <c r="Q264" s="54">
        <v>7.000000000000001E-3</v>
      </c>
      <c r="R264" s="54">
        <v>7.000000000000001E-3</v>
      </c>
      <c r="S264" s="54">
        <v>7.000000000000001E-3</v>
      </c>
      <c r="T264" s="54">
        <v>7.000000000000001E-3</v>
      </c>
      <c r="U264" s="54">
        <v>7.000000000000001E-3</v>
      </c>
      <c r="V264" s="54">
        <v>7.000000000000001E-3</v>
      </c>
      <c r="W264" s="54">
        <v>7.000000000000001E-3</v>
      </c>
      <c r="X264" s="54">
        <v>7.000000000000001E-3</v>
      </c>
      <c r="Y264" s="54">
        <v>7.000000000000001E-3</v>
      </c>
      <c r="Z264" s="48" t="s">
        <v>141</v>
      </c>
      <c r="AA264" s="55">
        <v>1.1261510504232507E-2</v>
      </c>
      <c r="AB264" s="56">
        <v>1.260997392571049E-4</v>
      </c>
    </row>
    <row r="265" spans="2:28" x14ac:dyDescent="0.3">
      <c r="B265" s="48" t="s">
        <v>150</v>
      </c>
      <c r="C265" s="48" t="s">
        <v>110</v>
      </c>
      <c r="D265" s="48" t="s">
        <v>78</v>
      </c>
      <c r="E265" s="48" t="s">
        <v>117</v>
      </c>
      <c r="F265" s="48" t="s">
        <v>65</v>
      </c>
      <c r="G265" s="49">
        <v>1</v>
      </c>
      <c r="H265" s="48">
        <v>2</v>
      </c>
      <c r="I265" s="48" t="s">
        <v>139</v>
      </c>
      <c r="J265" s="48" t="s">
        <v>140</v>
      </c>
      <c r="K265" s="54">
        <v>2.24E-2</v>
      </c>
      <c r="L265" s="54">
        <v>2.24E-2</v>
      </c>
      <c r="M265" s="54">
        <v>2.24E-2</v>
      </c>
      <c r="N265" s="54">
        <v>2.24E-2</v>
      </c>
      <c r="O265" s="54">
        <v>2.24E-2</v>
      </c>
      <c r="P265" s="54">
        <v>2.24E-2</v>
      </c>
      <c r="Q265" s="54">
        <v>2.24E-2</v>
      </c>
      <c r="R265" s="54">
        <v>2.24E-2</v>
      </c>
      <c r="S265" s="54">
        <v>2.24E-2</v>
      </c>
      <c r="T265" s="54">
        <v>2.24E-2</v>
      </c>
      <c r="U265" s="54">
        <v>2.24E-2</v>
      </c>
      <c r="V265" s="54">
        <v>2.24E-2</v>
      </c>
      <c r="W265" s="54">
        <v>2.24E-2</v>
      </c>
      <c r="X265" s="54">
        <v>2.24E-2</v>
      </c>
      <c r="Y265" s="54">
        <v>2.24E-2</v>
      </c>
      <c r="Z265" s="48" t="s">
        <v>141</v>
      </c>
      <c r="AA265" s="55">
        <v>3.2362819813579785E-3</v>
      </c>
      <c r="AB265" s="56">
        <v>1.260997392571049E-4</v>
      </c>
    </row>
    <row r="266" spans="2:28" x14ac:dyDescent="0.3">
      <c r="B266" s="48" t="s">
        <v>150</v>
      </c>
      <c r="C266" s="48" t="s">
        <v>110</v>
      </c>
      <c r="D266" s="48" t="s">
        <v>78</v>
      </c>
      <c r="E266" s="48" t="s">
        <v>117</v>
      </c>
      <c r="F266" s="48" t="s">
        <v>66</v>
      </c>
      <c r="G266" s="49">
        <v>1</v>
      </c>
      <c r="H266" s="48">
        <v>2</v>
      </c>
      <c r="I266" s="48" t="s">
        <v>143</v>
      </c>
      <c r="J266" s="48" t="s">
        <v>140</v>
      </c>
      <c r="K266" s="54">
        <v>9.5999999999999992E-3</v>
      </c>
      <c r="L266" s="54">
        <v>9.5999999999999992E-3</v>
      </c>
      <c r="M266" s="54">
        <v>9.5999999999999992E-3</v>
      </c>
      <c r="N266" s="54">
        <v>9.5999999999999992E-3</v>
      </c>
      <c r="O266" s="54">
        <v>9.5999999999999992E-3</v>
      </c>
      <c r="P266" s="54">
        <v>9.5999999999999992E-3</v>
      </c>
      <c r="Q266" s="54">
        <v>9.5999999999999992E-3</v>
      </c>
      <c r="R266" s="54">
        <v>9.5999999999999992E-3</v>
      </c>
      <c r="S266" s="54">
        <v>9.5999999999999992E-3</v>
      </c>
      <c r="T266" s="54">
        <v>9.5999999999999992E-3</v>
      </c>
      <c r="U266" s="54">
        <v>9.5999999999999992E-3</v>
      </c>
      <c r="V266" s="54">
        <v>9.5999999999999992E-3</v>
      </c>
      <c r="W266" s="54">
        <v>9.5999999999999992E-3</v>
      </c>
      <c r="X266" s="54">
        <v>9.5999999999999992E-3</v>
      </c>
      <c r="Y266" s="54">
        <v>9.5999999999999992E-3</v>
      </c>
      <c r="Z266" s="48" t="s">
        <v>141</v>
      </c>
      <c r="AA266" s="55">
        <v>1.1261510504232507E-2</v>
      </c>
      <c r="AB266" s="56">
        <v>1.260997392571049E-4</v>
      </c>
    </row>
    <row r="267" spans="2:28" x14ac:dyDescent="0.3">
      <c r="B267" s="48" t="s">
        <v>150</v>
      </c>
      <c r="C267" s="48" t="s">
        <v>110</v>
      </c>
      <c r="D267" s="48" t="s">
        <v>78</v>
      </c>
      <c r="E267" s="48" t="s">
        <v>118</v>
      </c>
      <c r="F267" s="48" t="s">
        <v>65</v>
      </c>
      <c r="G267" s="49">
        <v>0</v>
      </c>
      <c r="H267" s="48">
        <v>0</v>
      </c>
      <c r="I267" s="48">
        <v>0</v>
      </c>
      <c r="J267" s="48" t="e">
        <v>#N/A</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48">
        <v>0</v>
      </c>
      <c r="AA267" s="55">
        <v>0</v>
      </c>
      <c r="AB267" s="56">
        <v>0</v>
      </c>
    </row>
    <row r="268" spans="2:28" x14ac:dyDescent="0.3">
      <c r="B268" s="48" t="s">
        <v>150</v>
      </c>
      <c r="C268" s="48" t="s">
        <v>110</v>
      </c>
      <c r="D268" s="48" t="s">
        <v>78</v>
      </c>
      <c r="E268" s="48" t="s">
        <v>118</v>
      </c>
      <c r="F268" s="48" t="s">
        <v>66</v>
      </c>
      <c r="G268" s="49">
        <v>0</v>
      </c>
      <c r="H268" s="48">
        <v>0</v>
      </c>
      <c r="I268" s="48">
        <v>0</v>
      </c>
      <c r="J268" s="48" t="e">
        <v>#N/A</v>
      </c>
      <c r="K268" s="57">
        <v>0</v>
      </c>
      <c r="L268" s="57">
        <v>0</v>
      </c>
      <c r="M268" s="57">
        <v>0</v>
      </c>
      <c r="N268" s="57">
        <v>0</v>
      </c>
      <c r="O268" s="57">
        <v>0</v>
      </c>
      <c r="P268" s="57">
        <v>0</v>
      </c>
      <c r="Q268" s="57">
        <v>0</v>
      </c>
      <c r="R268" s="57">
        <v>0</v>
      </c>
      <c r="S268" s="57">
        <v>0</v>
      </c>
      <c r="T268" s="57">
        <v>0</v>
      </c>
      <c r="U268" s="57">
        <v>0</v>
      </c>
      <c r="V268" s="57">
        <v>0</v>
      </c>
      <c r="W268" s="57">
        <v>0</v>
      </c>
      <c r="X268" s="57">
        <v>0</v>
      </c>
      <c r="Y268" s="57">
        <v>0</v>
      </c>
      <c r="Z268" s="48">
        <v>0</v>
      </c>
      <c r="AA268" s="55">
        <v>0</v>
      </c>
      <c r="AB268" s="56">
        <v>0</v>
      </c>
    </row>
    <row r="269" spans="2:28" x14ac:dyDescent="0.3">
      <c r="B269" s="48" t="s">
        <v>150</v>
      </c>
      <c r="C269" s="48" t="s">
        <v>110</v>
      </c>
      <c r="D269" s="48" t="s">
        <v>78</v>
      </c>
      <c r="E269" s="48" t="s">
        <v>119</v>
      </c>
      <c r="F269" s="48" t="s">
        <v>65</v>
      </c>
      <c r="G269" s="49">
        <v>0</v>
      </c>
      <c r="H269" s="48">
        <v>0</v>
      </c>
      <c r="I269" s="48">
        <v>0</v>
      </c>
      <c r="J269" s="48" t="e">
        <v>#N/A</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48">
        <v>0</v>
      </c>
      <c r="AA269" s="55">
        <v>0</v>
      </c>
      <c r="AB269" s="56">
        <v>0</v>
      </c>
    </row>
    <row r="270" spans="2:28" x14ac:dyDescent="0.3">
      <c r="B270" s="48" t="s">
        <v>150</v>
      </c>
      <c r="C270" s="48" t="s">
        <v>110</v>
      </c>
      <c r="D270" s="48" t="s">
        <v>78</v>
      </c>
      <c r="E270" s="48" t="s">
        <v>119</v>
      </c>
      <c r="F270" s="48" t="s">
        <v>66</v>
      </c>
      <c r="G270" s="49">
        <v>0</v>
      </c>
      <c r="H270" s="48">
        <v>0</v>
      </c>
      <c r="I270" s="48">
        <v>0</v>
      </c>
      <c r="J270" s="48" t="e">
        <v>#N/A</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48">
        <v>0</v>
      </c>
      <c r="AA270" s="55">
        <v>0</v>
      </c>
      <c r="AB270" s="56">
        <v>0</v>
      </c>
    </row>
    <row r="271" spans="2:28" x14ac:dyDescent="0.3">
      <c r="B271" s="48" t="s">
        <v>150</v>
      </c>
      <c r="C271" s="48" t="s">
        <v>110</v>
      </c>
      <c r="D271" s="48" t="s">
        <v>78</v>
      </c>
      <c r="E271" s="48" t="s">
        <v>120</v>
      </c>
      <c r="F271" s="48" t="s">
        <v>65</v>
      </c>
      <c r="G271" s="49">
        <v>0</v>
      </c>
      <c r="H271" s="48">
        <v>0</v>
      </c>
      <c r="I271" s="48">
        <v>0</v>
      </c>
      <c r="J271" s="48" t="e">
        <v>#N/A</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48">
        <v>0</v>
      </c>
      <c r="AA271" s="55">
        <v>0</v>
      </c>
      <c r="AB271" s="56">
        <v>0</v>
      </c>
    </row>
    <row r="272" spans="2:28" x14ac:dyDescent="0.3">
      <c r="B272" s="48" t="s">
        <v>150</v>
      </c>
      <c r="C272" s="48" t="s">
        <v>110</v>
      </c>
      <c r="D272" s="48" t="s">
        <v>78</v>
      </c>
      <c r="E272" s="48" t="s">
        <v>120</v>
      </c>
      <c r="F272" s="48" t="s">
        <v>66</v>
      </c>
      <c r="G272" s="49">
        <v>0</v>
      </c>
      <c r="H272" s="48">
        <v>0</v>
      </c>
      <c r="I272" s="48">
        <v>0</v>
      </c>
      <c r="J272" s="48" t="e">
        <v>#N/A</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48">
        <v>0</v>
      </c>
      <c r="AA272" s="55">
        <v>0</v>
      </c>
      <c r="AB272" s="56">
        <v>0</v>
      </c>
    </row>
    <row r="273" spans="2:28" x14ac:dyDescent="0.3">
      <c r="B273" s="48" t="s">
        <v>150</v>
      </c>
      <c r="C273" s="48" t="s">
        <v>110</v>
      </c>
      <c r="D273" s="48" t="s">
        <v>78</v>
      </c>
      <c r="E273" s="48" t="s">
        <v>121</v>
      </c>
      <c r="F273" s="48" t="s">
        <v>65</v>
      </c>
      <c r="G273" s="49">
        <v>0</v>
      </c>
      <c r="H273" s="48">
        <v>0</v>
      </c>
      <c r="I273" s="48">
        <v>0</v>
      </c>
      <c r="J273" s="48" t="e">
        <v>#N/A</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48">
        <v>0</v>
      </c>
      <c r="AA273" s="55">
        <v>0</v>
      </c>
      <c r="AB273" s="56">
        <v>0</v>
      </c>
    </row>
    <row r="274" spans="2:28" x14ac:dyDescent="0.3">
      <c r="B274" s="48" t="s">
        <v>150</v>
      </c>
      <c r="C274" s="48" t="s">
        <v>110</v>
      </c>
      <c r="D274" s="48" t="s">
        <v>78</v>
      </c>
      <c r="E274" s="48" t="s">
        <v>121</v>
      </c>
      <c r="F274" s="48" t="s">
        <v>66</v>
      </c>
      <c r="G274" s="49">
        <v>0</v>
      </c>
      <c r="H274" s="48">
        <v>0</v>
      </c>
      <c r="I274" s="48">
        <v>0</v>
      </c>
      <c r="J274" s="48" t="e">
        <v>#N/A</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48">
        <v>0</v>
      </c>
      <c r="AA274" s="55">
        <v>0</v>
      </c>
      <c r="AB274" s="56">
        <v>0</v>
      </c>
    </row>
    <row r="275" spans="2:28" x14ac:dyDescent="0.3">
      <c r="B275" s="48" t="s">
        <v>150</v>
      </c>
      <c r="C275" s="48" t="s">
        <v>110</v>
      </c>
      <c r="D275" s="48" t="s">
        <v>78</v>
      </c>
      <c r="E275" s="48" t="s">
        <v>122</v>
      </c>
      <c r="F275" s="48" t="s">
        <v>65</v>
      </c>
      <c r="G275" s="49">
        <v>0.35</v>
      </c>
      <c r="H275" s="48">
        <v>2</v>
      </c>
      <c r="I275" s="48" t="s">
        <v>139</v>
      </c>
      <c r="J275" s="48" t="s">
        <v>140</v>
      </c>
      <c r="K275" s="54">
        <v>1.575E-2</v>
      </c>
      <c r="L275" s="54">
        <v>1.575E-2</v>
      </c>
      <c r="M275" s="54">
        <v>1.575E-2</v>
      </c>
      <c r="N275" s="54">
        <v>1.575E-2</v>
      </c>
      <c r="O275" s="54">
        <v>1.575E-2</v>
      </c>
      <c r="P275" s="54">
        <v>1.575E-2</v>
      </c>
      <c r="Q275" s="54">
        <v>1.575E-2</v>
      </c>
      <c r="R275" s="54">
        <v>1.575E-2</v>
      </c>
      <c r="S275" s="54">
        <v>1.575E-2</v>
      </c>
      <c r="T275" s="54">
        <v>1.575E-2</v>
      </c>
      <c r="U275" s="54">
        <v>1.575E-2</v>
      </c>
      <c r="V275" s="54">
        <v>1.575E-2</v>
      </c>
      <c r="W275" s="54">
        <v>1.575E-2</v>
      </c>
      <c r="X275" s="54">
        <v>1.575E-2</v>
      </c>
      <c r="Y275" s="54">
        <v>1.575E-2</v>
      </c>
      <c r="Z275" s="48" t="s">
        <v>141</v>
      </c>
      <c r="AA275" s="55">
        <v>3.2362819813579785E-3</v>
      </c>
      <c r="AB275" s="56">
        <v>1.260997392571049E-4</v>
      </c>
    </row>
    <row r="276" spans="2:28" x14ac:dyDescent="0.3">
      <c r="B276" s="48" t="s">
        <v>150</v>
      </c>
      <c r="C276" s="48" t="s">
        <v>110</v>
      </c>
      <c r="D276" s="48" t="s">
        <v>78</v>
      </c>
      <c r="E276" s="48" t="s">
        <v>122</v>
      </c>
      <c r="F276" s="48" t="s">
        <v>66</v>
      </c>
      <c r="G276" s="49">
        <v>0.35</v>
      </c>
      <c r="H276" s="48">
        <v>2</v>
      </c>
      <c r="I276" s="48" t="s">
        <v>143</v>
      </c>
      <c r="J276" s="48" t="s">
        <v>140</v>
      </c>
      <c r="K276" s="54">
        <v>6.7499999999999999E-3</v>
      </c>
      <c r="L276" s="54">
        <v>6.7499999999999999E-3</v>
      </c>
      <c r="M276" s="54">
        <v>6.7499999999999999E-3</v>
      </c>
      <c r="N276" s="54">
        <v>6.7499999999999999E-3</v>
      </c>
      <c r="O276" s="54">
        <v>6.7499999999999999E-3</v>
      </c>
      <c r="P276" s="54">
        <v>6.7499999999999999E-3</v>
      </c>
      <c r="Q276" s="54">
        <v>6.7499999999999999E-3</v>
      </c>
      <c r="R276" s="54">
        <v>6.7499999999999999E-3</v>
      </c>
      <c r="S276" s="54">
        <v>6.7499999999999999E-3</v>
      </c>
      <c r="T276" s="54">
        <v>6.7499999999999999E-3</v>
      </c>
      <c r="U276" s="54">
        <v>6.7499999999999999E-3</v>
      </c>
      <c r="V276" s="54">
        <v>6.7499999999999999E-3</v>
      </c>
      <c r="W276" s="54">
        <v>6.7499999999999999E-3</v>
      </c>
      <c r="X276" s="54">
        <v>6.7499999999999999E-3</v>
      </c>
      <c r="Y276" s="54">
        <v>6.7499999999999999E-3</v>
      </c>
      <c r="Z276" s="48" t="s">
        <v>141</v>
      </c>
      <c r="AA276" s="55">
        <v>1.1261510504232507E-2</v>
      </c>
      <c r="AB276" s="56">
        <v>1.260997392571049E-4</v>
      </c>
    </row>
    <row r="277" spans="2:28" x14ac:dyDescent="0.3">
      <c r="B277" s="48" t="s">
        <v>150</v>
      </c>
      <c r="C277" s="48" t="s">
        <v>110</v>
      </c>
      <c r="D277" s="48" t="s">
        <v>78</v>
      </c>
      <c r="E277" s="48" t="s">
        <v>123</v>
      </c>
      <c r="F277" s="48" t="s">
        <v>65</v>
      </c>
      <c r="G277" s="49">
        <v>0.9</v>
      </c>
      <c r="H277" s="48">
        <v>2</v>
      </c>
      <c r="I277" s="48" t="s">
        <v>139</v>
      </c>
      <c r="J277" s="48" t="s">
        <v>140</v>
      </c>
      <c r="K277" s="54">
        <v>1.35E-2</v>
      </c>
      <c r="L277" s="54">
        <v>1.35E-2</v>
      </c>
      <c r="M277" s="54">
        <v>1.35E-2</v>
      </c>
      <c r="N277" s="54">
        <v>1.35E-2</v>
      </c>
      <c r="O277" s="54">
        <v>1.35E-2</v>
      </c>
      <c r="P277" s="54">
        <v>1.35E-2</v>
      </c>
      <c r="Q277" s="54">
        <v>1.35E-2</v>
      </c>
      <c r="R277" s="54">
        <v>1.35E-2</v>
      </c>
      <c r="S277" s="54">
        <v>1.35E-2</v>
      </c>
      <c r="T277" s="54">
        <v>1.35E-2</v>
      </c>
      <c r="U277" s="54">
        <v>1.35E-2</v>
      </c>
      <c r="V277" s="54">
        <v>1.35E-2</v>
      </c>
      <c r="W277" s="54">
        <v>1.35E-2</v>
      </c>
      <c r="X277" s="54">
        <v>1.35E-2</v>
      </c>
      <c r="Y277" s="54">
        <v>1.35E-2</v>
      </c>
      <c r="Z277" s="48" t="s">
        <v>141</v>
      </c>
      <c r="AA277" s="55">
        <v>3.2362819813579785E-3</v>
      </c>
      <c r="AB277" s="56">
        <v>1.260997392571049E-4</v>
      </c>
    </row>
    <row r="278" spans="2:28" x14ac:dyDescent="0.3">
      <c r="B278" s="48" t="s">
        <v>150</v>
      </c>
      <c r="C278" s="48" t="s">
        <v>110</v>
      </c>
      <c r="D278" s="48" t="s">
        <v>78</v>
      </c>
      <c r="E278" s="48" t="s">
        <v>123</v>
      </c>
      <c r="F278" s="48" t="s">
        <v>66</v>
      </c>
      <c r="G278" s="49">
        <v>0.9</v>
      </c>
      <c r="H278" s="48">
        <v>2</v>
      </c>
      <c r="I278" s="48" t="s">
        <v>143</v>
      </c>
      <c r="J278" s="48" t="s">
        <v>140</v>
      </c>
      <c r="K278" s="54">
        <v>8.9999999999999993E-3</v>
      </c>
      <c r="L278" s="54">
        <v>8.9999999999999993E-3</v>
      </c>
      <c r="M278" s="54">
        <v>8.9999999999999993E-3</v>
      </c>
      <c r="N278" s="54">
        <v>8.9999999999999993E-3</v>
      </c>
      <c r="O278" s="54">
        <v>8.9999999999999993E-3</v>
      </c>
      <c r="P278" s="54">
        <v>8.9999999999999993E-3</v>
      </c>
      <c r="Q278" s="54">
        <v>8.9999999999999993E-3</v>
      </c>
      <c r="R278" s="54">
        <v>8.9999999999999993E-3</v>
      </c>
      <c r="S278" s="54">
        <v>8.9999999999999993E-3</v>
      </c>
      <c r="T278" s="54">
        <v>8.9999999999999993E-3</v>
      </c>
      <c r="U278" s="54">
        <v>8.9999999999999993E-3</v>
      </c>
      <c r="V278" s="54">
        <v>8.9999999999999993E-3</v>
      </c>
      <c r="W278" s="54">
        <v>8.9999999999999993E-3</v>
      </c>
      <c r="X278" s="54">
        <v>8.9999999999999993E-3</v>
      </c>
      <c r="Y278" s="54">
        <v>8.9999999999999993E-3</v>
      </c>
      <c r="Z278" s="48" t="s">
        <v>141</v>
      </c>
      <c r="AA278" s="55">
        <v>1.1261510504232507E-2</v>
      </c>
      <c r="AB278" s="56">
        <v>1.260997392571049E-4</v>
      </c>
    </row>
    <row r="279" spans="2:28" x14ac:dyDescent="0.3">
      <c r="B279" s="48" t="s">
        <v>150</v>
      </c>
      <c r="C279" s="48" t="s">
        <v>110</v>
      </c>
      <c r="D279" s="48" t="s">
        <v>78</v>
      </c>
      <c r="E279" s="48" t="s">
        <v>124</v>
      </c>
      <c r="F279" s="48" t="s">
        <v>65</v>
      </c>
      <c r="G279" s="49">
        <v>0</v>
      </c>
      <c r="H279" s="48">
        <v>0</v>
      </c>
      <c r="I279" s="48">
        <v>0</v>
      </c>
      <c r="J279" s="48" t="e">
        <v>#N/A</v>
      </c>
      <c r="K279" s="57">
        <v>0</v>
      </c>
      <c r="L279" s="57">
        <v>0</v>
      </c>
      <c r="M279" s="57">
        <v>0</v>
      </c>
      <c r="N279" s="57">
        <v>0</v>
      </c>
      <c r="O279" s="57">
        <v>0</v>
      </c>
      <c r="P279" s="57">
        <v>0</v>
      </c>
      <c r="Q279" s="57">
        <v>0</v>
      </c>
      <c r="R279" s="57">
        <v>0</v>
      </c>
      <c r="S279" s="57">
        <v>0</v>
      </c>
      <c r="T279" s="57">
        <v>0</v>
      </c>
      <c r="U279" s="57">
        <v>0</v>
      </c>
      <c r="V279" s="57">
        <v>0</v>
      </c>
      <c r="W279" s="57">
        <v>0</v>
      </c>
      <c r="X279" s="57">
        <v>0</v>
      </c>
      <c r="Y279" s="57">
        <v>0</v>
      </c>
      <c r="Z279" s="48">
        <v>0</v>
      </c>
      <c r="AA279" s="55">
        <v>0</v>
      </c>
      <c r="AB279" s="56">
        <v>0</v>
      </c>
    </row>
    <row r="280" spans="2:28" x14ac:dyDescent="0.3">
      <c r="B280" s="48" t="s">
        <v>150</v>
      </c>
      <c r="C280" s="48" t="s">
        <v>110</v>
      </c>
      <c r="D280" s="48" t="s">
        <v>78</v>
      </c>
      <c r="E280" s="48" t="s">
        <v>124</v>
      </c>
      <c r="F280" s="48" t="s">
        <v>66</v>
      </c>
      <c r="G280" s="49">
        <v>0</v>
      </c>
      <c r="H280" s="48">
        <v>0</v>
      </c>
      <c r="I280" s="48">
        <v>0</v>
      </c>
      <c r="J280" s="48" t="e">
        <v>#N/A</v>
      </c>
      <c r="K280" s="57">
        <v>0</v>
      </c>
      <c r="L280" s="57">
        <v>0</v>
      </c>
      <c r="M280" s="57">
        <v>0</v>
      </c>
      <c r="N280" s="57">
        <v>0</v>
      </c>
      <c r="O280" s="57">
        <v>0</v>
      </c>
      <c r="P280" s="57">
        <v>0</v>
      </c>
      <c r="Q280" s="57">
        <v>0</v>
      </c>
      <c r="R280" s="57">
        <v>0</v>
      </c>
      <c r="S280" s="57">
        <v>0</v>
      </c>
      <c r="T280" s="57">
        <v>0</v>
      </c>
      <c r="U280" s="57">
        <v>0</v>
      </c>
      <c r="V280" s="57">
        <v>0</v>
      </c>
      <c r="W280" s="57">
        <v>0</v>
      </c>
      <c r="X280" s="57">
        <v>0</v>
      </c>
      <c r="Y280" s="57">
        <v>0</v>
      </c>
      <c r="Z280" s="48">
        <v>0</v>
      </c>
      <c r="AA280" s="55">
        <v>0</v>
      </c>
      <c r="AB280" s="56">
        <v>0</v>
      </c>
    </row>
    <row r="281" spans="2:28" x14ac:dyDescent="0.3">
      <c r="B281" s="48" t="s">
        <v>151</v>
      </c>
      <c r="C281" s="48" t="s">
        <v>110</v>
      </c>
      <c r="D281" s="48" t="s">
        <v>76</v>
      </c>
      <c r="E281" s="48" t="s">
        <v>111</v>
      </c>
      <c r="F281" s="48" t="s">
        <v>65</v>
      </c>
      <c r="G281" s="49">
        <v>0.85</v>
      </c>
      <c r="H281" s="48">
        <v>15</v>
      </c>
      <c r="I281" s="48" t="s">
        <v>139</v>
      </c>
      <c r="J281" s="48" t="s">
        <v>140</v>
      </c>
      <c r="K281" s="54">
        <v>0</v>
      </c>
      <c r="L281" s="54">
        <v>0</v>
      </c>
      <c r="M281" s="54">
        <v>0</v>
      </c>
      <c r="N281" s="54">
        <v>0.03</v>
      </c>
      <c r="O281" s="54">
        <v>0.03</v>
      </c>
      <c r="P281" s="54">
        <v>0.03</v>
      </c>
      <c r="Q281" s="54">
        <v>0.03</v>
      </c>
      <c r="R281" s="54">
        <v>0.03</v>
      </c>
      <c r="S281" s="54">
        <v>0.03</v>
      </c>
      <c r="T281" s="54">
        <v>0.03</v>
      </c>
      <c r="U281" s="54">
        <v>0.03</v>
      </c>
      <c r="V281" s="54">
        <v>0.03</v>
      </c>
      <c r="W281" s="54">
        <v>0.03</v>
      </c>
      <c r="X281" s="54">
        <v>0.03</v>
      </c>
      <c r="Y281" s="54">
        <v>0.03</v>
      </c>
      <c r="Z281" s="48" t="s">
        <v>141</v>
      </c>
      <c r="AA281" s="55">
        <v>0.26532869729928493</v>
      </c>
      <c r="AB281" s="56">
        <v>1.2623229055619222E-4</v>
      </c>
    </row>
    <row r="282" spans="2:28" x14ac:dyDescent="0.3">
      <c r="B282" s="48" t="s">
        <v>151</v>
      </c>
      <c r="C282" s="48" t="s">
        <v>110</v>
      </c>
      <c r="D282" s="48" t="s">
        <v>76</v>
      </c>
      <c r="E282" s="48" t="s">
        <v>111</v>
      </c>
      <c r="F282" s="48" t="s">
        <v>66</v>
      </c>
      <c r="G282" s="49">
        <v>0.85</v>
      </c>
      <c r="H282" s="48">
        <v>15</v>
      </c>
      <c r="I282" s="48" t="s">
        <v>143</v>
      </c>
      <c r="J282" s="48" t="s">
        <v>140</v>
      </c>
      <c r="K282" s="54">
        <v>0</v>
      </c>
      <c r="L282" s="54">
        <v>0</v>
      </c>
      <c r="M282" s="54">
        <v>0</v>
      </c>
      <c r="N282" s="54">
        <v>0.03</v>
      </c>
      <c r="O282" s="54">
        <v>0.03</v>
      </c>
      <c r="P282" s="54">
        <v>0.03</v>
      </c>
      <c r="Q282" s="54">
        <v>0.03</v>
      </c>
      <c r="R282" s="54">
        <v>0.03</v>
      </c>
      <c r="S282" s="54">
        <v>0.03</v>
      </c>
      <c r="T282" s="54">
        <v>0.03</v>
      </c>
      <c r="U282" s="54">
        <v>0.03</v>
      </c>
      <c r="V282" s="54">
        <v>0.03</v>
      </c>
      <c r="W282" s="54">
        <v>0.03</v>
      </c>
      <c r="X282" s="54">
        <v>0.03</v>
      </c>
      <c r="Y282" s="54">
        <v>0.03</v>
      </c>
      <c r="Z282" s="48" t="s">
        <v>141</v>
      </c>
      <c r="AA282" s="55">
        <v>3.6534583368262386</v>
      </c>
      <c r="AB282" s="56">
        <v>0</v>
      </c>
    </row>
    <row r="283" spans="2:28" x14ac:dyDescent="0.3">
      <c r="B283" s="48" t="s">
        <v>151</v>
      </c>
      <c r="C283" s="48" t="s">
        <v>110</v>
      </c>
      <c r="D283" s="48" t="s">
        <v>76</v>
      </c>
      <c r="E283" s="48" t="s">
        <v>114</v>
      </c>
      <c r="F283" s="48" t="s">
        <v>65</v>
      </c>
      <c r="G283" s="49">
        <v>0</v>
      </c>
      <c r="H283" s="48">
        <v>0</v>
      </c>
      <c r="I283" s="48">
        <v>0</v>
      </c>
      <c r="J283" s="48" t="e">
        <v>#N/A</v>
      </c>
      <c r="K283" s="57">
        <v>0</v>
      </c>
      <c r="L283" s="57">
        <v>0</v>
      </c>
      <c r="M283" s="57">
        <v>0</v>
      </c>
      <c r="N283" s="57">
        <v>0</v>
      </c>
      <c r="O283" s="57">
        <v>0</v>
      </c>
      <c r="P283" s="57">
        <v>0</v>
      </c>
      <c r="Q283" s="57">
        <v>0</v>
      </c>
      <c r="R283" s="57">
        <v>0</v>
      </c>
      <c r="S283" s="57">
        <v>0</v>
      </c>
      <c r="T283" s="57">
        <v>0</v>
      </c>
      <c r="U283" s="57">
        <v>0</v>
      </c>
      <c r="V283" s="57">
        <v>0</v>
      </c>
      <c r="W283" s="57">
        <v>0</v>
      </c>
      <c r="X283" s="57">
        <v>0</v>
      </c>
      <c r="Y283" s="57">
        <v>0</v>
      </c>
      <c r="Z283" s="48" t="s">
        <v>141</v>
      </c>
      <c r="AA283" s="55">
        <v>0</v>
      </c>
      <c r="AB283" s="56">
        <v>0</v>
      </c>
    </row>
    <row r="284" spans="2:28" x14ac:dyDescent="0.3">
      <c r="B284" s="48" t="s">
        <v>151</v>
      </c>
      <c r="C284" s="48" t="s">
        <v>110</v>
      </c>
      <c r="D284" s="48" t="s">
        <v>76</v>
      </c>
      <c r="E284" s="48" t="s">
        <v>114</v>
      </c>
      <c r="F284" s="48" t="s">
        <v>66</v>
      </c>
      <c r="G284" s="49">
        <v>0</v>
      </c>
      <c r="H284" s="48">
        <v>0</v>
      </c>
      <c r="I284" s="48">
        <v>0</v>
      </c>
      <c r="J284" s="48" t="e">
        <v>#N/A</v>
      </c>
      <c r="K284" s="57">
        <v>0</v>
      </c>
      <c r="L284" s="57">
        <v>0</v>
      </c>
      <c r="M284" s="57">
        <v>0</v>
      </c>
      <c r="N284" s="57">
        <v>0</v>
      </c>
      <c r="O284" s="57">
        <v>0</v>
      </c>
      <c r="P284" s="57">
        <v>0</v>
      </c>
      <c r="Q284" s="57">
        <v>0</v>
      </c>
      <c r="R284" s="57">
        <v>0</v>
      </c>
      <c r="S284" s="57">
        <v>0</v>
      </c>
      <c r="T284" s="57">
        <v>0</v>
      </c>
      <c r="U284" s="57">
        <v>0</v>
      </c>
      <c r="V284" s="57">
        <v>0</v>
      </c>
      <c r="W284" s="57">
        <v>0</v>
      </c>
      <c r="X284" s="57">
        <v>0</v>
      </c>
      <c r="Y284" s="57">
        <v>0</v>
      </c>
      <c r="Z284" s="48" t="s">
        <v>141</v>
      </c>
      <c r="AA284" s="55">
        <v>0</v>
      </c>
      <c r="AB284" s="56">
        <v>0</v>
      </c>
    </row>
    <row r="285" spans="2:28" x14ac:dyDescent="0.3">
      <c r="B285" s="48" t="s">
        <v>151</v>
      </c>
      <c r="C285" s="48" t="s">
        <v>110</v>
      </c>
      <c r="D285" s="48" t="s">
        <v>76</v>
      </c>
      <c r="E285" s="48" t="s">
        <v>115</v>
      </c>
      <c r="F285" s="48" t="s">
        <v>65</v>
      </c>
      <c r="G285" s="49">
        <v>0.44999999999999996</v>
      </c>
      <c r="H285" s="48">
        <v>15</v>
      </c>
      <c r="I285" s="48" t="s">
        <v>139</v>
      </c>
      <c r="J285" s="48" t="s">
        <v>140</v>
      </c>
      <c r="K285" s="54">
        <v>0</v>
      </c>
      <c r="L285" s="54">
        <v>0</v>
      </c>
      <c r="M285" s="54">
        <v>0</v>
      </c>
      <c r="N285" s="54">
        <v>0.03</v>
      </c>
      <c r="O285" s="54">
        <v>0.03</v>
      </c>
      <c r="P285" s="54">
        <v>0.03</v>
      </c>
      <c r="Q285" s="54">
        <v>0.03</v>
      </c>
      <c r="R285" s="54">
        <v>0.03</v>
      </c>
      <c r="S285" s="54">
        <v>0.03</v>
      </c>
      <c r="T285" s="54">
        <v>0.03</v>
      </c>
      <c r="U285" s="54">
        <v>0.03</v>
      </c>
      <c r="V285" s="54">
        <v>0.03</v>
      </c>
      <c r="W285" s="54">
        <v>0.03</v>
      </c>
      <c r="X285" s="54">
        <v>0.03</v>
      </c>
      <c r="Y285" s="54">
        <v>0.03</v>
      </c>
      <c r="Z285" s="48" t="s">
        <v>141</v>
      </c>
      <c r="AA285" s="55">
        <v>0.26532869729928493</v>
      </c>
      <c r="AB285" s="56">
        <v>1.2623229055619222E-4</v>
      </c>
    </row>
    <row r="286" spans="2:28" x14ac:dyDescent="0.3">
      <c r="B286" s="48" t="s">
        <v>151</v>
      </c>
      <c r="C286" s="48" t="s">
        <v>110</v>
      </c>
      <c r="D286" s="48" t="s">
        <v>76</v>
      </c>
      <c r="E286" s="48" t="s">
        <v>115</v>
      </c>
      <c r="F286" s="48" t="s">
        <v>66</v>
      </c>
      <c r="G286" s="49">
        <v>0.44999999999999996</v>
      </c>
      <c r="H286" s="48">
        <v>15</v>
      </c>
      <c r="I286" s="48" t="s">
        <v>143</v>
      </c>
      <c r="J286" s="48" t="s">
        <v>140</v>
      </c>
      <c r="K286" s="54">
        <v>0</v>
      </c>
      <c r="L286" s="54">
        <v>0</v>
      </c>
      <c r="M286" s="54">
        <v>0</v>
      </c>
      <c r="N286" s="54">
        <v>0.03</v>
      </c>
      <c r="O286" s="54">
        <v>0.03</v>
      </c>
      <c r="P286" s="54">
        <v>0.03</v>
      </c>
      <c r="Q286" s="54">
        <v>0.03</v>
      </c>
      <c r="R286" s="54">
        <v>0.03</v>
      </c>
      <c r="S286" s="54">
        <v>0.03</v>
      </c>
      <c r="T286" s="54">
        <v>0.03</v>
      </c>
      <c r="U286" s="54">
        <v>0.03</v>
      </c>
      <c r="V286" s="54">
        <v>0.03</v>
      </c>
      <c r="W286" s="54">
        <v>0.03</v>
      </c>
      <c r="X286" s="54">
        <v>0.03</v>
      </c>
      <c r="Y286" s="54">
        <v>0.03</v>
      </c>
      <c r="Z286" s="48" t="s">
        <v>141</v>
      </c>
      <c r="AA286" s="55">
        <v>3.6534583368262386</v>
      </c>
      <c r="AB286" s="56">
        <v>0</v>
      </c>
    </row>
    <row r="287" spans="2:28" x14ac:dyDescent="0.3">
      <c r="B287" s="48" t="s">
        <v>151</v>
      </c>
      <c r="C287" s="48" t="s">
        <v>110</v>
      </c>
      <c r="D287" s="48" t="s">
        <v>76</v>
      </c>
      <c r="E287" s="48" t="s">
        <v>116</v>
      </c>
      <c r="F287" s="48" t="s">
        <v>65</v>
      </c>
      <c r="G287" s="49">
        <v>0</v>
      </c>
      <c r="H287" s="48">
        <v>0</v>
      </c>
      <c r="I287" s="48">
        <v>0</v>
      </c>
      <c r="J287" s="48" t="e">
        <v>#N/A</v>
      </c>
      <c r="K287" s="57">
        <v>0</v>
      </c>
      <c r="L287" s="57">
        <v>0</v>
      </c>
      <c r="M287" s="57">
        <v>0</v>
      </c>
      <c r="N287" s="57">
        <v>0</v>
      </c>
      <c r="O287" s="57">
        <v>0</v>
      </c>
      <c r="P287" s="57">
        <v>0</v>
      </c>
      <c r="Q287" s="57">
        <v>0</v>
      </c>
      <c r="R287" s="57">
        <v>0</v>
      </c>
      <c r="S287" s="57">
        <v>0</v>
      </c>
      <c r="T287" s="57">
        <v>0</v>
      </c>
      <c r="U287" s="57">
        <v>0</v>
      </c>
      <c r="V287" s="57">
        <v>0</v>
      </c>
      <c r="W287" s="57">
        <v>0</v>
      </c>
      <c r="X287" s="57">
        <v>0</v>
      </c>
      <c r="Y287" s="57">
        <v>0</v>
      </c>
      <c r="Z287" s="48" t="s">
        <v>141</v>
      </c>
      <c r="AA287" s="55">
        <v>0</v>
      </c>
      <c r="AB287" s="56">
        <v>0</v>
      </c>
    </row>
    <row r="288" spans="2:28" x14ac:dyDescent="0.3">
      <c r="B288" s="48" t="s">
        <v>151</v>
      </c>
      <c r="C288" s="48" t="s">
        <v>110</v>
      </c>
      <c r="D288" s="48" t="s">
        <v>76</v>
      </c>
      <c r="E288" s="48" t="s">
        <v>116</v>
      </c>
      <c r="F288" s="48" t="s">
        <v>66</v>
      </c>
      <c r="G288" s="49">
        <v>0</v>
      </c>
      <c r="H288" s="48">
        <v>0</v>
      </c>
      <c r="I288" s="48">
        <v>0</v>
      </c>
      <c r="J288" s="48" t="e">
        <v>#N/A</v>
      </c>
      <c r="K288" s="57">
        <v>0</v>
      </c>
      <c r="L288" s="57">
        <v>0</v>
      </c>
      <c r="M288" s="57">
        <v>0</v>
      </c>
      <c r="N288" s="57">
        <v>0</v>
      </c>
      <c r="O288" s="57">
        <v>0</v>
      </c>
      <c r="P288" s="57">
        <v>0</v>
      </c>
      <c r="Q288" s="57">
        <v>0</v>
      </c>
      <c r="R288" s="57">
        <v>0</v>
      </c>
      <c r="S288" s="57">
        <v>0</v>
      </c>
      <c r="T288" s="57">
        <v>0</v>
      </c>
      <c r="U288" s="57">
        <v>0</v>
      </c>
      <c r="V288" s="57">
        <v>0</v>
      </c>
      <c r="W288" s="57">
        <v>0</v>
      </c>
      <c r="X288" s="57">
        <v>0</v>
      </c>
      <c r="Y288" s="57">
        <v>0</v>
      </c>
      <c r="Z288" s="48" t="s">
        <v>141</v>
      </c>
      <c r="AA288" s="55">
        <v>0</v>
      </c>
      <c r="AB288" s="56">
        <v>0</v>
      </c>
    </row>
    <row r="289" spans="2:28" x14ac:dyDescent="0.3">
      <c r="B289" s="48" t="s">
        <v>151</v>
      </c>
      <c r="C289" s="48" t="s">
        <v>110</v>
      </c>
      <c r="D289" s="48" t="s">
        <v>76</v>
      </c>
      <c r="E289" s="48" t="s">
        <v>117</v>
      </c>
      <c r="F289" s="48" t="s">
        <v>65</v>
      </c>
      <c r="G289" s="49">
        <v>0.9</v>
      </c>
      <c r="H289" s="48">
        <v>15</v>
      </c>
      <c r="I289" s="48" t="s">
        <v>139</v>
      </c>
      <c r="J289" s="48" t="s">
        <v>140</v>
      </c>
      <c r="K289" s="54">
        <v>0</v>
      </c>
      <c r="L289" s="54">
        <v>0</v>
      </c>
      <c r="M289" s="54">
        <v>0</v>
      </c>
      <c r="N289" s="54">
        <v>0.03</v>
      </c>
      <c r="O289" s="54">
        <v>0.03</v>
      </c>
      <c r="P289" s="54">
        <v>0.03</v>
      </c>
      <c r="Q289" s="54">
        <v>0.03</v>
      </c>
      <c r="R289" s="54">
        <v>0.03</v>
      </c>
      <c r="S289" s="54">
        <v>0.03</v>
      </c>
      <c r="T289" s="54">
        <v>0.03</v>
      </c>
      <c r="U289" s="54">
        <v>0.03</v>
      </c>
      <c r="V289" s="54">
        <v>0.03</v>
      </c>
      <c r="W289" s="54">
        <v>0.03</v>
      </c>
      <c r="X289" s="54">
        <v>0.03</v>
      </c>
      <c r="Y289" s="54">
        <v>0.03</v>
      </c>
      <c r="Z289" s="48" t="s">
        <v>141</v>
      </c>
      <c r="AA289" s="55">
        <v>0.26532869729928493</v>
      </c>
      <c r="AB289" s="56">
        <v>1.2623229055619222E-4</v>
      </c>
    </row>
    <row r="290" spans="2:28" x14ac:dyDescent="0.3">
      <c r="B290" s="48" t="s">
        <v>151</v>
      </c>
      <c r="C290" s="48" t="s">
        <v>110</v>
      </c>
      <c r="D290" s="48" t="s">
        <v>76</v>
      </c>
      <c r="E290" s="48" t="s">
        <v>117</v>
      </c>
      <c r="F290" s="48" t="s">
        <v>66</v>
      </c>
      <c r="G290" s="49">
        <v>0.9</v>
      </c>
      <c r="H290" s="48">
        <v>15</v>
      </c>
      <c r="I290" s="48" t="s">
        <v>143</v>
      </c>
      <c r="J290" s="48" t="s">
        <v>140</v>
      </c>
      <c r="K290" s="54">
        <v>0</v>
      </c>
      <c r="L290" s="54">
        <v>0</v>
      </c>
      <c r="M290" s="54">
        <v>0</v>
      </c>
      <c r="N290" s="54">
        <v>0.03</v>
      </c>
      <c r="O290" s="54">
        <v>0.03</v>
      </c>
      <c r="P290" s="54">
        <v>0.03</v>
      </c>
      <c r="Q290" s="54">
        <v>0.03</v>
      </c>
      <c r="R290" s="54">
        <v>0.03</v>
      </c>
      <c r="S290" s="54">
        <v>0.03</v>
      </c>
      <c r="T290" s="54">
        <v>0.03</v>
      </c>
      <c r="U290" s="54">
        <v>0.03</v>
      </c>
      <c r="V290" s="54">
        <v>0.03</v>
      </c>
      <c r="W290" s="54">
        <v>0.03</v>
      </c>
      <c r="X290" s="54">
        <v>0.03</v>
      </c>
      <c r="Y290" s="54">
        <v>0.03</v>
      </c>
      <c r="Z290" s="48" t="s">
        <v>141</v>
      </c>
      <c r="AA290" s="55">
        <v>3.6534583368262386</v>
      </c>
      <c r="AB290" s="56">
        <v>0</v>
      </c>
    </row>
    <row r="291" spans="2:28" x14ac:dyDescent="0.3">
      <c r="B291" s="48" t="s">
        <v>151</v>
      </c>
      <c r="C291" s="48" t="s">
        <v>110</v>
      </c>
      <c r="D291" s="48" t="s">
        <v>76</v>
      </c>
      <c r="E291" s="48" t="s">
        <v>118</v>
      </c>
      <c r="F291" s="48" t="s">
        <v>65</v>
      </c>
      <c r="G291" s="49">
        <v>0</v>
      </c>
      <c r="H291" s="48">
        <v>0</v>
      </c>
      <c r="I291" s="48">
        <v>0</v>
      </c>
      <c r="J291" s="48" t="e">
        <v>#N/A</v>
      </c>
      <c r="K291" s="57">
        <v>0</v>
      </c>
      <c r="L291" s="57">
        <v>0</v>
      </c>
      <c r="M291" s="57">
        <v>0</v>
      </c>
      <c r="N291" s="57">
        <v>0</v>
      </c>
      <c r="O291" s="57">
        <v>0</v>
      </c>
      <c r="P291" s="57">
        <v>0</v>
      </c>
      <c r="Q291" s="57">
        <v>0</v>
      </c>
      <c r="R291" s="57">
        <v>0</v>
      </c>
      <c r="S291" s="57">
        <v>0</v>
      </c>
      <c r="T291" s="57">
        <v>0</v>
      </c>
      <c r="U291" s="57">
        <v>0</v>
      </c>
      <c r="V291" s="57">
        <v>0</v>
      </c>
      <c r="W291" s="57">
        <v>0</v>
      </c>
      <c r="X291" s="57">
        <v>0</v>
      </c>
      <c r="Y291" s="57">
        <v>0</v>
      </c>
      <c r="Z291" s="48" t="s">
        <v>141</v>
      </c>
      <c r="AA291" s="55">
        <v>0</v>
      </c>
      <c r="AB291" s="56">
        <v>0</v>
      </c>
    </row>
    <row r="292" spans="2:28" x14ac:dyDescent="0.3">
      <c r="B292" s="48" t="s">
        <v>151</v>
      </c>
      <c r="C292" s="48" t="s">
        <v>110</v>
      </c>
      <c r="D292" s="48" t="s">
        <v>76</v>
      </c>
      <c r="E292" s="48" t="s">
        <v>118</v>
      </c>
      <c r="F292" s="48" t="s">
        <v>66</v>
      </c>
      <c r="G292" s="49">
        <v>0</v>
      </c>
      <c r="H292" s="48">
        <v>0</v>
      </c>
      <c r="I292" s="48">
        <v>0</v>
      </c>
      <c r="J292" s="48" t="e">
        <v>#N/A</v>
      </c>
      <c r="K292" s="57">
        <v>0</v>
      </c>
      <c r="L292" s="57">
        <v>0</v>
      </c>
      <c r="M292" s="57">
        <v>0</v>
      </c>
      <c r="N292" s="57">
        <v>0</v>
      </c>
      <c r="O292" s="57">
        <v>0</v>
      </c>
      <c r="P292" s="57">
        <v>0</v>
      </c>
      <c r="Q292" s="57">
        <v>0</v>
      </c>
      <c r="R292" s="57">
        <v>0</v>
      </c>
      <c r="S292" s="57">
        <v>0</v>
      </c>
      <c r="T292" s="57">
        <v>0</v>
      </c>
      <c r="U292" s="57">
        <v>0</v>
      </c>
      <c r="V292" s="57">
        <v>0</v>
      </c>
      <c r="W292" s="57">
        <v>0</v>
      </c>
      <c r="X292" s="57">
        <v>0</v>
      </c>
      <c r="Y292" s="57">
        <v>0</v>
      </c>
      <c r="Z292" s="48" t="s">
        <v>141</v>
      </c>
      <c r="AA292" s="55">
        <v>0</v>
      </c>
      <c r="AB292" s="56">
        <v>0</v>
      </c>
    </row>
    <row r="293" spans="2:28" x14ac:dyDescent="0.3">
      <c r="B293" s="48" t="s">
        <v>151</v>
      </c>
      <c r="C293" s="48" t="s">
        <v>110</v>
      </c>
      <c r="D293" s="48" t="s">
        <v>76</v>
      </c>
      <c r="E293" s="48" t="s">
        <v>119</v>
      </c>
      <c r="F293" s="48" t="s">
        <v>65</v>
      </c>
      <c r="G293" s="49">
        <v>0</v>
      </c>
      <c r="H293" s="48">
        <v>0</v>
      </c>
      <c r="I293" s="48">
        <v>0</v>
      </c>
      <c r="J293" s="48" t="e">
        <v>#N/A</v>
      </c>
      <c r="K293" s="57">
        <v>0</v>
      </c>
      <c r="L293" s="57">
        <v>0</v>
      </c>
      <c r="M293" s="57">
        <v>0</v>
      </c>
      <c r="N293" s="57">
        <v>0</v>
      </c>
      <c r="O293" s="57">
        <v>0</v>
      </c>
      <c r="P293" s="57">
        <v>0</v>
      </c>
      <c r="Q293" s="57">
        <v>0</v>
      </c>
      <c r="R293" s="57">
        <v>0</v>
      </c>
      <c r="S293" s="57">
        <v>0</v>
      </c>
      <c r="T293" s="57">
        <v>0</v>
      </c>
      <c r="U293" s="57">
        <v>0</v>
      </c>
      <c r="V293" s="57">
        <v>0</v>
      </c>
      <c r="W293" s="57">
        <v>0</v>
      </c>
      <c r="X293" s="57">
        <v>0</v>
      </c>
      <c r="Y293" s="57">
        <v>0</v>
      </c>
      <c r="Z293" s="48" t="s">
        <v>141</v>
      </c>
      <c r="AA293" s="55">
        <v>0</v>
      </c>
      <c r="AB293" s="56">
        <v>0</v>
      </c>
    </row>
    <row r="294" spans="2:28" x14ac:dyDescent="0.3">
      <c r="B294" s="48" t="s">
        <v>151</v>
      </c>
      <c r="C294" s="48" t="s">
        <v>110</v>
      </c>
      <c r="D294" s="48" t="s">
        <v>76</v>
      </c>
      <c r="E294" s="48" t="s">
        <v>119</v>
      </c>
      <c r="F294" s="48" t="s">
        <v>66</v>
      </c>
      <c r="G294" s="49">
        <v>0</v>
      </c>
      <c r="H294" s="48">
        <v>0</v>
      </c>
      <c r="I294" s="48">
        <v>0</v>
      </c>
      <c r="J294" s="48" t="e">
        <v>#N/A</v>
      </c>
      <c r="K294" s="57">
        <v>0</v>
      </c>
      <c r="L294" s="57">
        <v>0</v>
      </c>
      <c r="M294" s="57">
        <v>0</v>
      </c>
      <c r="N294" s="57">
        <v>0</v>
      </c>
      <c r="O294" s="57">
        <v>0</v>
      </c>
      <c r="P294" s="57">
        <v>0</v>
      </c>
      <c r="Q294" s="57">
        <v>0</v>
      </c>
      <c r="R294" s="57">
        <v>0</v>
      </c>
      <c r="S294" s="57">
        <v>0</v>
      </c>
      <c r="T294" s="57">
        <v>0</v>
      </c>
      <c r="U294" s="57">
        <v>0</v>
      </c>
      <c r="V294" s="57">
        <v>0</v>
      </c>
      <c r="W294" s="57">
        <v>0</v>
      </c>
      <c r="X294" s="57">
        <v>0</v>
      </c>
      <c r="Y294" s="57">
        <v>0</v>
      </c>
      <c r="Z294" s="48" t="s">
        <v>141</v>
      </c>
      <c r="AA294" s="55">
        <v>0</v>
      </c>
      <c r="AB294" s="56">
        <v>0</v>
      </c>
    </row>
    <row r="295" spans="2:28" x14ac:dyDescent="0.3">
      <c r="B295" s="48" t="s">
        <v>151</v>
      </c>
      <c r="C295" s="48" t="s">
        <v>110</v>
      </c>
      <c r="D295" s="48" t="s">
        <v>76</v>
      </c>
      <c r="E295" s="48" t="s">
        <v>120</v>
      </c>
      <c r="F295" s="48" t="s">
        <v>65</v>
      </c>
      <c r="G295" s="49">
        <v>0</v>
      </c>
      <c r="H295" s="48">
        <v>0</v>
      </c>
      <c r="I295" s="48">
        <v>0</v>
      </c>
      <c r="J295" s="48" t="e">
        <v>#N/A</v>
      </c>
      <c r="K295" s="57">
        <v>0</v>
      </c>
      <c r="L295" s="57">
        <v>0</v>
      </c>
      <c r="M295" s="57">
        <v>0</v>
      </c>
      <c r="N295" s="57">
        <v>0</v>
      </c>
      <c r="O295" s="57">
        <v>0</v>
      </c>
      <c r="P295" s="57">
        <v>0</v>
      </c>
      <c r="Q295" s="57">
        <v>0</v>
      </c>
      <c r="R295" s="57">
        <v>0</v>
      </c>
      <c r="S295" s="57">
        <v>0</v>
      </c>
      <c r="T295" s="57">
        <v>0</v>
      </c>
      <c r="U295" s="57">
        <v>0</v>
      </c>
      <c r="V295" s="57">
        <v>0</v>
      </c>
      <c r="W295" s="57">
        <v>0</v>
      </c>
      <c r="X295" s="57">
        <v>0</v>
      </c>
      <c r="Y295" s="57">
        <v>0</v>
      </c>
      <c r="Z295" s="48" t="s">
        <v>141</v>
      </c>
      <c r="AA295" s="55">
        <v>0</v>
      </c>
      <c r="AB295" s="56">
        <v>0</v>
      </c>
    </row>
    <row r="296" spans="2:28" x14ac:dyDescent="0.3">
      <c r="B296" s="48" t="s">
        <v>151</v>
      </c>
      <c r="C296" s="48" t="s">
        <v>110</v>
      </c>
      <c r="D296" s="48" t="s">
        <v>76</v>
      </c>
      <c r="E296" s="48" t="s">
        <v>120</v>
      </c>
      <c r="F296" s="48" t="s">
        <v>66</v>
      </c>
      <c r="G296" s="49">
        <v>0</v>
      </c>
      <c r="H296" s="48">
        <v>0</v>
      </c>
      <c r="I296" s="48">
        <v>0</v>
      </c>
      <c r="J296" s="48" t="e">
        <v>#N/A</v>
      </c>
      <c r="K296" s="57">
        <v>0</v>
      </c>
      <c r="L296" s="57">
        <v>0</v>
      </c>
      <c r="M296" s="57">
        <v>0</v>
      </c>
      <c r="N296" s="57">
        <v>0</v>
      </c>
      <c r="O296" s="57">
        <v>0</v>
      </c>
      <c r="P296" s="57">
        <v>0</v>
      </c>
      <c r="Q296" s="57">
        <v>0</v>
      </c>
      <c r="R296" s="57">
        <v>0</v>
      </c>
      <c r="S296" s="57">
        <v>0</v>
      </c>
      <c r="T296" s="57">
        <v>0</v>
      </c>
      <c r="U296" s="57">
        <v>0</v>
      </c>
      <c r="V296" s="57">
        <v>0</v>
      </c>
      <c r="W296" s="57">
        <v>0</v>
      </c>
      <c r="X296" s="57">
        <v>0</v>
      </c>
      <c r="Y296" s="57">
        <v>0</v>
      </c>
      <c r="Z296" s="48" t="s">
        <v>141</v>
      </c>
      <c r="AA296" s="55">
        <v>0</v>
      </c>
      <c r="AB296" s="56">
        <v>0</v>
      </c>
    </row>
    <row r="297" spans="2:28" x14ac:dyDescent="0.3">
      <c r="B297" s="48" t="s">
        <v>151</v>
      </c>
      <c r="C297" s="48" t="s">
        <v>110</v>
      </c>
      <c r="D297" s="48" t="s">
        <v>76</v>
      </c>
      <c r="E297" s="48" t="s">
        <v>121</v>
      </c>
      <c r="F297" s="48" t="s">
        <v>65</v>
      </c>
      <c r="G297" s="49">
        <v>0</v>
      </c>
      <c r="H297" s="48">
        <v>0</v>
      </c>
      <c r="I297" s="48">
        <v>0</v>
      </c>
      <c r="J297" s="48" t="e">
        <v>#N/A</v>
      </c>
      <c r="K297" s="57">
        <v>0</v>
      </c>
      <c r="L297" s="57">
        <v>0</v>
      </c>
      <c r="M297" s="57">
        <v>0</v>
      </c>
      <c r="N297" s="57">
        <v>0</v>
      </c>
      <c r="O297" s="57">
        <v>0</v>
      </c>
      <c r="P297" s="57">
        <v>0</v>
      </c>
      <c r="Q297" s="57">
        <v>0</v>
      </c>
      <c r="R297" s="57">
        <v>0</v>
      </c>
      <c r="S297" s="57">
        <v>0</v>
      </c>
      <c r="T297" s="57">
        <v>0</v>
      </c>
      <c r="U297" s="57">
        <v>0</v>
      </c>
      <c r="V297" s="57">
        <v>0</v>
      </c>
      <c r="W297" s="57">
        <v>0</v>
      </c>
      <c r="X297" s="57">
        <v>0</v>
      </c>
      <c r="Y297" s="57">
        <v>0</v>
      </c>
      <c r="Z297" s="48" t="s">
        <v>141</v>
      </c>
      <c r="AA297" s="55">
        <v>0</v>
      </c>
      <c r="AB297" s="56">
        <v>0</v>
      </c>
    </row>
    <row r="298" spans="2:28" x14ac:dyDescent="0.3">
      <c r="B298" s="48" t="s">
        <v>151</v>
      </c>
      <c r="C298" s="48" t="s">
        <v>110</v>
      </c>
      <c r="D298" s="48" t="s">
        <v>76</v>
      </c>
      <c r="E298" s="48" t="s">
        <v>121</v>
      </c>
      <c r="F298" s="48" t="s">
        <v>66</v>
      </c>
      <c r="G298" s="49">
        <v>0</v>
      </c>
      <c r="H298" s="48">
        <v>0</v>
      </c>
      <c r="I298" s="48">
        <v>0</v>
      </c>
      <c r="J298" s="48" t="e">
        <v>#N/A</v>
      </c>
      <c r="K298" s="57">
        <v>0</v>
      </c>
      <c r="L298" s="57">
        <v>0</v>
      </c>
      <c r="M298" s="57">
        <v>0</v>
      </c>
      <c r="N298" s="57">
        <v>0</v>
      </c>
      <c r="O298" s="57">
        <v>0</v>
      </c>
      <c r="P298" s="57">
        <v>0</v>
      </c>
      <c r="Q298" s="57">
        <v>0</v>
      </c>
      <c r="R298" s="57">
        <v>0</v>
      </c>
      <c r="S298" s="57">
        <v>0</v>
      </c>
      <c r="T298" s="57">
        <v>0</v>
      </c>
      <c r="U298" s="57">
        <v>0</v>
      </c>
      <c r="V298" s="57">
        <v>0</v>
      </c>
      <c r="W298" s="57">
        <v>0</v>
      </c>
      <c r="X298" s="57">
        <v>0</v>
      </c>
      <c r="Y298" s="57">
        <v>0</v>
      </c>
      <c r="Z298" s="48" t="s">
        <v>141</v>
      </c>
      <c r="AA298" s="55">
        <v>0</v>
      </c>
      <c r="AB298" s="56">
        <v>0</v>
      </c>
    </row>
    <row r="299" spans="2:28" x14ac:dyDescent="0.3">
      <c r="B299" s="48" t="s">
        <v>151</v>
      </c>
      <c r="C299" s="48" t="s">
        <v>110</v>
      </c>
      <c r="D299" s="48" t="s">
        <v>76</v>
      </c>
      <c r="E299" s="48" t="s">
        <v>122</v>
      </c>
      <c r="F299" s="48" t="s">
        <v>65</v>
      </c>
      <c r="G299" s="49">
        <v>0</v>
      </c>
      <c r="H299" s="48">
        <v>0</v>
      </c>
      <c r="I299" s="48">
        <v>0</v>
      </c>
      <c r="J299" s="48" t="e">
        <v>#N/A</v>
      </c>
      <c r="K299" s="57">
        <v>0</v>
      </c>
      <c r="L299" s="57">
        <v>0</v>
      </c>
      <c r="M299" s="57">
        <v>0</v>
      </c>
      <c r="N299" s="57">
        <v>0</v>
      </c>
      <c r="O299" s="57">
        <v>0</v>
      </c>
      <c r="P299" s="57">
        <v>0</v>
      </c>
      <c r="Q299" s="57">
        <v>0</v>
      </c>
      <c r="R299" s="57">
        <v>0</v>
      </c>
      <c r="S299" s="57">
        <v>0</v>
      </c>
      <c r="T299" s="57">
        <v>0</v>
      </c>
      <c r="U299" s="57">
        <v>0</v>
      </c>
      <c r="V299" s="57">
        <v>0</v>
      </c>
      <c r="W299" s="57">
        <v>0</v>
      </c>
      <c r="X299" s="57">
        <v>0</v>
      </c>
      <c r="Y299" s="57">
        <v>0</v>
      </c>
      <c r="Z299" s="48" t="s">
        <v>141</v>
      </c>
      <c r="AA299" s="55">
        <v>0</v>
      </c>
      <c r="AB299" s="56">
        <v>0</v>
      </c>
    </row>
    <row r="300" spans="2:28" x14ac:dyDescent="0.3">
      <c r="B300" s="48" t="s">
        <v>151</v>
      </c>
      <c r="C300" s="48" t="s">
        <v>110</v>
      </c>
      <c r="D300" s="48" t="s">
        <v>76</v>
      </c>
      <c r="E300" s="48" t="s">
        <v>122</v>
      </c>
      <c r="F300" s="48" t="s">
        <v>66</v>
      </c>
      <c r="G300" s="49">
        <v>0</v>
      </c>
      <c r="H300" s="48">
        <v>0</v>
      </c>
      <c r="I300" s="48">
        <v>0</v>
      </c>
      <c r="J300" s="48" t="e">
        <v>#N/A</v>
      </c>
      <c r="K300" s="57">
        <v>0</v>
      </c>
      <c r="L300" s="57">
        <v>0</v>
      </c>
      <c r="M300" s="57">
        <v>0</v>
      </c>
      <c r="N300" s="57">
        <v>0</v>
      </c>
      <c r="O300" s="57">
        <v>0</v>
      </c>
      <c r="P300" s="57">
        <v>0</v>
      </c>
      <c r="Q300" s="57">
        <v>0</v>
      </c>
      <c r="R300" s="57">
        <v>0</v>
      </c>
      <c r="S300" s="57">
        <v>0</v>
      </c>
      <c r="T300" s="57">
        <v>0</v>
      </c>
      <c r="U300" s="57">
        <v>0</v>
      </c>
      <c r="V300" s="57">
        <v>0</v>
      </c>
      <c r="W300" s="57">
        <v>0</v>
      </c>
      <c r="X300" s="57">
        <v>0</v>
      </c>
      <c r="Y300" s="57">
        <v>0</v>
      </c>
      <c r="Z300" s="48" t="s">
        <v>141</v>
      </c>
      <c r="AA300" s="55">
        <v>0</v>
      </c>
      <c r="AB300" s="56">
        <v>0</v>
      </c>
    </row>
    <row r="301" spans="2:28" x14ac:dyDescent="0.3">
      <c r="B301" s="48" t="s">
        <v>151</v>
      </c>
      <c r="C301" s="48" t="s">
        <v>110</v>
      </c>
      <c r="D301" s="48" t="s">
        <v>76</v>
      </c>
      <c r="E301" s="48" t="s">
        <v>123</v>
      </c>
      <c r="F301" s="48" t="s">
        <v>65</v>
      </c>
      <c r="G301" s="49">
        <v>0.9</v>
      </c>
      <c r="H301" s="48">
        <v>15</v>
      </c>
      <c r="I301" s="48" t="s">
        <v>139</v>
      </c>
      <c r="J301" s="48" t="s">
        <v>140</v>
      </c>
      <c r="K301" s="54">
        <v>0</v>
      </c>
      <c r="L301" s="54">
        <v>0</v>
      </c>
      <c r="M301" s="54">
        <v>0</v>
      </c>
      <c r="N301" s="54">
        <v>0.03</v>
      </c>
      <c r="O301" s="54">
        <v>0.03</v>
      </c>
      <c r="P301" s="54">
        <v>0.03</v>
      </c>
      <c r="Q301" s="54">
        <v>0.03</v>
      </c>
      <c r="R301" s="54">
        <v>0.03</v>
      </c>
      <c r="S301" s="54">
        <v>0.03</v>
      </c>
      <c r="T301" s="54">
        <v>0.03</v>
      </c>
      <c r="U301" s="54">
        <v>0.03</v>
      </c>
      <c r="V301" s="54">
        <v>0.03</v>
      </c>
      <c r="W301" s="54">
        <v>0.03</v>
      </c>
      <c r="X301" s="54">
        <v>0.03</v>
      </c>
      <c r="Y301" s="54">
        <v>0.03</v>
      </c>
      <c r="Z301" s="48" t="s">
        <v>141</v>
      </c>
      <c r="AA301" s="55">
        <v>0.26532869729928493</v>
      </c>
      <c r="AB301" s="56">
        <v>1.2623229055619222E-4</v>
      </c>
    </row>
    <row r="302" spans="2:28" x14ac:dyDescent="0.3">
      <c r="B302" s="48" t="s">
        <v>151</v>
      </c>
      <c r="C302" s="48" t="s">
        <v>110</v>
      </c>
      <c r="D302" s="48" t="s">
        <v>76</v>
      </c>
      <c r="E302" s="48" t="s">
        <v>123</v>
      </c>
      <c r="F302" s="48" t="s">
        <v>66</v>
      </c>
      <c r="G302" s="49">
        <v>0.9</v>
      </c>
      <c r="H302" s="48">
        <v>15</v>
      </c>
      <c r="I302" s="48" t="s">
        <v>143</v>
      </c>
      <c r="J302" s="48" t="s">
        <v>140</v>
      </c>
      <c r="K302" s="54">
        <v>0</v>
      </c>
      <c r="L302" s="54">
        <v>0</v>
      </c>
      <c r="M302" s="54">
        <v>0</v>
      </c>
      <c r="N302" s="54">
        <v>0.03</v>
      </c>
      <c r="O302" s="54">
        <v>0.03</v>
      </c>
      <c r="P302" s="54">
        <v>0.03</v>
      </c>
      <c r="Q302" s="54">
        <v>0.03</v>
      </c>
      <c r="R302" s="54">
        <v>0.03</v>
      </c>
      <c r="S302" s="54">
        <v>0.03</v>
      </c>
      <c r="T302" s="54">
        <v>0.03</v>
      </c>
      <c r="U302" s="54">
        <v>0.03</v>
      </c>
      <c r="V302" s="54">
        <v>0.03</v>
      </c>
      <c r="W302" s="54">
        <v>0.03</v>
      </c>
      <c r="X302" s="54">
        <v>0.03</v>
      </c>
      <c r="Y302" s="54">
        <v>0.03</v>
      </c>
      <c r="Z302" s="48" t="s">
        <v>141</v>
      </c>
      <c r="AA302" s="55">
        <v>3.6534583368262386</v>
      </c>
      <c r="AB302" s="56">
        <v>0</v>
      </c>
    </row>
    <row r="303" spans="2:28" x14ac:dyDescent="0.3">
      <c r="B303" s="48" t="s">
        <v>151</v>
      </c>
      <c r="C303" s="48" t="s">
        <v>110</v>
      </c>
      <c r="D303" s="48" t="s">
        <v>76</v>
      </c>
      <c r="E303" s="48" t="s">
        <v>124</v>
      </c>
      <c r="F303" s="48" t="s">
        <v>65</v>
      </c>
      <c r="G303" s="49">
        <v>0</v>
      </c>
      <c r="H303" s="48">
        <v>0</v>
      </c>
      <c r="I303" s="48">
        <v>0</v>
      </c>
      <c r="J303" s="48" t="e">
        <v>#N/A</v>
      </c>
      <c r="K303" s="57">
        <v>0</v>
      </c>
      <c r="L303" s="57">
        <v>0</v>
      </c>
      <c r="M303" s="57">
        <v>0</v>
      </c>
      <c r="N303" s="57">
        <v>0</v>
      </c>
      <c r="O303" s="57">
        <v>0</v>
      </c>
      <c r="P303" s="57">
        <v>0</v>
      </c>
      <c r="Q303" s="57">
        <v>0</v>
      </c>
      <c r="R303" s="57">
        <v>0</v>
      </c>
      <c r="S303" s="57">
        <v>0</v>
      </c>
      <c r="T303" s="57">
        <v>0</v>
      </c>
      <c r="U303" s="57">
        <v>0</v>
      </c>
      <c r="V303" s="57">
        <v>0</v>
      </c>
      <c r="W303" s="57">
        <v>0</v>
      </c>
      <c r="X303" s="57">
        <v>0</v>
      </c>
      <c r="Y303" s="57">
        <v>0</v>
      </c>
      <c r="Z303" s="48" t="s">
        <v>141</v>
      </c>
      <c r="AA303" s="55">
        <v>0</v>
      </c>
      <c r="AB303" s="56">
        <v>0</v>
      </c>
    </row>
    <row r="304" spans="2:28" x14ac:dyDescent="0.3">
      <c r="B304" s="48" t="s">
        <v>151</v>
      </c>
      <c r="C304" s="48" t="s">
        <v>110</v>
      </c>
      <c r="D304" s="48" t="s">
        <v>76</v>
      </c>
      <c r="E304" s="48" t="s">
        <v>124</v>
      </c>
      <c r="F304" s="48" t="s">
        <v>66</v>
      </c>
      <c r="G304" s="49">
        <v>0</v>
      </c>
      <c r="H304" s="48">
        <v>0</v>
      </c>
      <c r="I304" s="48">
        <v>0</v>
      </c>
      <c r="J304" s="48" t="e">
        <v>#N/A</v>
      </c>
      <c r="K304" s="57">
        <v>0</v>
      </c>
      <c r="L304" s="57">
        <v>0</v>
      </c>
      <c r="M304" s="57">
        <v>0</v>
      </c>
      <c r="N304" s="57">
        <v>0</v>
      </c>
      <c r="O304" s="57">
        <v>0</v>
      </c>
      <c r="P304" s="57">
        <v>0</v>
      </c>
      <c r="Q304" s="57">
        <v>0</v>
      </c>
      <c r="R304" s="57">
        <v>0</v>
      </c>
      <c r="S304" s="57">
        <v>0</v>
      </c>
      <c r="T304" s="57">
        <v>0</v>
      </c>
      <c r="U304" s="57">
        <v>0</v>
      </c>
      <c r="V304" s="57">
        <v>0</v>
      </c>
      <c r="W304" s="57">
        <v>0</v>
      </c>
      <c r="X304" s="57">
        <v>0</v>
      </c>
      <c r="Y304" s="57">
        <v>0</v>
      </c>
      <c r="Z304" s="48" t="s">
        <v>141</v>
      </c>
      <c r="AA304" s="55">
        <v>0</v>
      </c>
      <c r="AB304" s="56">
        <v>0</v>
      </c>
    </row>
    <row r="305" spans="2:28" x14ac:dyDescent="0.3">
      <c r="B305" s="48" t="s">
        <v>151</v>
      </c>
      <c r="C305" s="48" t="s">
        <v>110</v>
      </c>
      <c r="D305" s="48" t="s">
        <v>77</v>
      </c>
      <c r="E305" s="48" t="s">
        <v>111</v>
      </c>
      <c r="F305" s="48" t="s">
        <v>65</v>
      </c>
      <c r="G305" s="49">
        <v>0.85</v>
      </c>
      <c r="H305" s="48">
        <v>15</v>
      </c>
      <c r="I305" s="48" t="s">
        <v>139</v>
      </c>
      <c r="J305" s="48" t="s">
        <v>140</v>
      </c>
      <c r="K305" s="54">
        <v>0</v>
      </c>
      <c r="L305" s="54">
        <v>0</v>
      </c>
      <c r="M305" s="54">
        <v>0</v>
      </c>
      <c r="N305" s="54">
        <v>0.03</v>
      </c>
      <c r="O305" s="54">
        <v>0.03</v>
      </c>
      <c r="P305" s="54">
        <v>0.03</v>
      </c>
      <c r="Q305" s="54">
        <v>0.03</v>
      </c>
      <c r="R305" s="54">
        <v>0.03</v>
      </c>
      <c r="S305" s="54">
        <v>0.03</v>
      </c>
      <c r="T305" s="54">
        <v>0.03</v>
      </c>
      <c r="U305" s="54">
        <v>0.03</v>
      </c>
      <c r="V305" s="54">
        <v>0.03</v>
      </c>
      <c r="W305" s="54">
        <v>0.03</v>
      </c>
      <c r="X305" s="54">
        <v>0.03</v>
      </c>
      <c r="Y305" s="54">
        <v>0.03</v>
      </c>
      <c r="Z305" s="48" t="s">
        <v>141</v>
      </c>
      <c r="AA305" s="55">
        <v>0.26532869729928493</v>
      </c>
      <c r="AB305" s="56">
        <v>1.2623229055619222E-4</v>
      </c>
    </row>
    <row r="306" spans="2:28" x14ac:dyDescent="0.3">
      <c r="B306" s="48" t="s">
        <v>151</v>
      </c>
      <c r="C306" s="48" t="s">
        <v>110</v>
      </c>
      <c r="D306" s="48" t="s">
        <v>77</v>
      </c>
      <c r="E306" s="48" t="s">
        <v>114</v>
      </c>
      <c r="F306" s="48" t="s">
        <v>65</v>
      </c>
      <c r="G306" s="49">
        <v>0</v>
      </c>
      <c r="H306" s="48">
        <v>0</v>
      </c>
      <c r="I306" s="48">
        <v>0</v>
      </c>
      <c r="J306" s="48" t="e">
        <v>#N/A</v>
      </c>
      <c r="K306" s="57">
        <v>0</v>
      </c>
      <c r="L306" s="57">
        <v>0</v>
      </c>
      <c r="M306" s="57">
        <v>0</v>
      </c>
      <c r="N306" s="57">
        <v>0</v>
      </c>
      <c r="O306" s="57">
        <v>0</v>
      </c>
      <c r="P306" s="57">
        <v>0</v>
      </c>
      <c r="Q306" s="57">
        <v>0</v>
      </c>
      <c r="R306" s="57">
        <v>0</v>
      </c>
      <c r="S306" s="57">
        <v>0</v>
      </c>
      <c r="T306" s="57">
        <v>0</v>
      </c>
      <c r="U306" s="57">
        <v>0</v>
      </c>
      <c r="V306" s="57">
        <v>0</v>
      </c>
      <c r="W306" s="57">
        <v>0</v>
      </c>
      <c r="X306" s="57">
        <v>0</v>
      </c>
      <c r="Y306" s="57">
        <v>0</v>
      </c>
      <c r="Z306" s="48" t="s">
        <v>141</v>
      </c>
      <c r="AA306" s="55">
        <v>0</v>
      </c>
      <c r="AB306" s="56">
        <v>0</v>
      </c>
    </row>
    <row r="307" spans="2:28" x14ac:dyDescent="0.3">
      <c r="B307" s="48" t="s">
        <v>151</v>
      </c>
      <c r="C307" s="48" t="s">
        <v>110</v>
      </c>
      <c r="D307" s="48" t="s">
        <v>77</v>
      </c>
      <c r="E307" s="48" t="s">
        <v>115</v>
      </c>
      <c r="F307" s="48" t="s">
        <v>65</v>
      </c>
      <c r="G307" s="49">
        <v>0.44999999999999996</v>
      </c>
      <c r="H307" s="48">
        <v>15</v>
      </c>
      <c r="I307" s="48" t="s">
        <v>139</v>
      </c>
      <c r="J307" s="48" t="s">
        <v>140</v>
      </c>
      <c r="K307" s="54">
        <v>0</v>
      </c>
      <c r="L307" s="54">
        <v>0</v>
      </c>
      <c r="M307" s="54">
        <v>0</v>
      </c>
      <c r="N307" s="54">
        <v>0.03</v>
      </c>
      <c r="O307" s="54">
        <v>0.03</v>
      </c>
      <c r="P307" s="54">
        <v>0.03</v>
      </c>
      <c r="Q307" s="54">
        <v>0.03</v>
      </c>
      <c r="R307" s="54">
        <v>0.03</v>
      </c>
      <c r="S307" s="54">
        <v>0.03</v>
      </c>
      <c r="T307" s="54">
        <v>0.03</v>
      </c>
      <c r="U307" s="54">
        <v>0.03</v>
      </c>
      <c r="V307" s="54">
        <v>0.03</v>
      </c>
      <c r="W307" s="54">
        <v>0.03</v>
      </c>
      <c r="X307" s="54">
        <v>0.03</v>
      </c>
      <c r="Y307" s="54">
        <v>0.03</v>
      </c>
      <c r="Z307" s="48" t="s">
        <v>141</v>
      </c>
      <c r="AA307" s="55">
        <v>0.26532869729928493</v>
      </c>
      <c r="AB307" s="56">
        <v>1.2623229055619222E-4</v>
      </c>
    </row>
    <row r="308" spans="2:28" x14ac:dyDescent="0.3">
      <c r="B308" s="48" t="s">
        <v>151</v>
      </c>
      <c r="C308" s="48" t="s">
        <v>110</v>
      </c>
      <c r="D308" s="48" t="s">
        <v>77</v>
      </c>
      <c r="E308" s="48" t="s">
        <v>116</v>
      </c>
      <c r="F308" s="48" t="s">
        <v>65</v>
      </c>
      <c r="G308" s="49">
        <v>0</v>
      </c>
      <c r="H308" s="48">
        <v>0</v>
      </c>
      <c r="I308" s="48">
        <v>0</v>
      </c>
      <c r="J308" s="48" t="e">
        <v>#N/A</v>
      </c>
      <c r="K308" s="57">
        <v>0</v>
      </c>
      <c r="L308" s="57">
        <v>0</v>
      </c>
      <c r="M308" s="57">
        <v>0</v>
      </c>
      <c r="N308" s="57">
        <v>0</v>
      </c>
      <c r="O308" s="57">
        <v>0</v>
      </c>
      <c r="P308" s="57">
        <v>0</v>
      </c>
      <c r="Q308" s="57">
        <v>0</v>
      </c>
      <c r="R308" s="57">
        <v>0</v>
      </c>
      <c r="S308" s="57">
        <v>0</v>
      </c>
      <c r="T308" s="57">
        <v>0</v>
      </c>
      <c r="U308" s="57">
        <v>0</v>
      </c>
      <c r="V308" s="57">
        <v>0</v>
      </c>
      <c r="W308" s="57">
        <v>0</v>
      </c>
      <c r="X308" s="57">
        <v>0</v>
      </c>
      <c r="Y308" s="57">
        <v>0</v>
      </c>
      <c r="Z308" s="48" t="s">
        <v>141</v>
      </c>
      <c r="AA308" s="55">
        <v>0</v>
      </c>
      <c r="AB308" s="56">
        <v>0</v>
      </c>
    </row>
    <row r="309" spans="2:28" x14ac:dyDescent="0.3">
      <c r="B309" s="48" t="s">
        <v>151</v>
      </c>
      <c r="C309" s="48" t="s">
        <v>110</v>
      </c>
      <c r="D309" s="48" t="s">
        <v>77</v>
      </c>
      <c r="E309" s="48" t="s">
        <v>117</v>
      </c>
      <c r="F309" s="48" t="s">
        <v>65</v>
      </c>
      <c r="G309" s="49">
        <v>0.9</v>
      </c>
      <c r="H309" s="48">
        <v>15</v>
      </c>
      <c r="I309" s="48" t="s">
        <v>139</v>
      </c>
      <c r="J309" s="48" t="s">
        <v>140</v>
      </c>
      <c r="K309" s="54">
        <v>0</v>
      </c>
      <c r="L309" s="54">
        <v>0</v>
      </c>
      <c r="M309" s="54">
        <v>0</v>
      </c>
      <c r="N309" s="54">
        <v>0.03</v>
      </c>
      <c r="O309" s="54">
        <v>0.03</v>
      </c>
      <c r="P309" s="54">
        <v>0.03</v>
      </c>
      <c r="Q309" s="54">
        <v>0.03</v>
      </c>
      <c r="R309" s="54">
        <v>0.03</v>
      </c>
      <c r="S309" s="54">
        <v>0.03</v>
      </c>
      <c r="T309" s="54">
        <v>0.03</v>
      </c>
      <c r="U309" s="54">
        <v>0.03</v>
      </c>
      <c r="V309" s="54">
        <v>0.03</v>
      </c>
      <c r="W309" s="54">
        <v>0.03</v>
      </c>
      <c r="X309" s="54">
        <v>0.03</v>
      </c>
      <c r="Y309" s="54">
        <v>0.03</v>
      </c>
      <c r="Z309" s="48" t="s">
        <v>141</v>
      </c>
      <c r="AA309" s="55">
        <v>0.26532869729928493</v>
      </c>
      <c r="AB309" s="56">
        <v>1.2623229055619222E-4</v>
      </c>
    </row>
    <row r="310" spans="2:28" x14ac:dyDescent="0.3">
      <c r="B310" s="48" t="s">
        <v>151</v>
      </c>
      <c r="C310" s="48" t="s">
        <v>110</v>
      </c>
      <c r="D310" s="48" t="s">
        <v>77</v>
      </c>
      <c r="E310" s="48" t="s">
        <v>118</v>
      </c>
      <c r="F310" s="48" t="s">
        <v>65</v>
      </c>
      <c r="G310" s="49">
        <v>0</v>
      </c>
      <c r="H310" s="48">
        <v>0</v>
      </c>
      <c r="I310" s="48">
        <v>0</v>
      </c>
      <c r="J310" s="48" t="e">
        <v>#N/A</v>
      </c>
      <c r="K310" s="57">
        <v>0</v>
      </c>
      <c r="L310" s="57">
        <v>0</v>
      </c>
      <c r="M310" s="57">
        <v>0</v>
      </c>
      <c r="N310" s="57">
        <v>0</v>
      </c>
      <c r="O310" s="57">
        <v>0</v>
      </c>
      <c r="P310" s="57">
        <v>0</v>
      </c>
      <c r="Q310" s="57">
        <v>0</v>
      </c>
      <c r="R310" s="57">
        <v>0</v>
      </c>
      <c r="S310" s="57">
        <v>0</v>
      </c>
      <c r="T310" s="57">
        <v>0</v>
      </c>
      <c r="U310" s="57">
        <v>0</v>
      </c>
      <c r="V310" s="57">
        <v>0</v>
      </c>
      <c r="W310" s="57">
        <v>0</v>
      </c>
      <c r="X310" s="57">
        <v>0</v>
      </c>
      <c r="Y310" s="57">
        <v>0</v>
      </c>
      <c r="Z310" s="48" t="s">
        <v>141</v>
      </c>
      <c r="AA310" s="55">
        <v>0</v>
      </c>
      <c r="AB310" s="56">
        <v>0</v>
      </c>
    </row>
    <row r="311" spans="2:28" x14ac:dyDescent="0.3">
      <c r="B311" s="48" t="s">
        <v>151</v>
      </c>
      <c r="C311" s="48" t="s">
        <v>110</v>
      </c>
      <c r="D311" s="48" t="s">
        <v>77</v>
      </c>
      <c r="E311" s="48" t="s">
        <v>119</v>
      </c>
      <c r="F311" s="48" t="s">
        <v>65</v>
      </c>
      <c r="G311" s="49">
        <v>0</v>
      </c>
      <c r="H311" s="48">
        <v>0</v>
      </c>
      <c r="I311" s="48">
        <v>0</v>
      </c>
      <c r="J311" s="48" t="e">
        <v>#N/A</v>
      </c>
      <c r="K311" s="57">
        <v>0</v>
      </c>
      <c r="L311" s="57">
        <v>0</v>
      </c>
      <c r="M311" s="57">
        <v>0</v>
      </c>
      <c r="N311" s="57">
        <v>0</v>
      </c>
      <c r="O311" s="57">
        <v>0</v>
      </c>
      <c r="P311" s="57">
        <v>0</v>
      </c>
      <c r="Q311" s="57">
        <v>0</v>
      </c>
      <c r="R311" s="57">
        <v>0</v>
      </c>
      <c r="S311" s="57">
        <v>0</v>
      </c>
      <c r="T311" s="57">
        <v>0</v>
      </c>
      <c r="U311" s="57">
        <v>0</v>
      </c>
      <c r="V311" s="57">
        <v>0</v>
      </c>
      <c r="W311" s="57">
        <v>0</v>
      </c>
      <c r="X311" s="57">
        <v>0</v>
      </c>
      <c r="Y311" s="57">
        <v>0</v>
      </c>
      <c r="Z311" s="48" t="s">
        <v>141</v>
      </c>
      <c r="AA311" s="55">
        <v>0</v>
      </c>
      <c r="AB311" s="56">
        <v>0</v>
      </c>
    </row>
    <row r="312" spans="2:28" x14ac:dyDescent="0.3">
      <c r="B312" s="48" t="s">
        <v>151</v>
      </c>
      <c r="C312" s="48" t="s">
        <v>110</v>
      </c>
      <c r="D312" s="48" t="s">
        <v>77</v>
      </c>
      <c r="E312" s="48" t="s">
        <v>120</v>
      </c>
      <c r="F312" s="48" t="s">
        <v>65</v>
      </c>
      <c r="G312" s="49">
        <v>0</v>
      </c>
      <c r="H312" s="48">
        <v>0</v>
      </c>
      <c r="I312" s="48">
        <v>0</v>
      </c>
      <c r="J312" s="48" t="e">
        <v>#N/A</v>
      </c>
      <c r="K312" s="57">
        <v>0</v>
      </c>
      <c r="L312" s="57">
        <v>0</v>
      </c>
      <c r="M312" s="57">
        <v>0</v>
      </c>
      <c r="N312" s="57">
        <v>0</v>
      </c>
      <c r="O312" s="57">
        <v>0</v>
      </c>
      <c r="P312" s="57">
        <v>0</v>
      </c>
      <c r="Q312" s="57">
        <v>0</v>
      </c>
      <c r="R312" s="57">
        <v>0</v>
      </c>
      <c r="S312" s="57">
        <v>0</v>
      </c>
      <c r="T312" s="57">
        <v>0</v>
      </c>
      <c r="U312" s="57">
        <v>0</v>
      </c>
      <c r="V312" s="57">
        <v>0</v>
      </c>
      <c r="W312" s="57">
        <v>0</v>
      </c>
      <c r="X312" s="57">
        <v>0</v>
      </c>
      <c r="Y312" s="57">
        <v>0</v>
      </c>
      <c r="Z312" s="48" t="s">
        <v>141</v>
      </c>
      <c r="AA312" s="55">
        <v>0</v>
      </c>
      <c r="AB312" s="56">
        <v>0</v>
      </c>
    </row>
    <row r="313" spans="2:28" x14ac:dyDescent="0.3">
      <c r="B313" s="48" t="s">
        <v>151</v>
      </c>
      <c r="C313" s="48" t="s">
        <v>110</v>
      </c>
      <c r="D313" s="48" t="s">
        <v>77</v>
      </c>
      <c r="E313" s="48" t="s">
        <v>121</v>
      </c>
      <c r="F313" s="48" t="s">
        <v>65</v>
      </c>
      <c r="G313" s="49">
        <v>0</v>
      </c>
      <c r="H313" s="48">
        <v>0</v>
      </c>
      <c r="I313" s="48">
        <v>0</v>
      </c>
      <c r="J313" s="48" t="e">
        <v>#N/A</v>
      </c>
      <c r="K313" s="57">
        <v>0</v>
      </c>
      <c r="L313" s="57">
        <v>0</v>
      </c>
      <c r="M313" s="57">
        <v>0</v>
      </c>
      <c r="N313" s="57">
        <v>0</v>
      </c>
      <c r="O313" s="57">
        <v>0</v>
      </c>
      <c r="P313" s="57">
        <v>0</v>
      </c>
      <c r="Q313" s="57">
        <v>0</v>
      </c>
      <c r="R313" s="57">
        <v>0</v>
      </c>
      <c r="S313" s="57">
        <v>0</v>
      </c>
      <c r="T313" s="57">
        <v>0</v>
      </c>
      <c r="U313" s="57">
        <v>0</v>
      </c>
      <c r="V313" s="57">
        <v>0</v>
      </c>
      <c r="W313" s="57">
        <v>0</v>
      </c>
      <c r="X313" s="57">
        <v>0</v>
      </c>
      <c r="Y313" s="57">
        <v>0</v>
      </c>
      <c r="Z313" s="48" t="s">
        <v>141</v>
      </c>
      <c r="AA313" s="55">
        <v>0</v>
      </c>
      <c r="AB313" s="56">
        <v>0</v>
      </c>
    </row>
    <row r="314" spans="2:28" x14ac:dyDescent="0.3">
      <c r="B314" s="48" t="s">
        <v>151</v>
      </c>
      <c r="C314" s="48" t="s">
        <v>110</v>
      </c>
      <c r="D314" s="48" t="s">
        <v>77</v>
      </c>
      <c r="E314" s="48" t="s">
        <v>122</v>
      </c>
      <c r="F314" s="48" t="s">
        <v>65</v>
      </c>
      <c r="G314" s="49">
        <v>0</v>
      </c>
      <c r="H314" s="48">
        <v>0</v>
      </c>
      <c r="I314" s="48">
        <v>0</v>
      </c>
      <c r="J314" s="48" t="e">
        <v>#N/A</v>
      </c>
      <c r="K314" s="57">
        <v>0</v>
      </c>
      <c r="L314" s="57">
        <v>0</v>
      </c>
      <c r="M314" s="57">
        <v>0</v>
      </c>
      <c r="N314" s="57">
        <v>0</v>
      </c>
      <c r="O314" s="57">
        <v>0</v>
      </c>
      <c r="P314" s="57">
        <v>0</v>
      </c>
      <c r="Q314" s="57">
        <v>0</v>
      </c>
      <c r="R314" s="57">
        <v>0</v>
      </c>
      <c r="S314" s="57">
        <v>0</v>
      </c>
      <c r="T314" s="57">
        <v>0</v>
      </c>
      <c r="U314" s="57">
        <v>0</v>
      </c>
      <c r="V314" s="57">
        <v>0</v>
      </c>
      <c r="W314" s="57">
        <v>0</v>
      </c>
      <c r="X314" s="57">
        <v>0</v>
      </c>
      <c r="Y314" s="57">
        <v>0</v>
      </c>
      <c r="Z314" s="48" t="s">
        <v>141</v>
      </c>
      <c r="AA314" s="55">
        <v>0</v>
      </c>
      <c r="AB314" s="56">
        <v>0</v>
      </c>
    </row>
    <row r="315" spans="2:28" x14ac:dyDescent="0.3">
      <c r="B315" s="48" t="s">
        <v>151</v>
      </c>
      <c r="C315" s="48" t="s">
        <v>110</v>
      </c>
      <c r="D315" s="48" t="s">
        <v>77</v>
      </c>
      <c r="E315" s="48" t="s">
        <v>123</v>
      </c>
      <c r="F315" s="48" t="s">
        <v>65</v>
      </c>
      <c r="G315" s="49">
        <v>0.9</v>
      </c>
      <c r="H315" s="48">
        <v>15</v>
      </c>
      <c r="I315" s="48" t="s">
        <v>139</v>
      </c>
      <c r="J315" s="48" t="s">
        <v>140</v>
      </c>
      <c r="K315" s="54">
        <v>0</v>
      </c>
      <c r="L315" s="54">
        <v>0</v>
      </c>
      <c r="M315" s="54">
        <v>0</v>
      </c>
      <c r="N315" s="54">
        <v>0.03</v>
      </c>
      <c r="O315" s="54">
        <v>0.03</v>
      </c>
      <c r="P315" s="54">
        <v>0.03</v>
      </c>
      <c r="Q315" s="54">
        <v>0.03</v>
      </c>
      <c r="R315" s="54">
        <v>0.03</v>
      </c>
      <c r="S315" s="54">
        <v>0.03</v>
      </c>
      <c r="T315" s="54">
        <v>0.03</v>
      </c>
      <c r="U315" s="54">
        <v>0.03</v>
      </c>
      <c r="V315" s="54">
        <v>0.03</v>
      </c>
      <c r="W315" s="54">
        <v>0.03</v>
      </c>
      <c r="X315" s="54">
        <v>0.03</v>
      </c>
      <c r="Y315" s="54">
        <v>0.03</v>
      </c>
      <c r="Z315" s="48" t="s">
        <v>141</v>
      </c>
      <c r="AA315" s="55">
        <v>0.26532869729928493</v>
      </c>
      <c r="AB315" s="56">
        <v>1.2623229055619222E-4</v>
      </c>
    </row>
    <row r="316" spans="2:28" x14ac:dyDescent="0.3">
      <c r="B316" s="48" t="s">
        <v>151</v>
      </c>
      <c r="C316" s="48" t="s">
        <v>110</v>
      </c>
      <c r="D316" s="48" t="s">
        <v>77</v>
      </c>
      <c r="E316" s="48" t="s">
        <v>124</v>
      </c>
      <c r="F316" s="48" t="s">
        <v>65</v>
      </c>
      <c r="G316" s="49">
        <v>0</v>
      </c>
      <c r="H316" s="48">
        <v>0</v>
      </c>
      <c r="I316" s="48">
        <v>0</v>
      </c>
      <c r="J316" s="48" t="e">
        <v>#N/A</v>
      </c>
      <c r="K316" s="57">
        <v>0</v>
      </c>
      <c r="L316" s="57">
        <v>0</v>
      </c>
      <c r="M316" s="57">
        <v>0</v>
      </c>
      <c r="N316" s="57">
        <v>0</v>
      </c>
      <c r="O316" s="57">
        <v>0</v>
      </c>
      <c r="P316" s="57">
        <v>0</v>
      </c>
      <c r="Q316" s="57">
        <v>0</v>
      </c>
      <c r="R316" s="57">
        <v>0</v>
      </c>
      <c r="S316" s="57">
        <v>0</v>
      </c>
      <c r="T316" s="57">
        <v>0</v>
      </c>
      <c r="U316" s="57">
        <v>0</v>
      </c>
      <c r="V316" s="57">
        <v>0</v>
      </c>
      <c r="W316" s="57">
        <v>0</v>
      </c>
      <c r="X316" s="57">
        <v>0</v>
      </c>
      <c r="Y316" s="57">
        <v>0</v>
      </c>
      <c r="Z316" s="48" t="s">
        <v>141</v>
      </c>
      <c r="AA316" s="55">
        <v>0</v>
      </c>
      <c r="AB316" s="56">
        <v>0</v>
      </c>
    </row>
    <row r="317" spans="2:28" x14ac:dyDescent="0.3">
      <c r="B317" s="48" t="s">
        <v>151</v>
      </c>
      <c r="C317" s="48" t="s">
        <v>110</v>
      </c>
      <c r="D317" s="48" t="s">
        <v>125</v>
      </c>
      <c r="E317" s="48" t="s">
        <v>111</v>
      </c>
      <c r="F317" s="48" t="s">
        <v>66</v>
      </c>
      <c r="G317" s="49">
        <v>0.85</v>
      </c>
      <c r="H317" s="48">
        <v>15</v>
      </c>
      <c r="I317" s="48" t="s">
        <v>143</v>
      </c>
      <c r="J317" s="48" t="s">
        <v>140</v>
      </c>
      <c r="K317" s="54">
        <v>0</v>
      </c>
      <c r="L317" s="54">
        <v>0</v>
      </c>
      <c r="M317" s="54">
        <v>0</v>
      </c>
      <c r="N317" s="54">
        <v>0.03</v>
      </c>
      <c r="O317" s="54">
        <v>0.03</v>
      </c>
      <c r="P317" s="54">
        <v>0.03</v>
      </c>
      <c r="Q317" s="54">
        <v>0.03</v>
      </c>
      <c r="R317" s="54">
        <v>0.03</v>
      </c>
      <c r="S317" s="54">
        <v>0.03</v>
      </c>
      <c r="T317" s="54">
        <v>0.03</v>
      </c>
      <c r="U317" s="54">
        <v>0.03</v>
      </c>
      <c r="V317" s="54">
        <v>0.03</v>
      </c>
      <c r="W317" s="54">
        <v>0.03</v>
      </c>
      <c r="X317" s="54">
        <v>0.03</v>
      </c>
      <c r="Y317" s="54">
        <v>0.03</v>
      </c>
      <c r="Z317" s="48" t="s">
        <v>141</v>
      </c>
      <c r="AA317" s="55">
        <v>3.6534583368262386</v>
      </c>
      <c r="AB317" s="56">
        <v>0</v>
      </c>
    </row>
    <row r="318" spans="2:28" x14ac:dyDescent="0.3">
      <c r="B318" s="48" t="s">
        <v>151</v>
      </c>
      <c r="C318" s="48" t="s">
        <v>110</v>
      </c>
      <c r="D318" s="48" t="s">
        <v>125</v>
      </c>
      <c r="E318" s="48" t="s">
        <v>114</v>
      </c>
      <c r="F318" s="48" t="s">
        <v>66</v>
      </c>
      <c r="G318" s="49">
        <v>0</v>
      </c>
      <c r="H318" s="48">
        <v>0</v>
      </c>
      <c r="I318" s="48">
        <v>0</v>
      </c>
      <c r="J318" s="48" t="e">
        <v>#N/A</v>
      </c>
      <c r="K318" s="57">
        <v>0</v>
      </c>
      <c r="L318" s="57">
        <v>0</v>
      </c>
      <c r="M318" s="57">
        <v>0</v>
      </c>
      <c r="N318" s="57">
        <v>0</v>
      </c>
      <c r="O318" s="57">
        <v>0</v>
      </c>
      <c r="P318" s="57">
        <v>0</v>
      </c>
      <c r="Q318" s="57">
        <v>0</v>
      </c>
      <c r="R318" s="57">
        <v>0</v>
      </c>
      <c r="S318" s="57">
        <v>0</v>
      </c>
      <c r="T318" s="57">
        <v>0</v>
      </c>
      <c r="U318" s="57">
        <v>0</v>
      </c>
      <c r="V318" s="57">
        <v>0</v>
      </c>
      <c r="W318" s="57">
        <v>0</v>
      </c>
      <c r="X318" s="57">
        <v>0</v>
      </c>
      <c r="Y318" s="57">
        <v>0</v>
      </c>
      <c r="Z318" s="48" t="s">
        <v>141</v>
      </c>
      <c r="AA318" s="55">
        <v>0</v>
      </c>
      <c r="AB318" s="56">
        <v>0</v>
      </c>
    </row>
    <row r="319" spans="2:28" x14ac:dyDescent="0.3">
      <c r="B319" s="48" t="s">
        <v>151</v>
      </c>
      <c r="C319" s="48" t="s">
        <v>110</v>
      </c>
      <c r="D319" s="48" t="s">
        <v>125</v>
      </c>
      <c r="E319" s="48" t="s">
        <v>115</v>
      </c>
      <c r="F319" s="48" t="s">
        <v>66</v>
      </c>
      <c r="G319" s="49">
        <v>0.44999999999999996</v>
      </c>
      <c r="H319" s="48">
        <v>15</v>
      </c>
      <c r="I319" s="48" t="s">
        <v>143</v>
      </c>
      <c r="J319" s="48" t="s">
        <v>140</v>
      </c>
      <c r="K319" s="54">
        <v>0</v>
      </c>
      <c r="L319" s="54">
        <v>0</v>
      </c>
      <c r="M319" s="54">
        <v>0</v>
      </c>
      <c r="N319" s="54">
        <v>0.03</v>
      </c>
      <c r="O319" s="54">
        <v>0.03</v>
      </c>
      <c r="P319" s="54">
        <v>0.03</v>
      </c>
      <c r="Q319" s="54">
        <v>0.03</v>
      </c>
      <c r="R319" s="54">
        <v>0.03</v>
      </c>
      <c r="S319" s="54">
        <v>0.03</v>
      </c>
      <c r="T319" s="54">
        <v>0.03</v>
      </c>
      <c r="U319" s="54">
        <v>0.03</v>
      </c>
      <c r="V319" s="54">
        <v>0.03</v>
      </c>
      <c r="W319" s="54">
        <v>0.03</v>
      </c>
      <c r="X319" s="54">
        <v>0.03</v>
      </c>
      <c r="Y319" s="54">
        <v>0.03</v>
      </c>
      <c r="Z319" s="48" t="s">
        <v>141</v>
      </c>
      <c r="AA319" s="55">
        <v>3.6534583368262386</v>
      </c>
      <c r="AB319" s="56">
        <v>0</v>
      </c>
    </row>
    <row r="320" spans="2:28" x14ac:dyDescent="0.3">
      <c r="B320" s="48" t="s">
        <v>151</v>
      </c>
      <c r="C320" s="48" t="s">
        <v>110</v>
      </c>
      <c r="D320" s="48" t="s">
        <v>125</v>
      </c>
      <c r="E320" s="48" t="s">
        <v>116</v>
      </c>
      <c r="F320" s="48" t="s">
        <v>66</v>
      </c>
      <c r="G320" s="49">
        <v>0</v>
      </c>
      <c r="H320" s="48">
        <v>0</v>
      </c>
      <c r="I320" s="48">
        <v>0</v>
      </c>
      <c r="J320" s="48" t="e">
        <v>#N/A</v>
      </c>
      <c r="K320" s="57">
        <v>0</v>
      </c>
      <c r="L320" s="57">
        <v>0</v>
      </c>
      <c r="M320" s="57">
        <v>0</v>
      </c>
      <c r="N320" s="57">
        <v>0</v>
      </c>
      <c r="O320" s="57">
        <v>0</v>
      </c>
      <c r="P320" s="57">
        <v>0</v>
      </c>
      <c r="Q320" s="57">
        <v>0</v>
      </c>
      <c r="R320" s="57">
        <v>0</v>
      </c>
      <c r="S320" s="57">
        <v>0</v>
      </c>
      <c r="T320" s="57">
        <v>0</v>
      </c>
      <c r="U320" s="57">
        <v>0</v>
      </c>
      <c r="V320" s="57">
        <v>0</v>
      </c>
      <c r="W320" s="57">
        <v>0</v>
      </c>
      <c r="X320" s="57">
        <v>0</v>
      </c>
      <c r="Y320" s="57">
        <v>0</v>
      </c>
      <c r="Z320" s="48" t="s">
        <v>141</v>
      </c>
      <c r="AA320" s="55">
        <v>0</v>
      </c>
      <c r="AB320" s="56">
        <v>0</v>
      </c>
    </row>
    <row r="321" spans="2:28" x14ac:dyDescent="0.3">
      <c r="B321" s="48" t="s">
        <v>151</v>
      </c>
      <c r="C321" s="48" t="s">
        <v>110</v>
      </c>
      <c r="D321" s="48" t="s">
        <v>125</v>
      </c>
      <c r="E321" s="48" t="s">
        <v>117</v>
      </c>
      <c r="F321" s="48" t="s">
        <v>66</v>
      </c>
      <c r="G321" s="49">
        <v>0.9</v>
      </c>
      <c r="H321" s="48">
        <v>15</v>
      </c>
      <c r="I321" s="48" t="s">
        <v>143</v>
      </c>
      <c r="J321" s="48" t="s">
        <v>140</v>
      </c>
      <c r="K321" s="54">
        <v>0</v>
      </c>
      <c r="L321" s="54">
        <v>0</v>
      </c>
      <c r="M321" s="54">
        <v>0</v>
      </c>
      <c r="N321" s="54">
        <v>0.03</v>
      </c>
      <c r="O321" s="54">
        <v>0.03</v>
      </c>
      <c r="P321" s="54">
        <v>0.03</v>
      </c>
      <c r="Q321" s="54">
        <v>0.03</v>
      </c>
      <c r="R321" s="54">
        <v>0.03</v>
      </c>
      <c r="S321" s="54">
        <v>0.03</v>
      </c>
      <c r="T321" s="54">
        <v>0.03</v>
      </c>
      <c r="U321" s="54">
        <v>0.03</v>
      </c>
      <c r="V321" s="54">
        <v>0.03</v>
      </c>
      <c r="W321" s="54">
        <v>0.03</v>
      </c>
      <c r="X321" s="54">
        <v>0.03</v>
      </c>
      <c r="Y321" s="54">
        <v>0.03</v>
      </c>
      <c r="Z321" s="48" t="s">
        <v>141</v>
      </c>
      <c r="AA321" s="55">
        <v>3.6534583368262386</v>
      </c>
      <c r="AB321" s="56">
        <v>0</v>
      </c>
    </row>
    <row r="322" spans="2:28" x14ac:dyDescent="0.3">
      <c r="B322" s="48" t="s">
        <v>151</v>
      </c>
      <c r="C322" s="48" t="s">
        <v>110</v>
      </c>
      <c r="D322" s="48" t="s">
        <v>125</v>
      </c>
      <c r="E322" s="48" t="s">
        <v>118</v>
      </c>
      <c r="F322" s="48" t="s">
        <v>66</v>
      </c>
      <c r="G322" s="49">
        <v>0</v>
      </c>
      <c r="H322" s="48">
        <v>0</v>
      </c>
      <c r="I322" s="48">
        <v>0</v>
      </c>
      <c r="J322" s="48" t="e">
        <v>#N/A</v>
      </c>
      <c r="K322" s="57">
        <v>0</v>
      </c>
      <c r="L322" s="57">
        <v>0</v>
      </c>
      <c r="M322" s="57">
        <v>0</v>
      </c>
      <c r="N322" s="57">
        <v>0</v>
      </c>
      <c r="O322" s="57">
        <v>0</v>
      </c>
      <c r="P322" s="57">
        <v>0</v>
      </c>
      <c r="Q322" s="57">
        <v>0</v>
      </c>
      <c r="R322" s="57">
        <v>0</v>
      </c>
      <c r="S322" s="57">
        <v>0</v>
      </c>
      <c r="T322" s="57">
        <v>0</v>
      </c>
      <c r="U322" s="57">
        <v>0</v>
      </c>
      <c r="V322" s="57">
        <v>0</v>
      </c>
      <c r="W322" s="57">
        <v>0</v>
      </c>
      <c r="X322" s="57">
        <v>0</v>
      </c>
      <c r="Y322" s="57">
        <v>0</v>
      </c>
      <c r="Z322" s="48" t="s">
        <v>141</v>
      </c>
      <c r="AA322" s="55">
        <v>0</v>
      </c>
      <c r="AB322" s="56">
        <v>0</v>
      </c>
    </row>
    <row r="323" spans="2:28" x14ac:dyDescent="0.3">
      <c r="B323" s="48" t="s">
        <v>151</v>
      </c>
      <c r="C323" s="48" t="s">
        <v>110</v>
      </c>
      <c r="D323" s="48" t="s">
        <v>125</v>
      </c>
      <c r="E323" s="48" t="s">
        <v>119</v>
      </c>
      <c r="F323" s="48" t="s">
        <v>66</v>
      </c>
      <c r="G323" s="49">
        <v>0</v>
      </c>
      <c r="H323" s="48">
        <v>0</v>
      </c>
      <c r="I323" s="48">
        <v>0</v>
      </c>
      <c r="J323" s="48" t="e">
        <v>#N/A</v>
      </c>
      <c r="K323" s="57">
        <v>0</v>
      </c>
      <c r="L323" s="57">
        <v>0</v>
      </c>
      <c r="M323" s="57">
        <v>0</v>
      </c>
      <c r="N323" s="57">
        <v>0</v>
      </c>
      <c r="O323" s="57">
        <v>0</v>
      </c>
      <c r="P323" s="57">
        <v>0</v>
      </c>
      <c r="Q323" s="57">
        <v>0</v>
      </c>
      <c r="R323" s="57">
        <v>0</v>
      </c>
      <c r="S323" s="57">
        <v>0</v>
      </c>
      <c r="T323" s="57">
        <v>0</v>
      </c>
      <c r="U323" s="57">
        <v>0</v>
      </c>
      <c r="V323" s="57">
        <v>0</v>
      </c>
      <c r="W323" s="57">
        <v>0</v>
      </c>
      <c r="X323" s="57">
        <v>0</v>
      </c>
      <c r="Y323" s="57">
        <v>0</v>
      </c>
      <c r="Z323" s="48" t="s">
        <v>141</v>
      </c>
      <c r="AA323" s="55">
        <v>0</v>
      </c>
      <c r="AB323" s="56">
        <v>0</v>
      </c>
    </row>
    <row r="324" spans="2:28" x14ac:dyDescent="0.3">
      <c r="B324" s="48" t="s">
        <v>151</v>
      </c>
      <c r="C324" s="48" t="s">
        <v>110</v>
      </c>
      <c r="D324" s="48" t="s">
        <v>125</v>
      </c>
      <c r="E324" s="48" t="s">
        <v>120</v>
      </c>
      <c r="F324" s="48" t="s">
        <v>66</v>
      </c>
      <c r="G324" s="49">
        <v>0</v>
      </c>
      <c r="H324" s="48">
        <v>0</v>
      </c>
      <c r="I324" s="48">
        <v>0</v>
      </c>
      <c r="J324" s="48" t="e">
        <v>#N/A</v>
      </c>
      <c r="K324" s="57">
        <v>0</v>
      </c>
      <c r="L324" s="57">
        <v>0</v>
      </c>
      <c r="M324" s="57">
        <v>0</v>
      </c>
      <c r="N324" s="57">
        <v>0</v>
      </c>
      <c r="O324" s="57">
        <v>0</v>
      </c>
      <c r="P324" s="57">
        <v>0</v>
      </c>
      <c r="Q324" s="57">
        <v>0</v>
      </c>
      <c r="R324" s="57">
        <v>0</v>
      </c>
      <c r="S324" s="57">
        <v>0</v>
      </c>
      <c r="T324" s="57">
        <v>0</v>
      </c>
      <c r="U324" s="57">
        <v>0</v>
      </c>
      <c r="V324" s="57">
        <v>0</v>
      </c>
      <c r="W324" s="57">
        <v>0</v>
      </c>
      <c r="X324" s="57">
        <v>0</v>
      </c>
      <c r="Y324" s="57">
        <v>0</v>
      </c>
      <c r="Z324" s="48" t="s">
        <v>141</v>
      </c>
      <c r="AA324" s="55">
        <v>0</v>
      </c>
      <c r="AB324" s="56">
        <v>0</v>
      </c>
    </row>
    <row r="325" spans="2:28" x14ac:dyDescent="0.3">
      <c r="B325" s="48" t="s">
        <v>151</v>
      </c>
      <c r="C325" s="48" t="s">
        <v>110</v>
      </c>
      <c r="D325" s="48" t="s">
        <v>125</v>
      </c>
      <c r="E325" s="48" t="s">
        <v>121</v>
      </c>
      <c r="F325" s="48" t="s">
        <v>66</v>
      </c>
      <c r="G325" s="49">
        <v>0</v>
      </c>
      <c r="H325" s="48">
        <v>0</v>
      </c>
      <c r="I325" s="48">
        <v>0</v>
      </c>
      <c r="J325" s="48" t="e">
        <v>#N/A</v>
      </c>
      <c r="K325" s="57">
        <v>0</v>
      </c>
      <c r="L325" s="57">
        <v>0</v>
      </c>
      <c r="M325" s="57">
        <v>0</v>
      </c>
      <c r="N325" s="57">
        <v>0</v>
      </c>
      <c r="O325" s="57">
        <v>0</v>
      </c>
      <c r="P325" s="57">
        <v>0</v>
      </c>
      <c r="Q325" s="57">
        <v>0</v>
      </c>
      <c r="R325" s="57">
        <v>0</v>
      </c>
      <c r="S325" s="57">
        <v>0</v>
      </c>
      <c r="T325" s="57">
        <v>0</v>
      </c>
      <c r="U325" s="57">
        <v>0</v>
      </c>
      <c r="V325" s="57">
        <v>0</v>
      </c>
      <c r="W325" s="57">
        <v>0</v>
      </c>
      <c r="X325" s="57">
        <v>0</v>
      </c>
      <c r="Y325" s="57">
        <v>0</v>
      </c>
      <c r="Z325" s="48" t="s">
        <v>141</v>
      </c>
      <c r="AA325" s="55">
        <v>0</v>
      </c>
      <c r="AB325" s="56">
        <v>0</v>
      </c>
    </row>
    <row r="326" spans="2:28" x14ac:dyDescent="0.3">
      <c r="B326" s="48" t="s">
        <v>151</v>
      </c>
      <c r="C326" s="48" t="s">
        <v>110</v>
      </c>
      <c r="D326" s="48" t="s">
        <v>125</v>
      </c>
      <c r="E326" s="48" t="s">
        <v>122</v>
      </c>
      <c r="F326" s="48" t="s">
        <v>66</v>
      </c>
      <c r="G326" s="49">
        <v>0</v>
      </c>
      <c r="H326" s="48">
        <v>0</v>
      </c>
      <c r="I326" s="48">
        <v>0</v>
      </c>
      <c r="J326" s="48" t="e">
        <v>#N/A</v>
      </c>
      <c r="K326" s="57">
        <v>0</v>
      </c>
      <c r="L326" s="57">
        <v>0</v>
      </c>
      <c r="M326" s="57">
        <v>0</v>
      </c>
      <c r="N326" s="57">
        <v>0</v>
      </c>
      <c r="O326" s="57">
        <v>0</v>
      </c>
      <c r="P326" s="57">
        <v>0</v>
      </c>
      <c r="Q326" s="57">
        <v>0</v>
      </c>
      <c r="R326" s="57">
        <v>0</v>
      </c>
      <c r="S326" s="57">
        <v>0</v>
      </c>
      <c r="T326" s="57">
        <v>0</v>
      </c>
      <c r="U326" s="57">
        <v>0</v>
      </c>
      <c r="V326" s="57">
        <v>0</v>
      </c>
      <c r="W326" s="57">
        <v>0</v>
      </c>
      <c r="X326" s="57">
        <v>0</v>
      </c>
      <c r="Y326" s="57">
        <v>0</v>
      </c>
      <c r="Z326" s="48" t="s">
        <v>141</v>
      </c>
      <c r="AA326" s="55">
        <v>0</v>
      </c>
      <c r="AB326" s="56">
        <v>0</v>
      </c>
    </row>
    <row r="327" spans="2:28" x14ac:dyDescent="0.3">
      <c r="B327" s="48" t="s">
        <v>151</v>
      </c>
      <c r="C327" s="48" t="s">
        <v>110</v>
      </c>
      <c r="D327" s="48" t="s">
        <v>125</v>
      </c>
      <c r="E327" s="48" t="s">
        <v>123</v>
      </c>
      <c r="F327" s="48" t="s">
        <v>66</v>
      </c>
      <c r="G327" s="49">
        <v>0.9</v>
      </c>
      <c r="H327" s="48">
        <v>15</v>
      </c>
      <c r="I327" s="48" t="s">
        <v>143</v>
      </c>
      <c r="J327" s="48" t="s">
        <v>140</v>
      </c>
      <c r="K327" s="54">
        <v>0</v>
      </c>
      <c r="L327" s="54">
        <v>0</v>
      </c>
      <c r="M327" s="54">
        <v>0</v>
      </c>
      <c r="N327" s="54">
        <v>0.03</v>
      </c>
      <c r="O327" s="54">
        <v>0.03</v>
      </c>
      <c r="P327" s="54">
        <v>0.03</v>
      </c>
      <c r="Q327" s="54">
        <v>0.03</v>
      </c>
      <c r="R327" s="54">
        <v>0.03</v>
      </c>
      <c r="S327" s="54">
        <v>0.03</v>
      </c>
      <c r="T327" s="54">
        <v>0.03</v>
      </c>
      <c r="U327" s="54">
        <v>0.03</v>
      </c>
      <c r="V327" s="54">
        <v>0.03</v>
      </c>
      <c r="W327" s="54">
        <v>0.03</v>
      </c>
      <c r="X327" s="54">
        <v>0.03</v>
      </c>
      <c r="Y327" s="54">
        <v>0.03</v>
      </c>
      <c r="Z327" s="48" t="s">
        <v>141</v>
      </c>
      <c r="AA327" s="55">
        <v>3.6534583368262386</v>
      </c>
      <c r="AB327" s="56">
        <v>0</v>
      </c>
    </row>
    <row r="328" spans="2:28" x14ac:dyDescent="0.3">
      <c r="B328" s="48" t="s">
        <v>151</v>
      </c>
      <c r="C328" s="48" t="s">
        <v>110</v>
      </c>
      <c r="D328" s="48" t="s">
        <v>125</v>
      </c>
      <c r="E328" s="48" t="s">
        <v>124</v>
      </c>
      <c r="F328" s="48" t="s">
        <v>66</v>
      </c>
      <c r="G328" s="49">
        <v>0</v>
      </c>
      <c r="H328" s="48">
        <v>0</v>
      </c>
      <c r="I328" s="48">
        <v>0</v>
      </c>
      <c r="J328" s="48" t="e">
        <v>#N/A</v>
      </c>
      <c r="K328" s="57">
        <v>0</v>
      </c>
      <c r="L328" s="57">
        <v>0</v>
      </c>
      <c r="M328" s="57">
        <v>0</v>
      </c>
      <c r="N328" s="57">
        <v>0</v>
      </c>
      <c r="O328" s="57">
        <v>0</v>
      </c>
      <c r="P328" s="57">
        <v>0</v>
      </c>
      <c r="Q328" s="57">
        <v>0</v>
      </c>
      <c r="R328" s="57">
        <v>0</v>
      </c>
      <c r="S328" s="57">
        <v>0</v>
      </c>
      <c r="T328" s="57">
        <v>0</v>
      </c>
      <c r="U328" s="57">
        <v>0</v>
      </c>
      <c r="V328" s="57">
        <v>0</v>
      </c>
      <c r="W328" s="57">
        <v>0</v>
      </c>
      <c r="X328" s="57">
        <v>0</v>
      </c>
      <c r="Y328" s="57">
        <v>0</v>
      </c>
      <c r="Z328" s="48" t="s">
        <v>141</v>
      </c>
      <c r="AA328" s="55">
        <v>0</v>
      </c>
      <c r="AB328" s="56">
        <v>0</v>
      </c>
    </row>
    <row r="329" spans="2:28" x14ac:dyDescent="0.3">
      <c r="B329" s="48" t="s">
        <v>151</v>
      </c>
      <c r="C329" s="48" t="s">
        <v>110</v>
      </c>
      <c r="D329" s="48" t="s">
        <v>78</v>
      </c>
      <c r="E329" s="48" t="s">
        <v>111</v>
      </c>
      <c r="F329" s="48" t="s">
        <v>65</v>
      </c>
      <c r="G329" s="49">
        <v>0.85</v>
      </c>
      <c r="H329" s="48">
        <v>15</v>
      </c>
      <c r="I329" s="48" t="s">
        <v>139</v>
      </c>
      <c r="J329" s="48" t="s">
        <v>140</v>
      </c>
      <c r="K329" s="54">
        <v>0</v>
      </c>
      <c r="L329" s="54">
        <v>0</v>
      </c>
      <c r="M329" s="54">
        <v>0</v>
      </c>
      <c r="N329" s="54">
        <v>0.03</v>
      </c>
      <c r="O329" s="54">
        <v>0.03</v>
      </c>
      <c r="P329" s="54">
        <v>0.03</v>
      </c>
      <c r="Q329" s="54">
        <v>0.03</v>
      </c>
      <c r="R329" s="54">
        <v>0.03</v>
      </c>
      <c r="S329" s="54">
        <v>0.03</v>
      </c>
      <c r="T329" s="54">
        <v>0.03</v>
      </c>
      <c r="U329" s="54">
        <v>0.03</v>
      </c>
      <c r="V329" s="54">
        <v>0.03</v>
      </c>
      <c r="W329" s="54">
        <v>0.03</v>
      </c>
      <c r="X329" s="54">
        <v>0.03</v>
      </c>
      <c r="Y329" s="54">
        <v>0.03</v>
      </c>
      <c r="Z329" s="48" t="s">
        <v>141</v>
      </c>
      <c r="AA329" s="55">
        <v>0.26532869729928493</v>
      </c>
      <c r="AB329" s="56">
        <v>1.2623229055619222E-4</v>
      </c>
    </row>
    <row r="330" spans="2:28" x14ac:dyDescent="0.3">
      <c r="B330" s="48" t="s">
        <v>151</v>
      </c>
      <c r="C330" s="48" t="s">
        <v>110</v>
      </c>
      <c r="D330" s="48" t="s">
        <v>78</v>
      </c>
      <c r="E330" s="48" t="s">
        <v>111</v>
      </c>
      <c r="F330" s="48" t="s">
        <v>66</v>
      </c>
      <c r="G330" s="49">
        <v>0.85</v>
      </c>
      <c r="H330" s="48">
        <v>15</v>
      </c>
      <c r="I330" s="48" t="s">
        <v>143</v>
      </c>
      <c r="J330" s="48" t="s">
        <v>140</v>
      </c>
      <c r="K330" s="54">
        <v>0</v>
      </c>
      <c r="L330" s="54">
        <v>0</v>
      </c>
      <c r="M330" s="54">
        <v>0</v>
      </c>
      <c r="N330" s="54">
        <v>0.03</v>
      </c>
      <c r="O330" s="54">
        <v>0.03</v>
      </c>
      <c r="P330" s="54">
        <v>0.03</v>
      </c>
      <c r="Q330" s="54">
        <v>0.03</v>
      </c>
      <c r="R330" s="54">
        <v>0.03</v>
      </c>
      <c r="S330" s="54">
        <v>0.03</v>
      </c>
      <c r="T330" s="54">
        <v>0.03</v>
      </c>
      <c r="U330" s="54">
        <v>0.03</v>
      </c>
      <c r="V330" s="54">
        <v>0.03</v>
      </c>
      <c r="W330" s="54">
        <v>0.03</v>
      </c>
      <c r="X330" s="54">
        <v>0.03</v>
      </c>
      <c r="Y330" s="54">
        <v>0.03</v>
      </c>
      <c r="Z330" s="48" t="s">
        <v>141</v>
      </c>
      <c r="AA330" s="55">
        <v>3.6534583368262386</v>
      </c>
      <c r="AB330" s="56">
        <v>0</v>
      </c>
    </row>
    <row r="331" spans="2:28" x14ac:dyDescent="0.3">
      <c r="B331" s="48" t="s">
        <v>151</v>
      </c>
      <c r="C331" s="48" t="s">
        <v>110</v>
      </c>
      <c r="D331" s="48" t="s">
        <v>78</v>
      </c>
      <c r="E331" s="48" t="s">
        <v>114</v>
      </c>
      <c r="F331" s="48" t="s">
        <v>65</v>
      </c>
      <c r="G331" s="49">
        <v>0</v>
      </c>
      <c r="H331" s="48">
        <v>0</v>
      </c>
      <c r="I331" s="48">
        <v>0</v>
      </c>
      <c r="J331" s="48" t="e">
        <v>#N/A</v>
      </c>
      <c r="K331" s="57">
        <v>0</v>
      </c>
      <c r="L331" s="57">
        <v>0</v>
      </c>
      <c r="M331" s="57">
        <v>0</v>
      </c>
      <c r="N331" s="57">
        <v>0</v>
      </c>
      <c r="O331" s="57">
        <v>0</v>
      </c>
      <c r="P331" s="57">
        <v>0</v>
      </c>
      <c r="Q331" s="57">
        <v>0</v>
      </c>
      <c r="R331" s="57">
        <v>0</v>
      </c>
      <c r="S331" s="57">
        <v>0</v>
      </c>
      <c r="T331" s="57">
        <v>0</v>
      </c>
      <c r="U331" s="57">
        <v>0</v>
      </c>
      <c r="V331" s="57">
        <v>0</v>
      </c>
      <c r="W331" s="57">
        <v>0</v>
      </c>
      <c r="X331" s="57">
        <v>0</v>
      </c>
      <c r="Y331" s="57">
        <v>0</v>
      </c>
      <c r="Z331" s="48" t="s">
        <v>141</v>
      </c>
      <c r="AA331" s="55">
        <v>0</v>
      </c>
      <c r="AB331" s="56">
        <v>0</v>
      </c>
    </row>
    <row r="332" spans="2:28" x14ac:dyDescent="0.3">
      <c r="B332" s="48" t="s">
        <v>151</v>
      </c>
      <c r="C332" s="48" t="s">
        <v>110</v>
      </c>
      <c r="D332" s="48" t="s">
        <v>78</v>
      </c>
      <c r="E332" s="48" t="s">
        <v>114</v>
      </c>
      <c r="F332" s="48" t="s">
        <v>66</v>
      </c>
      <c r="G332" s="49">
        <v>0</v>
      </c>
      <c r="H332" s="48">
        <v>0</v>
      </c>
      <c r="I332" s="48">
        <v>0</v>
      </c>
      <c r="J332" s="48" t="e">
        <v>#N/A</v>
      </c>
      <c r="K332" s="57">
        <v>0</v>
      </c>
      <c r="L332" s="57">
        <v>0</v>
      </c>
      <c r="M332" s="57">
        <v>0</v>
      </c>
      <c r="N332" s="57">
        <v>0</v>
      </c>
      <c r="O332" s="57">
        <v>0</v>
      </c>
      <c r="P332" s="57">
        <v>0</v>
      </c>
      <c r="Q332" s="57">
        <v>0</v>
      </c>
      <c r="R332" s="57">
        <v>0</v>
      </c>
      <c r="S332" s="57">
        <v>0</v>
      </c>
      <c r="T332" s="57">
        <v>0</v>
      </c>
      <c r="U332" s="57">
        <v>0</v>
      </c>
      <c r="V332" s="57">
        <v>0</v>
      </c>
      <c r="W332" s="57">
        <v>0</v>
      </c>
      <c r="X332" s="57">
        <v>0</v>
      </c>
      <c r="Y332" s="57">
        <v>0</v>
      </c>
      <c r="Z332" s="48" t="s">
        <v>141</v>
      </c>
      <c r="AA332" s="55">
        <v>0</v>
      </c>
      <c r="AB332" s="56">
        <v>0</v>
      </c>
    </row>
    <row r="333" spans="2:28" x14ac:dyDescent="0.3">
      <c r="B333" s="48" t="s">
        <v>151</v>
      </c>
      <c r="C333" s="48" t="s">
        <v>110</v>
      </c>
      <c r="D333" s="48" t="s">
        <v>78</v>
      </c>
      <c r="E333" s="48" t="s">
        <v>115</v>
      </c>
      <c r="F333" s="48" t="s">
        <v>65</v>
      </c>
      <c r="G333" s="49">
        <v>0.44999999999999996</v>
      </c>
      <c r="H333" s="48">
        <v>15</v>
      </c>
      <c r="I333" s="48" t="s">
        <v>139</v>
      </c>
      <c r="J333" s="48" t="s">
        <v>140</v>
      </c>
      <c r="K333" s="54">
        <v>0</v>
      </c>
      <c r="L333" s="54">
        <v>0</v>
      </c>
      <c r="M333" s="54">
        <v>0</v>
      </c>
      <c r="N333" s="54">
        <v>0.03</v>
      </c>
      <c r="O333" s="54">
        <v>0.03</v>
      </c>
      <c r="P333" s="54">
        <v>0.03</v>
      </c>
      <c r="Q333" s="54">
        <v>0.03</v>
      </c>
      <c r="R333" s="54">
        <v>0.03</v>
      </c>
      <c r="S333" s="54">
        <v>0.03</v>
      </c>
      <c r="T333" s="54">
        <v>0.03</v>
      </c>
      <c r="U333" s="54">
        <v>0.03</v>
      </c>
      <c r="V333" s="54">
        <v>0.03</v>
      </c>
      <c r="W333" s="54">
        <v>0.03</v>
      </c>
      <c r="X333" s="54">
        <v>0.03</v>
      </c>
      <c r="Y333" s="54">
        <v>0.03</v>
      </c>
      <c r="Z333" s="48" t="s">
        <v>141</v>
      </c>
      <c r="AA333" s="55">
        <v>0.26532869729928493</v>
      </c>
      <c r="AB333" s="56">
        <v>1.2623229055619222E-4</v>
      </c>
    </row>
    <row r="334" spans="2:28" x14ac:dyDescent="0.3">
      <c r="B334" s="48" t="s">
        <v>151</v>
      </c>
      <c r="C334" s="48" t="s">
        <v>110</v>
      </c>
      <c r="D334" s="48" t="s">
        <v>78</v>
      </c>
      <c r="E334" s="48" t="s">
        <v>115</v>
      </c>
      <c r="F334" s="48" t="s">
        <v>66</v>
      </c>
      <c r="G334" s="49">
        <v>0.44999999999999996</v>
      </c>
      <c r="H334" s="48">
        <v>15</v>
      </c>
      <c r="I334" s="48" t="s">
        <v>143</v>
      </c>
      <c r="J334" s="48" t="s">
        <v>140</v>
      </c>
      <c r="K334" s="54">
        <v>0</v>
      </c>
      <c r="L334" s="54">
        <v>0</v>
      </c>
      <c r="M334" s="54">
        <v>0</v>
      </c>
      <c r="N334" s="54">
        <v>0.03</v>
      </c>
      <c r="O334" s="54">
        <v>0.03</v>
      </c>
      <c r="P334" s="54">
        <v>0.03</v>
      </c>
      <c r="Q334" s="54">
        <v>0.03</v>
      </c>
      <c r="R334" s="54">
        <v>0.03</v>
      </c>
      <c r="S334" s="54">
        <v>0.03</v>
      </c>
      <c r="T334" s="54">
        <v>0.03</v>
      </c>
      <c r="U334" s="54">
        <v>0.03</v>
      </c>
      <c r="V334" s="54">
        <v>0.03</v>
      </c>
      <c r="W334" s="54">
        <v>0.03</v>
      </c>
      <c r="X334" s="54">
        <v>0.03</v>
      </c>
      <c r="Y334" s="54">
        <v>0.03</v>
      </c>
      <c r="Z334" s="48" t="s">
        <v>141</v>
      </c>
      <c r="AA334" s="55">
        <v>3.6534583368262386</v>
      </c>
      <c r="AB334" s="56">
        <v>0</v>
      </c>
    </row>
    <row r="335" spans="2:28" x14ac:dyDescent="0.3">
      <c r="B335" s="48" t="s">
        <v>151</v>
      </c>
      <c r="C335" s="48" t="s">
        <v>110</v>
      </c>
      <c r="D335" s="48" t="s">
        <v>78</v>
      </c>
      <c r="E335" s="48" t="s">
        <v>116</v>
      </c>
      <c r="F335" s="48" t="s">
        <v>65</v>
      </c>
      <c r="G335" s="49">
        <v>0</v>
      </c>
      <c r="H335" s="48">
        <v>0</v>
      </c>
      <c r="I335" s="48">
        <v>0</v>
      </c>
      <c r="J335" s="48" t="e">
        <v>#N/A</v>
      </c>
      <c r="K335" s="57">
        <v>0</v>
      </c>
      <c r="L335" s="57">
        <v>0</v>
      </c>
      <c r="M335" s="57">
        <v>0</v>
      </c>
      <c r="N335" s="57">
        <v>0</v>
      </c>
      <c r="O335" s="57">
        <v>0</v>
      </c>
      <c r="P335" s="57">
        <v>0</v>
      </c>
      <c r="Q335" s="57">
        <v>0</v>
      </c>
      <c r="R335" s="57">
        <v>0</v>
      </c>
      <c r="S335" s="57">
        <v>0</v>
      </c>
      <c r="T335" s="57">
        <v>0</v>
      </c>
      <c r="U335" s="57">
        <v>0</v>
      </c>
      <c r="V335" s="57">
        <v>0</v>
      </c>
      <c r="W335" s="57">
        <v>0</v>
      </c>
      <c r="X335" s="57">
        <v>0</v>
      </c>
      <c r="Y335" s="57">
        <v>0</v>
      </c>
      <c r="Z335" s="48" t="s">
        <v>141</v>
      </c>
      <c r="AA335" s="55">
        <v>0</v>
      </c>
      <c r="AB335" s="56">
        <v>0</v>
      </c>
    </row>
    <row r="336" spans="2:28" x14ac:dyDescent="0.3">
      <c r="B336" s="48" t="s">
        <v>151</v>
      </c>
      <c r="C336" s="48" t="s">
        <v>110</v>
      </c>
      <c r="D336" s="48" t="s">
        <v>78</v>
      </c>
      <c r="E336" s="48" t="s">
        <v>116</v>
      </c>
      <c r="F336" s="48" t="s">
        <v>66</v>
      </c>
      <c r="G336" s="49">
        <v>0</v>
      </c>
      <c r="H336" s="48">
        <v>0</v>
      </c>
      <c r="I336" s="48">
        <v>0</v>
      </c>
      <c r="J336" s="48" t="e">
        <v>#N/A</v>
      </c>
      <c r="K336" s="57">
        <v>0</v>
      </c>
      <c r="L336" s="57">
        <v>0</v>
      </c>
      <c r="M336" s="57">
        <v>0</v>
      </c>
      <c r="N336" s="57">
        <v>0</v>
      </c>
      <c r="O336" s="57">
        <v>0</v>
      </c>
      <c r="P336" s="57">
        <v>0</v>
      </c>
      <c r="Q336" s="57">
        <v>0</v>
      </c>
      <c r="R336" s="57">
        <v>0</v>
      </c>
      <c r="S336" s="57">
        <v>0</v>
      </c>
      <c r="T336" s="57">
        <v>0</v>
      </c>
      <c r="U336" s="57">
        <v>0</v>
      </c>
      <c r="V336" s="57">
        <v>0</v>
      </c>
      <c r="W336" s="57">
        <v>0</v>
      </c>
      <c r="X336" s="57">
        <v>0</v>
      </c>
      <c r="Y336" s="57">
        <v>0</v>
      </c>
      <c r="Z336" s="48" t="s">
        <v>141</v>
      </c>
      <c r="AA336" s="55">
        <v>0</v>
      </c>
      <c r="AB336" s="56">
        <v>0</v>
      </c>
    </row>
    <row r="337" spans="2:28" x14ac:dyDescent="0.3">
      <c r="B337" s="48" t="s">
        <v>151</v>
      </c>
      <c r="C337" s="48" t="s">
        <v>110</v>
      </c>
      <c r="D337" s="48" t="s">
        <v>78</v>
      </c>
      <c r="E337" s="48" t="s">
        <v>117</v>
      </c>
      <c r="F337" s="48" t="s">
        <v>65</v>
      </c>
      <c r="G337" s="49">
        <v>0.9</v>
      </c>
      <c r="H337" s="48">
        <v>15</v>
      </c>
      <c r="I337" s="48" t="s">
        <v>139</v>
      </c>
      <c r="J337" s="48" t="s">
        <v>140</v>
      </c>
      <c r="K337" s="54">
        <v>0</v>
      </c>
      <c r="L337" s="54">
        <v>0</v>
      </c>
      <c r="M337" s="54">
        <v>0</v>
      </c>
      <c r="N337" s="54">
        <v>0.03</v>
      </c>
      <c r="O337" s="54">
        <v>0.03</v>
      </c>
      <c r="P337" s="54">
        <v>0.03</v>
      </c>
      <c r="Q337" s="54">
        <v>0.03</v>
      </c>
      <c r="R337" s="54">
        <v>0.03</v>
      </c>
      <c r="S337" s="54">
        <v>0.03</v>
      </c>
      <c r="T337" s="54">
        <v>0.03</v>
      </c>
      <c r="U337" s="54">
        <v>0.03</v>
      </c>
      <c r="V337" s="54">
        <v>0.03</v>
      </c>
      <c r="W337" s="54">
        <v>0.03</v>
      </c>
      <c r="X337" s="54">
        <v>0.03</v>
      </c>
      <c r="Y337" s="54">
        <v>0.03</v>
      </c>
      <c r="Z337" s="48" t="s">
        <v>141</v>
      </c>
      <c r="AA337" s="55">
        <v>0.26532869729928493</v>
      </c>
      <c r="AB337" s="56">
        <v>1.2623229055619222E-4</v>
      </c>
    </row>
    <row r="338" spans="2:28" x14ac:dyDescent="0.3">
      <c r="B338" s="48" t="s">
        <v>151</v>
      </c>
      <c r="C338" s="48" t="s">
        <v>110</v>
      </c>
      <c r="D338" s="48" t="s">
        <v>78</v>
      </c>
      <c r="E338" s="48" t="s">
        <v>117</v>
      </c>
      <c r="F338" s="48" t="s">
        <v>66</v>
      </c>
      <c r="G338" s="49">
        <v>0.9</v>
      </c>
      <c r="H338" s="48">
        <v>15</v>
      </c>
      <c r="I338" s="48" t="s">
        <v>143</v>
      </c>
      <c r="J338" s="48" t="s">
        <v>140</v>
      </c>
      <c r="K338" s="54">
        <v>0</v>
      </c>
      <c r="L338" s="54">
        <v>0</v>
      </c>
      <c r="M338" s="54">
        <v>0</v>
      </c>
      <c r="N338" s="54">
        <v>0.03</v>
      </c>
      <c r="O338" s="54">
        <v>0.03</v>
      </c>
      <c r="P338" s="54">
        <v>0.03</v>
      </c>
      <c r="Q338" s="54">
        <v>0.03</v>
      </c>
      <c r="R338" s="54">
        <v>0.03</v>
      </c>
      <c r="S338" s="54">
        <v>0.03</v>
      </c>
      <c r="T338" s="54">
        <v>0.03</v>
      </c>
      <c r="U338" s="54">
        <v>0.03</v>
      </c>
      <c r="V338" s="54">
        <v>0.03</v>
      </c>
      <c r="W338" s="54">
        <v>0.03</v>
      </c>
      <c r="X338" s="54">
        <v>0.03</v>
      </c>
      <c r="Y338" s="54">
        <v>0.03</v>
      </c>
      <c r="Z338" s="48" t="s">
        <v>141</v>
      </c>
      <c r="AA338" s="55">
        <v>3.6534583368262386</v>
      </c>
      <c r="AB338" s="56">
        <v>0</v>
      </c>
    </row>
    <row r="339" spans="2:28" x14ac:dyDescent="0.3">
      <c r="B339" s="48" t="s">
        <v>151</v>
      </c>
      <c r="C339" s="48" t="s">
        <v>110</v>
      </c>
      <c r="D339" s="48" t="s">
        <v>78</v>
      </c>
      <c r="E339" s="48" t="s">
        <v>118</v>
      </c>
      <c r="F339" s="48" t="s">
        <v>65</v>
      </c>
      <c r="G339" s="49">
        <v>0</v>
      </c>
      <c r="H339" s="48">
        <v>0</v>
      </c>
      <c r="I339" s="48">
        <v>0</v>
      </c>
      <c r="J339" s="48" t="e">
        <v>#N/A</v>
      </c>
      <c r="K339" s="57">
        <v>0</v>
      </c>
      <c r="L339" s="57">
        <v>0</v>
      </c>
      <c r="M339" s="57">
        <v>0</v>
      </c>
      <c r="N339" s="57">
        <v>0</v>
      </c>
      <c r="O339" s="57">
        <v>0</v>
      </c>
      <c r="P339" s="57">
        <v>0</v>
      </c>
      <c r="Q339" s="57">
        <v>0</v>
      </c>
      <c r="R339" s="57">
        <v>0</v>
      </c>
      <c r="S339" s="57">
        <v>0</v>
      </c>
      <c r="T339" s="57">
        <v>0</v>
      </c>
      <c r="U339" s="57">
        <v>0</v>
      </c>
      <c r="V339" s="57">
        <v>0</v>
      </c>
      <c r="W339" s="57">
        <v>0</v>
      </c>
      <c r="X339" s="57">
        <v>0</v>
      </c>
      <c r="Y339" s="57">
        <v>0</v>
      </c>
      <c r="Z339" s="48" t="s">
        <v>141</v>
      </c>
      <c r="AA339" s="55">
        <v>0</v>
      </c>
      <c r="AB339" s="56">
        <v>0</v>
      </c>
    </row>
    <row r="340" spans="2:28" x14ac:dyDescent="0.3">
      <c r="B340" s="48" t="s">
        <v>151</v>
      </c>
      <c r="C340" s="48" t="s">
        <v>110</v>
      </c>
      <c r="D340" s="48" t="s">
        <v>78</v>
      </c>
      <c r="E340" s="48" t="s">
        <v>118</v>
      </c>
      <c r="F340" s="48" t="s">
        <v>66</v>
      </c>
      <c r="G340" s="49">
        <v>0</v>
      </c>
      <c r="H340" s="48">
        <v>0</v>
      </c>
      <c r="I340" s="48">
        <v>0</v>
      </c>
      <c r="J340" s="48" t="e">
        <v>#N/A</v>
      </c>
      <c r="K340" s="57">
        <v>0</v>
      </c>
      <c r="L340" s="57">
        <v>0</v>
      </c>
      <c r="M340" s="57">
        <v>0</v>
      </c>
      <c r="N340" s="57">
        <v>0</v>
      </c>
      <c r="O340" s="57">
        <v>0</v>
      </c>
      <c r="P340" s="57">
        <v>0</v>
      </c>
      <c r="Q340" s="57">
        <v>0</v>
      </c>
      <c r="R340" s="57">
        <v>0</v>
      </c>
      <c r="S340" s="57">
        <v>0</v>
      </c>
      <c r="T340" s="57">
        <v>0</v>
      </c>
      <c r="U340" s="57">
        <v>0</v>
      </c>
      <c r="V340" s="57">
        <v>0</v>
      </c>
      <c r="W340" s="57">
        <v>0</v>
      </c>
      <c r="X340" s="57">
        <v>0</v>
      </c>
      <c r="Y340" s="57">
        <v>0</v>
      </c>
      <c r="Z340" s="48" t="s">
        <v>141</v>
      </c>
      <c r="AA340" s="55">
        <v>0</v>
      </c>
      <c r="AB340" s="56">
        <v>0</v>
      </c>
    </row>
    <row r="341" spans="2:28" x14ac:dyDescent="0.3">
      <c r="B341" s="48" t="s">
        <v>151</v>
      </c>
      <c r="C341" s="48" t="s">
        <v>110</v>
      </c>
      <c r="D341" s="48" t="s">
        <v>78</v>
      </c>
      <c r="E341" s="48" t="s">
        <v>119</v>
      </c>
      <c r="F341" s="48" t="s">
        <v>65</v>
      </c>
      <c r="G341" s="49">
        <v>0</v>
      </c>
      <c r="H341" s="48">
        <v>0</v>
      </c>
      <c r="I341" s="48">
        <v>0</v>
      </c>
      <c r="J341" s="48" t="e">
        <v>#N/A</v>
      </c>
      <c r="K341" s="57">
        <v>0</v>
      </c>
      <c r="L341" s="57">
        <v>0</v>
      </c>
      <c r="M341" s="57">
        <v>0</v>
      </c>
      <c r="N341" s="57">
        <v>0</v>
      </c>
      <c r="O341" s="57">
        <v>0</v>
      </c>
      <c r="P341" s="57">
        <v>0</v>
      </c>
      <c r="Q341" s="57">
        <v>0</v>
      </c>
      <c r="R341" s="57">
        <v>0</v>
      </c>
      <c r="S341" s="57">
        <v>0</v>
      </c>
      <c r="T341" s="57">
        <v>0</v>
      </c>
      <c r="U341" s="57">
        <v>0</v>
      </c>
      <c r="V341" s="57">
        <v>0</v>
      </c>
      <c r="W341" s="57">
        <v>0</v>
      </c>
      <c r="X341" s="57">
        <v>0</v>
      </c>
      <c r="Y341" s="57">
        <v>0</v>
      </c>
      <c r="Z341" s="48" t="s">
        <v>141</v>
      </c>
      <c r="AA341" s="55">
        <v>0</v>
      </c>
      <c r="AB341" s="56">
        <v>0</v>
      </c>
    </row>
    <row r="342" spans="2:28" x14ac:dyDescent="0.3">
      <c r="B342" s="48" t="s">
        <v>151</v>
      </c>
      <c r="C342" s="48" t="s">
        <v>110</v>
      </c>
      <c r="D342" s="48" t="s">
        <v>78</v>
      </c>
      <c r="E342" s="48" t="s">
        <v>119</v>
      </c>
      <c r="F342" s="48" t="s">
        <v>66</v>
      </c>
      <c r="G342" s="49">
        <v>0</v>
      </c>
      <c r="H342" s="48">
        <v>0</v>
      </c>
      <c r="I342" s="48">
        <v>0</v>
      </c>
      <c r="J342" s="48" t="e">
        <v>#N/A</v>
      </c>
      <c r="K342" s="57">
        <v>0</v>
      </c>
      <c r="L342" s="57">
        <v>0</v>
      </c>
      <c r="M342" s="57">
        <v>0</v>
      </c>
      <c r="N342" s="57">
        <v>0</v>
      </c>
      <c r="O342" s="57">
        <v>0</v>
      </c>
      <c r="P342" s="57">
        <v>0</v>
      </c>
      <c r="Q342" s="57">
        <v>0</v>
      </c>
      <c r="R342" s="57">
        <v>0</v>
      </c>
      <c r="S342" s="57">
        <v>0</v>
      </c>
      <c r="T342" s="57">
        <v>0</v>
      </c>
      <c r="U342" s="57">
        <v>0</v>
      </c>
      <c r="V342" s="57">
        <v>0</v>
      </c>
      <c r="W342" s="57">
        <v>0</v>
      </c>
      <c r="X342" s="57">
        <v>0</v>
      </c>
      <c r="Y342" s="57">
        <v>0</v>
      </c>
      <c r="Z342" s="48" t="s">
        <v>141</v>
      </c>
      <c r="AA342" s="55">
        <v>0</v>
      </c>
      <c r="AB342" s="56">
        <v>0</v>
      </c>
    </row>
    <row r="343" spans="2:28" x14ac:dyDescent="0.3">
      <c r="B343" s="48" t="s">
        <v>151</v>
      </c>
      <c r="C343" s="48" t="s">
        <v>110</v>
      </c>
      <c r="D343" s="48" t="s">
        <v>78</v>
      </c>
      <c r="E343" s="48" t="s">
        <v>120</v>
      </c>
      <c r="F343" s="48" t="s">
        <v>65</v>
      </c>
      <c r="G343" s="49">
        <v>0</v>
      </c>
      <c r="H343" s="48">
        <v>0</v>
      </c>
      <c r="I343" s="48">
        <v>0</v>
      </c>
      <c r="J343" s="48" t="e">
        <v>#N/A</v>
      </c>
      <c r="K343" s="57">
        <v>0</v>
      </c>
      <c r="L343" s="57">
        <v>0</v>
      </c>
      <c r="M343" s="57">
        <v>0</v>
      </c>
      <c r="N343" s="57">
        <v>0</v>
      </c>
      <c r="O343" s="57">
        <v>0</v>
      </c>
      <c r="P343" s="57">
        <v>0</v>
      </c>
      <c r="Q343" s="57">
        <v>0</v>
      </c>
      <c r="R343" s="57">
        <v>0</v>
      </c>
      <c r="S343" s="57">
        <v>0</v>
      </c>
      <c r="T343" s="57">
        <v>0</v>
      </c>
      <c r="U343" s="57">
        <v>0</v>
      </c>
      <c r="V343" s="57">
        <v>0</v>
      </c>
      <c r="W343" s="57">
        <v>0</v>
      </c>
      <c r="X343" s="57">
        <v>0</v>
      </c>
      <c r="Y343" s="57">
        <v>0</v>
      </c>
      <c r="Z343" s="48" t="s">
        <v>141</v>
      </c>
      <c r="AA343" s="55">
        <v>0</v>
      </c>
      <c r="AB343" s="56">
        <v>0</v>
      </c>
    </row>
    <row r="344" spans="2:28" x14ac:dyDescent="0.3">
      <c r="B344" s="48" t="s">
        <v>151</v>
      </c>
      <c r="C344" s="48" t="s">
        <v>110</v>
      </c>
      <c r="D344" s="48" t="s">
        <v>78</v>
      </c>
      <c r="E344" s="48" t="s">
        <v>120</v>
      </c>
      <c r="F344" s="48" t="s">
        <v>66</v>
      </c>
      <c r="G344" s="49">
        <v>0</v>
      </c>
      <c r="H344" s="48">
        <v>0</v>
      </c>
      <c r="I344" s="48">
        <v>0</v>
      </c>
      <c r="J344" s="48" t="e">
        <v>#N/A</v>
      </c>
      <c r="K344" s="57">
        <v>0</v>
      </c>
      <c r="L344" s="57">
        <v>0</v>
      </c>
      <c r="M344" s="57">
        <v>0</v>
      </c>
      <c r="N344" s="57">
        <v>0</v>
      </c>
      <c r="O344" s="57">
        <v>0</v>
      </c>
      <c r="P344" s="57">
        <v>0</v>
      </c>
      <c r="Q344" s="57">
        <v>0</v>
      </c>
      <c r="R344" s="57">
        <v>0</v>
      </c>
      <c r="S344" s="57">
        <v>0</v>
      </c>
      <c r="T344" s="57">
        <v>0</v>
      </c>
      <c r="U344" s="57">
        <v>0</v>
      </c>
      <c r="V344" s="57">
        <v>0</v>
      </c>
      <c r="W344" s="57">
        <v>0</v>
      </c>
      <c r="X344" s="57">
        <v>0</v>
      </c>
      <c r="Y344" s="57">
        <v>0</v>
      </c>
      <c r="Z344" s="48" t="s">
        <v>141</v>
      </c>
      <c r="AA344" s="55">
        <v>0</v>
      </c>
      <c r="AB344" s="56">
        <v>0</v>
      </c>
    </row>
    <row r="345" spans="2:28" x14ac:dyDescent="0.3">
      <c r="B345" s="48" t="s">
        <v>151</v>
      </c>
      <c r="C345" s="48" t="s">
        <v>110</v>
      </c>
      <c r="D345" s="48" t="s">
        <v>78</v>
      </c>
      <c r="E345" s="48" t="s">
        <v>121</v>
      </c>
      <c r="F345" s="48" t="s">
        <v>65</v>
      </c>
      <c r="G345" s="49">
        <v>0</v>
      </c>
      <c r="H345" s="48">
        <v>0</v>
      </c>
      <c r="I345" s="48">
        <v>0</v>
      </c>
      <c r="J345" s="48" t="e">
        <v>#N/A</v>
      </c>
      <c r="K345" s="57">
        <v>0</v>
      </c>
      <c r="L345" s="57">
        <v>0</v>
      </c>
      <c r="M345" s="57">
        <v>0</v>
      </c>
      <c r="N345" s="57">
        <v>0</v>
      </c>
      <c r="O345" s="57">
        <v>0</v>
      </c>
      <c r="P345" s="57">
        <v>0</v>
      </c>
      <c r="Q345" s="57">
        <v>0</v>
      </c>
      <c r="R345" s="57">
        <v>0</v>
      </c>
      <c r="S345" s="57">
        <v>0</v>
      </c>
      <c r="T345" s="57">
        <v>0</v>
      </c>
      <c r="U345" s="57">
        <v>0</v>
      </c>
      <c r="V345" s="57">
        <v>0</v>
      </c>
      <c r="W345" s="57">
        <v>0</v>
      </c>
      <c r="X345" s="57">
        <v>0</v>
      </c>
      <c r="Y345" s="57">
        <v>0</v>
      </c>
      <c r="Z345" s="48" t="s">
        <v>141</v>
      </c>
      <c r="AA345" s="55">
        <v>0</v>
      </c>
      <c r="AB345" s="56">
        <v>0</v>
      </c>
    </row>
    <row r="346" spans="2:28" x14ac:dyDescent="0.3">
      <c r="B346" s="48" t="s">
        <v>151</v>
      </c>
      <c r="C346" s="48" t="s">
        <v>110</v>
      </c>
      <c r="D346" s="48" t="s">
        <v>78</v>
      </c>
      <c r="E346" s="48" t="s">
        <v>121</v>
      </c>
      <c r="F346" s="48" t="s">
        <v>66</v>
      </c>
      <c r="G346" s="49">
        <v>0</v>
      </c>
      <c r="H346" s="48">
        <v>0</v>
      </c>
      <c r="I346" s="48">
        <v>0</v>
      </c>
      <c r="J346" s="48" t="e">
        <v>#N/A</v>
      </c>
      <c r="K346" s="57">
        <v>0</v>
      </c>
      <c r="L346" s="57">
        <v>0</v>
      </c>
      <c r="M346" s="57">
        <v>0</v>
      </c>
      <c r="N346" s="57">
        <v>0</v>
      </c>
      <c r="O346" s="57">
        <v>0</v>
      </c>
      <c r="P346" s="57">
        <v>0</v>
      </c>
      <c r="Q346" s="57">
        <v>0</v>
      </c>
      <c r="R346" s="57">
        <v>0</v>
      </c>
      <c r="S346" s="57">
        <v>0</v>
      </c>
      <c r="T346" s="57">
        <v>0</v>
      </c>
      <c r="U346" s="57">
        <v>0</v>
      </c>
      <c r="V346" s="57">
        <v>0</v>
      </c>
      <c r="W346" s="57">
        <v>0</v>
      </c>
      <c r="X346" s="57">
        <v>0</v>
      </c>
      <c r="Y346" s="57">
        <v>0</v>
      </c>
      <c r="Z346" s="48" t="s">
        <v>141</v>
      </c>
      <c r="AA346" s="55">
        <v>0</v>
      </c>
      <c r="AB346" s="56">
        <v>0</v>
      </c>
    </row>
    <row r="347" spans="2:28" x14ac:dyDescent="0.3">
      <c r="B347" s="48" t="s">
        <v>151</v>
      </c>
      <c r="C347" s="48" t="s">
        <v>110</v>
      </c>
      <c r="D347" s="48" t="s">
        <v>78</v>
      </c>
      <c r="E347" s="48" t="s">
        <v>122</v>
      </c>
      <c r="F347" s="48" t="s">
        <v>65</v>
      </c>
      <c r="G347" s="49">
        <v>0</v>
      </c>
      <c r="H347" s="48">
        <v>0</v>
      </c>
      <c r="I347" s="48">
        <v>0</v>
      </c>
      <c r="J347" s="48" t="e">
        <v>#N/A</v>
      </c>
      <c r="K347" s="57">
        <v>0</v>
      </c>
      <c r="L347" s="57">
        <v>0</v>
      </c>
      <c r="M347" s="57">
        <v>0</v>
      </c>
      <c r="N347" s="57">
        <v>0</v>
      </c>
      <c r="O347" s="57">
        <v>0</v>
      </c>
      <c r="P347" s="57">
        <v>0</v>
      </c>
      <c r="Q347" s="57">
        <v>0</v>
      </c>
      <c r="R347" s="57">
        <v>0</v>
      </c>
      <c r="S347" s="57">
        <v>0</v>
      </c>
      <c r="T347" s="57">
        <v>0</v>
      </c>
      <c r="U347" s="57">
        <v>0</v>
      </c>
      <c r="V347" s="57">
        <v>0</v>
      </c>
      <c r="W347" s="57">
        <v>0</v>
      </c>
      <c r="X347" s="57">
        <v>0</v>
      </c>
      <c r="Y347" s="57">
        <v>0</v>
      </c>
      <c r="Z347" s="48" t="s">
        <v>141</v>
      </c>
      <c r="AA347" s="55">
        <v>0</v>
      </c>
      <c r="AB347" s="56">
        <v>0</v>
      </c>
    </row>
    <row r="348" spans="2:28" x14ac:dyDescent="0.3">
      <c r="B348" s="48" t="s">
        <v>151</v>
      </c>
      <c r="C348" s="48" t="s">
        <v>110</v>
      </c>
      <c r="D348" s="48" t="s">
        <v>78</v>
      </c>
      <c r="E348" s="48" t="s">
        <v>122</v>
      </c>
      <c r="F348" s="48" t="s">
        <v>66</v>
      </c>
      <c r="G348" s="49">
        <v>0</v>
      </c>
      <c r="H348" s="48">
        <v>0</v>
      </c>
      <c r="I348" s="48">
        <v>0</v>
      </c>
      <c r="J348" s="48" t="e">
        <v>#N/A</v>
      </c>
      <c r="K348" s="57">
        <v>0</v>
      </c>
      <c r="L348" s="57">
        <v>0</v>
      </c>
      <c r="M348" s="57">
        <v>0</v>
      </c>
      <c r="N348" s="57">
        <v>0</v>
      </c>
      <c r="O348" s="57">
        <v>0</v>
      </c>
      <c r="P348" s="57">
        <v>0</v>
      </c>
      <c r="Q348" s="57">
        <v>0</v>
      </c>
      <c r="R348" s="57">
        <v>0</v>
      </c>
      <c r="S348" s="57">
        <v>0</v>
      </c>
      <c r="T348" s="57">
        <v>0</v>
      </c>
      <c r="U348" s="57">
        <v>0</v>
      </c>
      <c r="V348" s="57">
        <v>0</v>
      </c>
      <c r="W348" s="57">
        <v>0</v>
      </c>
      <c r="X348" s="57">
        <v>0</v>
      </c>
      <c r="Y348" s="57">
        <v>0</v>
      </c>
      <c r="Z348" s="48" t="s">
        <v>141</v>
      </c>
      <c r="AA348" s="55">
        <v>0</v>
      </c>
      <c r="AB348" s="56">
        <v>0</v>
      </c>
    </row>
    <row r="349" spans="2:28" x14ac:dyDescent="0.3">
      <c r="B349" s="48" t="s">
        <v>151</v>
      </c>
      <c r="C349" s="48" t="s">
        <v>110</v>
      </c>
      <c r="D349" s="48" t="s">
        <v>78</v>
      </c>
      <c r="E349" s="48" t="s">
        <v>123</v>
      </c>
      <c r="F349" s="48" t="s">
        <v>65</v>
      </c>
      <c r="G349" s="49">
        <v>0.9</v>
      </c>
      <c r="H349" s="48">
        <v>15</v>
      </c>
      <c r="I349" s="48" t="s">
        <v>139</v>
      </c>
      <c r="J349" s="48" t="s">
        <v>140</v>
      </c>
      <c r="K349" s="54">
        <v>0</v>
      </c>
      <c r="L349" s="54">
        <v>0</v>
      </c>
      <c r="M349" s="54">
        <v>0</v>
      </c>
      <c r="N349" s="54">
        <v>0.03</v>
      </c>
      <c r="O349" s="54">
        <v>0.03</v>
      </c>
      <c r="P349" s="54">
        <v>0.03</v>
      </c>
      <c r="Q349" s="54">
        <v>0.03</v>
      </c>
      <c r="R349" s="54">
        <v>0.03</v>
      </c>
      <c r="S349" s="54">
        <v>0.03</v>
      </c>
      <c r="T349" s="54">
        <v>0.03</v>
      </c>
      <c r="U349" s="54">
        <v>0.03</v>
      </c>
      <c r="V349" s="54">
        <v>0.03</v>
      </c>
      <c r="W349" s="54">
        <v>0.03</v>
      </c>
      <c r="X349" s="54">
        <v>0.03</v>
      </c>
      <c r="Y349" s="54">
        <v>0.03</v>
      </c>
      <c r="Z349" s="48" t="s">
        <v>141</v>
      </c>
      <c r="AA349" s="55">
        <v>0.26532869729928493</v>
      </c>
      <c r="AB349" s="56">
        <v>1.2623229055619222E-4</v>
      </c>
    </row>
    <row r="350" spans="2:28" x14ac:dyDescent="0.3">
      <c r="B350" s="48" t="s">
        <v>151</v>
      </c>
      <c r="C350" s="48" t="s">
        <v>110</v>
      </c>
      <c r="D350" s="48" t="s">
        <v>78</v>
      </c>
      <c r="E350" s="48" t="s">
        <v>123</v>
      </c>
      <c r="F350" s="48" t="s">
        <v>66</v>
      </c>
      <c r="G350" s="49">
        <v>0.9</v>
      </c>
      <c r="H350" s="48">
        <v>15</v>
      </c>
      <c r="I350" s="48" t="s">
        <v>143</v>
      </c>
      <c r="J350" s="48" t="s">
        <v>140</v>
      </c>
      <c r="K350" s="54">
        <v>0</v>
      </c>
      <c r="L350" s="54">
        <v>0</v>
      </c>
      <c r="M350" s="54">
        <v>0</v>
      </c>
      <c r="N350" s="54">
        <v>0.03</v>
      </c>
      <c r="O350" s="54">
        <v>0.03</v>
      </c>
      <c r="P350" s="54">
        <v>0.03</v>
      </c>
      <c r="Q350" s="54">
        <v>0.03</v>
      </c>
      <c r="R350" s="54">
        <v>0.03</v>
      </c>
      <c r="S350" s="54">
        <v>0.03</v>
      </c>
      <c r="T350" s="54">
        <v>0.03</v>
      </c>
      <c r="U350" s="54">
        <v>0.03</v>
      </c>
      <c r="V350" s="54">
        <v>0.03</v>
      </c>
      <c r="W350" s="54">
        <v>0.03</v>
      </c>
      <c r="X350" s="54">
        <v>0.03</v>
      </c>
      <c r="Y350" s="54">
        <v>0.03</v>
      </c>
      <c r="Z350" s="48" t="s">
        <v>141</v>
      </c>
      <c r="AA350" s="55">
        <v>3.6534583368262386</v>
      </c>
      <c r="AB350" s="56">
        <v>0</v>
      </c>
    </row>
    <row r="351" spans="2:28" x14ac:dyDescent="0.3">
      <c r="B351" s="48" t="s">
        <v>151</v>
      </c>
      <c r="C351" s="48" t="s">
        <v>110</v>
      </c>
      <c r="D351" s="48" t="s">
        <v>78</v>
      </c>
      <c r="E351" s="48" t="s">
        <v>124</v>
      </c>
      <c r="F351" s="48" t="s">
        <v>65</v>
      </c>
      <c r="G351" s="49">
        <v>0</v>
      </c>
      <c r="H351" s="48">
        <v>0</v>
      </c>
      <c r="I351" s="48">
        <v>0</v>
      </c>
      <c r="J351" s="48" t="e">
        <v>#N/A</v>
      </c>
      <c r="K351" s="57">
        <v>0</v>
      </c>
      <c r="L351" s="57">
        <v>0</v>
      </c>
      <c r="M351" s="57">
        <v>0</v>
      </c>
      <c r="N351" s="57">
        <v>0</v>
      </c>
      <c r="O351" s="57">
        <v>0</v>
      </c>
      <c r="P351" s="57">
        <v>0</v>
      </c>
      <c r="Q351" s="57">
        <v>0</v>
      </c>
      <c r="R351" s="57">
        <v>0</v>
      </c>
      <c r="S351" s="57">
        <v>0</v>
      </c>
      <c r="T351" s="57">
        <v>0</v>
      </c>
      <c r="U351" s="57">
        <v>0</v>
      </c>
      <c r="V351" s="57">
        <v>0</v>
      </c>
      <c r="W351" s="57">
        <v>0</v>
      </c>
      <c r="X351" s="57">
        <v>0</v>
      </c>
      <c r="Y351" s="57">
        <v>0</v>
      </c>
      <c r="Z351" s="48" t="s">
        <v>141</v>
      </c>
      <c r="AA351" s="55">
        <v>0</v>
      </c>
      <c r="AB351" s="56">
        <v>0</v>
      </c>
    </row>
    <row r="352" spans="2:28" x14ac:dyDescent="0.3">
      <c r="B352" s="48" t="s">
        <v>151</v>
      </c>
      <c r="C352" s="48" t="s">
        <v>110</v>
      </c>
      <c r="D352" s="48" t="s">
        <v>78</v>
      </c>
      <c r="E352" s="48" t="s">
        <v>124</v>
      </c>
      <c r="F352" s="48" t="s">
        <v>66</v>
      </c>
      <c r="G352" s="49">
        <v>0</v>
      </c>
      <c r="H352" s="48">
        <v>0</v>
      </c>
      <c r="I352" s="48">
        <v>0</v>
      </c>
      <c r="J352" s="48" t="e">
        <v>#N/A</v>
      </c>
      <c r="K352" s="57">
        <v>0</v>
      </c>
      <c r="L352" s="57">
        <v>0</v>
      </c>
      <c r="M352" s="57">
        <v>0</v>
      </c>
      <c r="N352" s="57">
        <v>0</v>
      </c>
      <c r="O352" s="57">
        <v>0</v>
      </c>
      <c r="P352" s="57">
        <v>0</v>
      </c>
      <c r="Q352" s="57">
        <v>0</v>
      </c>
      <c r="R352" s="57">
        <v>0</v>
      </c>
      <c r="S352" s="57">
        <v>0</v>
      </c>
      <c r="T352" s="57">
        <v>0</v>
      </c>
      <c r="U352" s="57">
        <v>0</v>
      </c>
      <c r="V352" s="57">
        <v>0</v>
      </c>
      <c r="W352" s="57">
        <v>0</v>
      </c>
      <c r="X352" s="57">
        <v>0</v>
      </c>
      <c r="Y352" s="57">
        <v>0</v>
      </c>
      <c r="Z352" s="48" t="s">
        <v>141</v>
      </c>
      <c r="AA352" s="55">
        <v>0</v>
      </c>
      <c r="AB352" s="56">
        <v>0</v>
      </c>
    </row>
    <row r="353" spans="2:28" x14ac:dyDescent="0.3">
      <c r="B353" s="48" t="s">
        <v>152</v>
      </c>
      <c r="C353" s="48" t="s">
        <v>110</v>
      </c>
      <c r="D353" s="48" t="s">
        <v>76</v>
      </c>
      <c r="E353" s="48" t="s">
        <v>111</v>
      </c>
      <c r="F353" s="48" t="s">
        <v>65</v>
      </c>
      <c r="G353" s="49">
        <v>0.8</v>
      </c>
      <c r="H353" s="48">
        <v>5</v>
      </c>
      <c r="I353" s="48" t="s">
        <v>139</v>
      </c>
      <c r="J353" s="48" t="s">
        <v>140</v>
      </c>
      <c r="K353" s="54">
        <v>1.9985457567258749E-2</v>
      </c>
      <c r="L353" s="54">
        <v>1.9985457567258749E-2</v>
      </c>
      <c r="M353" s="54">
        <v>1.9985457567258749E-2</v>
      </c>
      <c r="N353" s="54">
        <v>1.9985457567258749E-2</v>
      </c>
      <c r="O353" s="54">
        <v>1.9985457567258749E-2</v>
      </c>
      <c r="P353" s="54">
        <v>1.9985457567258749E-2</v>
      </c>
      <c r="Q353" s="54">
        <v>1.9985457567258749E-2</v>
      </c>
      <c r="R353" s="54">
        <v>1.9985457567258749E-2</v>
      </c>
      <c r="S353" s="54">
        <v>1.9985457567258749E-2</v>
      </c>
      <c r="T353" s="54">
        <v>1.9985457567258749E-2</v>
      </c>
      <c r="U353" s="54">
        <v>1.9985457567258749E-2</v>
      </c>
      <c r="V353" s="54">
        <v>1.9985457567258749E-2</v>
      </c>
      <c r="W353" s="54">
        <v>1.9985457567258749E-2</v>
      </c>
      <c r="X353" s="54">
        <v>1.9985457567258749E-2</v>
      </c>
      <c r="Y353" s="54">
        <v>1.9985457567258749E-2</v>
      </c>
      <c r="Z353" s="48" t="s">
        <v>141</v>
      </c>
      <c r="AA353" s="55">
        <v>0.43530791861486218</v>
      </c>
      <c r="AB353" s="56">
        <v>1.3778681737591908E-4</v>
      </c>
    </row>
    <row r="354" spans="2:28" x14ac:dyDescent="0.3">
      <c r="B354" s="48" t="s">
        <v>152</v>
      </c>
      <c r="C354" s="48" t="s">
        <v>110</v>
      </c>
      <c r="D354" s="48" t="s">
        <v>76</v>
      </c>
      <c r="E354" s="48" t="s">
        <v>111</v>
      </c>
      <c r="F354" s="48" t="s">
        <v>66</v>
      </c>
      <c r="G354" s="49">
        <v>0.8</v>
      </c>
      <c r="H354" s="48">
        <v>5</v>
      </c>
      <c r="I354" s="48" t="s">
        <v>143</v>
      </c>
      <c r="J354" s="48" t="s">
        <v>140</v>
      </c>
      <c r="K354" s="54">
        <v>3.6378737541528247E-2</v>
      </c>
      <c r="L354" s="54">
        <v>3.6378737541528247E-2</v>
      </c>
      <c r="M354" s="54">
        <v>3.6378737541528247E-2</v>
      </c>
      <c r="N354" s="54">
        <v>3.6378737541528247E-2</v>
      </c>
      <c r="O354" s="54">
        <v>3.6378737541528247E-2</v>
      </c>
      <c r="P354" s="54">
        <v>3.6378737541528247E-2</v>
      </c>
      <c r="Q354" s="54">
        <v>3.6378737541528247E-2</v>
      </c>
      <c r="R354" s="54">
        <v>3.6378737541528247E-2</v>
      </c>
      <c r="S354" s="54">
        <v>3.6378737541528247E-2</v>
      </c>
      <c r="T354" s="54">
        <v>3.6378737541528247E-2</v>
      </c>
      <c r="U354" s="54">
        <v>3.6378737541528247E-2</v>
      </c>
      <c r="V354" s="54">
        <v>3.6378737541528247E-2</v>
      </c>
      <c r="W354" s="54">
        <v>3.6378737541528247E-2</v>
      </c>
      <c r="X354" s="54">
        <v>3.6378737541528247E-2</v>
      </c>
      <c r="Y354" s="54">
        <v>3.6378737541528247E-2</v>
      </c>
      <c r="Z354" s="48" t="s">
        <v>141</v>
      </c>
      <c r="AA354" s="55">
        <v>0.33970981014917601</v>
      </c>
      <c r="AB354" s="56">
        <v>0</v>
      </c>
    </row>
    <row r="355" spans="2:28" x14ac:dyDescent="0.3">
      <c r="B355" s="48" t="s">
        <v>152</v>
      </c>
      <c r="C355" s="48" t="s">
        <v>110</v>
      </c>
      <c r="D355" s="48" t="s">
        <v>76</v>
      </c>
      <c r="E355" s="48" t="s">
        <v>114</v>
      </c>
      <c r="F355" s="48" t="s">
        <v>65</v>
      </c>
      <c r="G355" s="49">
        <v>0.32</v>
      </c>
      <c r="H355" s="48">
        <v>5</v>
      </c>
      <c r="I355" s="48" t="s">
        <v>139</v>
      </c>
      <c r="J355" s="48" t="s">
        <v>140</v>
      </c>
      <c r="K355" s="54">
        <v>1.1380316562030243E-2</v>
      </c>
      <c r="L355" s="54">
        <v>1.1380316562030243E-2</v>
      </c>
      <c r="M355" s="54">
        <v>1.1380316562030243E-2</v>
      </c>
      <c r="N355" s="54">
        <v>1.1380316562030243E-2</v>
      </c>
      <c r="O355" s="54">
        <v>1.1380316562030243E-2</v>
      </c>
      <c r="P355" s="54">
        <v>1.1380316562030243E-2</v>
      </c>
      <c r="Q355" s="54">
        <v>1.1380316562030243E-2</v>
      </c>
      <c r="R355" s="54">
        <v>1.1380316562030243E-2</v>
      </c>
      <c r="S355" s="54">
        <v>1.1380316562030243E-2</v>
      </c>
      <c r="T355" s="54">
        <v>1.1380316562030243E-2</v>
      </c>
      <c r="U355" s="54">
        <v>1.1380316562030243E-2</v>
      </c>
      <c r="V355" s="54">
        <v>1.1380316562030243E-2</v>
      </c>
      <c r="W355" s="54">
        <v>1.1380316562030243E-2</v>
      </c>
      <c r="X355" s="54">
        <v>1.1380316562030243E-2</v>
      </c>
      <c r="Y355" s="54">
        <v>1.1380316562030243E-2</v>
      </c>
      <c r="Z355" s="48" t="s">
        <v>141</v>
      </c>
      <c r="AA355" s="55">
        <v>0.43530791861486218</v>
      </c>
      <c r="AB355" s="56">
        <v>1.3778681737591908E-4</v>
      </c>
    </row>
    <row r="356" spans="2:28" x14ac:dyDescent="0.3">
      <c r="B356" s="48" t="s">
        <v>152</v>
      </c>
      <c r="C356" s="48" t="s">
        <v>110</v>
      </c>
      <c r="D356" s="48" t="s">
        <v>76</v>
      </c>
      <c r="E356" s="48" t="s">
        <v>114</v>
      </c>
      <c r="F356" s="48" t="s">
        <v>66</v>
      </c>
      <c r="G356" s="49">
        <v>0.32</v>
      </c>
      <c r="H356" s="48">
        <v>5</v>
      </c>
      <c r="I356" s="48" t="s">
        <v>143</v>
      </c>
      <c r="J356" s="48" t="s">
        <v>140</v>
      </c>
      <c r="K356" s="54">
        <v>4.2187500000000003E-2</v>
      </c>
      <c r="L356" s="54">
        <v>4.2187500000000003E-2</v>
      </c>
      <c r="M356" s="54">
        <v>4.2187500000000003E-2</v>
      </c>
      <c r="N356" s="54">
        <v>4.2187500000000003E-2</v>
      </c>
      <c r="O356" s="54">
        <v>4.2187500000000003E-2</v>
      </c>
      <c r="P356" s="54">
        <v>4.2187500000000003E-2</v>
      </c>
      <c r="Q356" s="54">
        <v>4.2187500000000003E-2</v>
      </c>
      <c r="R356" s="54">
        <v>4.2187500000000003E-2</v>
      </c>
      <c r="S356" s="54">
        <v>4.2187500000000003E-2</v>
      </c>
      <c r="T356" s="54">
        <v>4.2187500000000003E-2</v>
      </c>
      <c r="U356" s="54">
        <v>4.2187500000000003E-2</v>
      </c>
      <c r="V356" s="54">
        <v>4.2187500000000003E-2</v>
      </c>
      <c r="W356" s="54">
        <v>4.2187500000000003E-2</v>
      </c>
      <c r="X356" s="54">
        <v>4.2187500000000003E-2</v>
      </c>
      <c r="Y356" s="54">
        <v>4.2187500000000003E-2</v>
      </c>
      <c r="Z356" s="48" t="s">
        <v>141</v>
      </c>
      <c r="AA356" s="55">
        <v>0.33970981014917601</v>
      </c>
      <c r="AB356" s="56">
        <v>0</v>
      </c>
    </row>
    <row r="357" spans="2:28" x14ac:dyDescent="0.3">
      <c r="B357" s="48" t="s">
        <v>152</v>
      </c>
      <c r="C357" s="48" t="s">
        <v>110</v>
      </c>
      <c r="D357" s="48" t="s">
        <v>76</v>
      </c>
      <c r="E357" s="48" t="s">
        <v>115</v>
      </c>
      <c r="F357" s="48" t="s">
        <v>65</v>
      </c>
      <c r="G357" s="49">
        <v>0.56000000000000005</v>
      </c>
      <c r="H357" s="48">
        <v>5</v>
      </c>
      <c r="I357" s="48" t="s">
        <v>139</v>
      </c>
      <c r="J357" s="48" t="s">
        <v>140</v>
      </c>
      <c r="K357" s="54">
        <v>2.1552832870777774E-2</v>
      </c>
      <c r="L357" s="54">
        <v>2.1552832870777774E-2</v>
      </c>
      <c r="M357" s="54">
        <v>2.1552832870777774E-2</v>
      </c>
      <c r="N357" s="54">
        <v>2.1552832870777774E-2</v>
      </c>
      <c r="O357" s="54">
        <v>2.1552832870777774E-2</v>
      </c>
      <c r="P357" s="54">
        <v>2.1552832870777774E-2</v>
      </c>
      <c r="Q357" s="54">
        <v>2.1552832870777774E-2</v>
      </c>
      <c r="R357" s="54">
        <v>2.1552832870777774E-2</v>
      </c>
      <c r="S357" s="54">
        <v>2.1552832870777774E-2</v>
      </c>
      <c r="T357" s="54">
        <v>2.1552832870777774E-2</v>
      </c>
      <c r="U357" s="54">
        <v>2.1552832870777774E-2</v>
      </c>
      <c r="V357" s="54">
        <v>2.1552832870777774E-2</v>
      </c>
      <c r="W357" s="54">
        <v>2.1552832870777774E-2</v>
      </c>
      <c r="X357" s="54">
        <v>2.1552832870777774E-2</v>
      </c>
      <c r="Y357" s="54">
        <v>2.1552832870777774E-2</v>
      </c>
      <c r="Z357" s="48" t="s">
        <v>141</v>
      </c>
      <c r="AA357" s="55">
        <v>0.43530791861486218</v>
      </c>
      <c r="AB357" s="56">
        <v>1.3778681737591908E-4</v>
      </c>
    </row>
    <row r="358" spans="2:28" x14ac:dyDescent="0.3">
      <c r="B358" s="48" t="s">
        <v>152</v>
      </c>
      <c r="C358" s="48" t="s">
        <v>110</v>
      </c>
      <c r="D358" s="48" t="s">
        <v>76</v>
      </c>
      <c r="E358" s="48" t="s">
        <v>115</v>
      </c>
      <c r="F358" s="48" t="s">
        <v>66</v>
      </c>
      <c r="G358" s="49">
        <v>0.56000000000000005</v>
      </c>
      <c r="H358" s="48">
        <v>5</v>
      </c>
      <c r="I358" s="48" t="s">
        <v>143</v>
      </c>
      <c r="J358" s="48" t="s">
        <v>140</v>
      </c>
      <c r="K358" s="54">
        <v>2.1545827633378936E-2</v>
      </c>
      <c r="L358" s="54">
        <v>2.1545827633378936E-2</v>
      </c>
      <c r="M358" s="54">
        <v>2.1545827633378936E-2</v>
      </c>
      <c r="N358" s="54">
        <v>2.1545827633378936E-2</v>
      </c>
      <c r="O358" s="54">
        <v>2.1545827633378936E-2</v>
      </c>
      <c r="P358" s="54">
        <v>2.1545827633378936E-2</v>
      </c>
      <c r="Q358" s="54">
        <v>2.1545827633378936E-2</v>
      </c>
      <c r="R358" s="54">
        <v>2.1545827633378936E-2</v>
      </c>
      <c r="S358" s="54">
        <v>2.1545827633378936E-2</v>
      </c>
      <c r="T358" s="54">
        <v>2.1545827633378936E-2</v>
      </c>
      <c r="U358" s="54">
        <v>2.1545827633378936E-2</v>
      </c>
      <c r="V358" s="54">
        <v>2.1545827633378936E-2</v>
      </c>
      <c r="W358" s="54">
        <v>2.1545827633378936E-2</v>
      </c>
      <c r="X358" s="54">
        <v>2.1545827633378936E-2</v>
      </c>
      <c r="Y358" s="54">
        <v>2.1545827633378936E-2</v>
      </c>
      <c r="Z358" s="48" t="s">
        <v>141</v>
      </c>
      <c r="AA358" s="55">
        <v>0.33970981014917601</v>
      </c>
      <c r="AB358" s="56">
        <v>0</v>
      </c>
    </row>
    <row r="359" spans="2:28" x14ac:dyDescent="0.3">
      <c r="B359" s="48" t="s">
        <v>152</v>
      </c>
      <c r="C359" s="48" t="s">
        <v>110</v>
      </c>
      <c r="D359" s="48" t="s">
        <v>76</v>
      </c>
      <c r="E359" s="48" t="s">
        <v>116</v>
      </c>
      <c r="F359" s="48" t="s">
        <v>65</v>
      </c>
      <c r="G359" s="49">
        <v>0.25</v>
      </c>
      <c r="H359" s="48">
        <v>5</v>
      </c>
      <c r="I359" s="48" t="s">
        <v>139</v>
      </c>
      <c r="J359" s="48" t="s">
        <v>140</v>
      </c>
      <c r="K359" s="54">
        <v>3.5869370177642204E-2</v>
      </c>
      <c r="L359" s="54">
        <v>3.5869370177642204E-2</v>
      </c>
      <c r="M359" s="54">
        <v>3.5869370177642204E-2</v>
      </c>
      <c r="N359" s="54">
        <v>3.5869370177642204E-2</v>
      </c>
      <c r="O359" s="54">
        <v>3.5869370177642204E-2</v>
      </c>
      <c r="P359" s="54">
        <v>3.5869370177642204E-2</v>
      </c>
      <c r="Q359" s="54">
        <v>3.5869370177642204E-2</v>
      </c>
      <c r="R359" s="54">
        <v>3.5869370177642204E-2</v>
      </c>
      <c r="S359" s="54">
        <v>3.5869370177642204E-2</v>
      </c>
      <c r="T359" s="54">
        <v>3.5869370177642204E-2</v>
      </c>
      <c r="U359" s="54">
        <v>3.5869370177642204E-2</v>
      </c>
      <c r="V359" s="54">
        <v>3.5869370177642204E-2</v>
      </c>
      <c r="W359" s="54">
        <v>3.5869370177642204E-2</v>
      </c>
      <c r="X359" s="54">
        <v>3.5869370177642204E-2</v>
      </c>
      <c r="Y359" s="54">
        <v>3.5869370177642204E-2</v>
      </c>
      <c r="Z359" s="48" t="s">
        <v>141</v>
      </c>
      <c r="AA359" s="55">
        <v>0.43530791861486218</v>
      </c>
      <c r="AB359" s="56">
        <v>1.3778681737591908E-4</v>
      </c>
    </row>
    <row r="360" spans="2:28" x14ac:dyDescent="0.3">
      <c r="B360" s="48" t="s">
        <v>152</v>
      </c>
      <c r="C360" s="48" t="s">
        <v>110</v>
      </c>
      <c r="D360" s="48" t="s">
        <v>76</v>
      </c>
      <c r="E360" s="48" t="s">
        <v>116</v>
      </c>
      <c r="F360" s="48" t="s">
        <v>66</v>
      </c>
      <c r="G360" s="49">
        <v>0.25</v>
      </c>
      <c r="H360" s="48">
        <v>5</v>
      </c>
      <c r="I360" s="48" t="s">
        <v>143</v>
      </c>
      <c r="J360" s="48" t="s">
        <v>140</v>
      </c>
      <c r="K360" s="54">
        <v>1.2672811059907833E-2</v>
      </c>
      <c r="L360" s="54">
        <v>1.2672811059907833E-2</v>
      </c>
      <c r="M360" s="54">
        <v>1.2672811059907833E-2</v>
      </c>
      <c r="N360" s="54">
        <v>1.2672811059907833E-2</v>
      </c>
      <c r="O360" s="54">
        <v>1.2672811059907833E-2</v>
      </c>
      <c r="P360" s="54">
        <v>1.2672811059907833E-2</v>
      </c>
      <c r="Q360" s="54">
        <v>1.2672811059907833E-2</v>
      </c>
      <c r="R360" s="54">
        <v>1.2672811059907833E-2</v>
      </c>
      <c r="S360" s="54">
        <v>1.2672811059907833E-2</v>
      </c>
      <c r="T360" s="54">
        <v>1.2672811059907833E-2</v>
      </c>
      <c r="U360" s="54">
        <v>1.2672811059907833E-2</v>
      </c>
      <c r="V360" s="54">
        <v>1.2672811059907833E-2</v>
      </c>
      <c r="W360" s="54">
        <v>1.2672811059907833E-2</v>
      </c>
      <c r="X360" s="54">
        <v>1.2672811059907833E-2</v>
      </c>
      <c r="Y360" s="54">
        <v>1.2672811059907833E-2</v>
      </c>
      <c r="Z360" s="48" t="s">
        <v>141</v>
      </c>
      <c r="AA360" s="55">
        <v>0.33970981014917601</v>
      </c>
      <c r="AB360" s="56">
        <v>0</v>
      </c>
    </row>
    <row r="361" spans="2:28" x14ac:dyDescent="0.3">
      <c r="B361" s="48" t="s">
        <v>152</v>
      </c>
      <c r="C361" s="48" t="s">
        <v>110</v>
      </c>
      <c r="D361" s="48" t="s">
        <v>76</v>
      </c>
      <c r="E361" s="48" t="s">
        <v>117</v>
      </c>
      <c r="F361" s="48" t="s">
        <v>65</v>
      </c>
      <c r="G361" s="49">
        <v>0.5</v>
      </c>
      <c r="H361" s="48">
        <v>5</v>
      </c>
      <c r="I361" s="48" t="s">
        <v>139</v>
      </c>
      <c r="J361" s="48" t="s">
        <v>140</v>
      </c>
      <c r="K361" s="54">
        <v>1.9671138808399158E-2</v>
      </c>
      <c r="L361" s="54">
        <v>1.9671138808399158E-2</v>
      </c>
      <c r="M361" s="54">
        <v>1.9671138808399158E-2</v>
      </c>
      <c r="N361" s="54">
        <v>1.9671138808399158E-2</v>
      </c>
      <c r="O361" s="54">
        <v>1.9671138808399158E-2</v>
      </c>
      <c r="P361" s="54">
        <v>1.9671138808399158E-2</v>
      </c>
      <c r="Q361" s="54">
        <v>1.9671138808399158E-2</v>
      </c>
      <c r="R361" s="54">
        <v>1.9671138808399158E-2</v>
      </c>
      <c r="S361" s="54">
        <v>1.9671138808399158E-2</v>
      </c>
      <c r="T361" s="54">
        <v>1.9671138808399158E-2</v>
      </c>
      <c r="U361" s="54">
        <v>1.9671138808399158E-2</v>
      </c>
      <c r="V361" s="54">
        <v>1.9671138808399158E-2</v>
      </c>
      <c r="W361" s="54">
        <v>1.9671138808399158E-2</v>
      </c>
      <c r="X361" s="54">
        <v>1.9671138808399158E-2</v>
      </c>
      <c r="Y361" s="54">
        <v>1.9671138808399158E-2</v>
      </c>
      <c r="Z361" s="48" t="s">
        <v>141</v>
      </c>
      <c r="AA361" s="55">
        <v>0.43530791861486218</v>
      </c>
      <c r="AB361" s="56">
        <v>1.3778681737591908E-4</v>
      </c>
    </row>
    <row r="362" spans="2:28" x14ac:dyDescent="0.3">
      <c r="B362" s="48" t="s">
        <v>152</v>
      </c>
      <c r="C362" s="48" t="s">
        <v>110</v>
      </c>
      <c r="D362" s="48" t="s">
        <v>76</v>
      </c>
      <c r="E362" s="48" t="s">
        <v>117</v>
      </c>
      <c r="F362" s="48" t="s">
        <v>66</v>
      </c>
      <c r="G362" s="49">
        <v>0.5</v>
      </c>
      <c r="H362" s="48">
        <v>5</v>
      </c>
      <c r="I362" s="48" t="s">
        <v>143</v>
      </c>
      <c r="J362" s="48" t="s">
        <v>140</v>
      </c>
      <c r="K362" s="54">
        <v>4.2777777777777783E-2</v>
      </c>
      <c r="L362" s="54">
        <v>4.2777777777777783E-2</v>
      </c>
      <c r="M362" s="54">
        <v>4.2777777777777783E-2</v>
      </c>
      <c r="N362" s="54">
        <v>4.2777777777777783E-2</v>
      </c>
      <c r="O362" s="54">
        <v>4.2777777777777783E-2</v>
      </c>
      <c r="P362" s="54">
        <v>4.2777777777777783E-2</v>
      </c>
      <c r="Q362" s="54">
        <v>4.2777777777777783E-2</v>
      </c>
      <c r="R362" s="54">
        <v>4.2777777777777783E-2</v>
      </c>
      <c r="S362" s="54">
        <v>4.2777777777777783E-2</v>
      </c>
      <c r="T362" s="54">
        <v>4.2777777777777783E-2</v>
      </c>
      <c r="U362" s="54">
        <v>4.2777777777777783E-2</v>
      </c>
      <c r="V362" s="54">
        <v>4.2777777777777783E-2</v>
      </c>
      <c r="W362" s="54">
        <v>4.2777777777777783E-2</v>
      </c>
      <c r="X362" s="54">
        <v>4.2777777777777783E-2</v>
      </c>
      <c r="Y362" s="54">
        <v>4.2777777777777783E-2</v>
      </c>
      <c r="Z362" s="48" t="s">
        <v>141</v>
      </c>
      <c r="AA362" s="55">
        <v>0.33970981014917601</v>
      </c>
      <c r="AB362" s="56">
        <v>0</v>
      </c>
    </row>
    <row r="363" spans="2:28" x14ac:dyDescent="0.3">
      <c r="B363" s="48" t="s">
        <v>152</v>
      </c>
      <c r="C363" s="48" t="s">
        <v>110</v>
      </c>
      <c r="D363" s="48" t="s">
        <v>76</v>
      </c>
      <c r="E363" s="48" t="s">
        <v>118</v>
      </c>
      <c r="F363" s="48" t="s">
        <v>65</v>
      </c>
      <c r="G363" s="49">
        <v>0.5</v>
      </c>
      <c r="H363" s="48">
        <v>5</v>
      </c>
      <c r="I363" s="48" t="s">
        <v>139</v>
      </c>
      <c r="J363" s="48" t="s">
        <v>140</v>
      </c>
      <c r="K363" s="54">
        <v>3.0695810993931601E-2</v>
      </c>
      <c r="L363" s="54">
        <v>3.0695810993931601E-2</v>
      </c>
      <c r="M363" s="54">
        <v>3.0695810993931601E-2</v>
      </c>
      <c r="N363" s="54">
        <v>3.0695810993931601E-2</v>
      </c>
      <c r="O363" s="54">
        <v>3.0695810993931601E-2</v>
      </c>
      <c r="P363" s="54">
        <v>3.0695810993931601E-2</v>
      </c>
      <c r="Q363" s="54">
        <v>3.0695810993931601E-2</v>
      </c>
      <c r="R363" s="54">
        <v>3.0695810993931601E-2</v>
      </c>
      <c r="S363" s="54">
        <v>3.0695810993931601E-2</v>
      </c>
      <c r="T363" s="54">
        <v>3.0695810993931601E-2</v>
      </c>
      <c r="U363" s="54">
        <v>3.0695810993931601E-2</v>
      </c>
      <c r="V363" s="54">
        <v>3.0695810993931601E-2</v>
      </c>
      <c r="W363" s="54">
        <v>3.0695810993931601E-2</v>
      </c>
      <c r="X363" s="54">
        <v>3.0695810993931601E-2</v>
      </c>
      <c r="Y363" s="54">
        <v>3.0695810993931601E-2</v>
      </c>
      <c r="Z363" s="48" t="s">
        <v>141</v>
      </c>
      <c r="AA363" s="55">
        <v>0.43530791861486218</v>
      </c>
      <c r="AB363" s="56">
        <v>1.3778681737591908E-4</v>
      </c>
    </row>
    <row r="364" spans="2:28" x14ac:dyDescent="0.3">
      <c r="B364" s="48" t="s">
        <v>152</v>
      </c>
      <c r="C364" s="48" t="s">
        <v>110</v>
      </c>
      <c r="D364" s="48" t="s">
        <v>76</v>
      </c>
      <c r="E364" s="48" t="s">
        <v>118</v>
      </c>
      <c r="F364" s="48" t="s">
        <v>66</v>
      </c>
      <c r="G364" s="49">
        <v>0.5</v>
      </c>
      <c r="H364" s="48">
        <v>5</v>
      </c>
      <c r="I364" s="48" t="s">
        <v>143</v>
      </c>
      <c r="J364" s="48" t="s">
        <v>140</v>
      </c>
      <c r="K364" s="54">
        <v>9.2511013215859028E-2</v>
      </c>
      <c r="L364" s="54">
        <v>9.2511013215859028E-2</v>
      </c>
      <c r="M364" s="54">
        <v>9.2511013215859028E-2</v>
      </c>
      <c r="N364" s="54">
        <v>9.2511013215859028E-2</v>
      </c>
      <c r="O364" s="54">
        <v>9.2511013215859028E-2</v>
      </c>
      <c r="P364" s="54">
        <v>9.2511013215859028E-2</v>
      </c>
      <c r="Q364" s="54">
        <v>9.2511013215859028E-2</v>
      </c>
      <c r="R364" s="54">
        <v>9.2511013215859028E-2</v>
      </c>
      <c r="S364" s="54">
        <v>9.2511013215859028E-2</v>
      </c>
      <c r="T364" s="54">
        <v>9.2511013215859028E-2</v>
      </c>
      <c r="U364" s="54">
        <v>9.2511013215859028E-2</v>
      </c>
      <c r="V364" s="54">
        <v>9.2511013215859028E-2</v>
      </c>
      <c r="W364" s="54">
        <v>9.2511013215859028E-2</v>
      </c>
      <c r="X364" s="54">
        <v>9.2511013215859028E-2</v>
      </c>
      <c r="Y364" s="54">
        <v>9.2511013215859028E-2</v>
      </c>
      <c r="Z364" s="48" t="s">
        <v>141</v>
      </c>
      <c r="AA364" s="55">
        <v>0.33970981014917601</v>
      </c>
      <c r="AB364" s="56">
        <v>0</v>
      </c>
    </row>
    <row r="365" spans="2:28" x14ac:dyDescent="0.3">
      <c r="B365" s="48" t="s">
        <v>152</v>
      </c>
      <c r="C365" s="48" t="s">
        <v>110</v>
      </c>
      <c r="D365" s="48" t="s">
        <v>76</v>
      </c>
      <c r="E365" s="48" t="s">
        <v>119</v>
      </c>
      <c r="F365" s="48" t="s">
        <v>65</v>
      </c>
      <c r="G365" s="49">
        <v>0.35</v>
      </c>
      <c r="H365" s="48">
        <v>5</v>
      </c>
      <c r="I365" s="48" t="s">
        <v>139</v>
      </c>
      <c r="J365" s="48" t="s">
        <v>140</v>
      </c>
      <c r="K365" s="54">
        <v>2.0090534199175239E-2</v>
      </c>
      <c r="L365" s="54">
        <v>2.0090534199175239E-2</v>
      </c>
      <c r="M365" s="54">
        <v>2.0090534199175239E-2</v>
      </c>
      <c r="N365" s="54">
        <v>2.0090534199175239E-2</v>
      </c>
      <c r="O365" s="54">
        <v>2.0090534199175239E-2</v>
      </c>
      <c r="P365" s="54">
        <v>2.0090534199175239E-2</v>
      </c>
      <c r="Q365" s="54">
        <v>2.0090534199175239E-2</v>
      </c>
      <c r="R365" s="54">
        <v>2.0090534199175239E-2</v>
      </c>
      <c r="S365" s="54">
        <v>2.0090534199175239E-2</v>
      </c>
      <c r="T365" s="54">
        <v>2.0090534199175239E-2</v>
      </c>
      <c r="U365" s="54">
        <v>2.0090534199175239E-2</v>
      </c>
      <c r="V365" s="54">
        <v>2.0090534199175239E-2</v>
      </c>
      <c r="W365" s="54">
        <v>2.0090534199175239E-2</v>
      </c>
      <c r="X365" s="54">
        <v>2.0090534199175239E-2</v>
      </c>
      <c r="Y365" s="54">
        <v>2.0090534199175239E-2</v>
      </c>
      <c r="Z365" s="48" t="s">
        <v>141</v>
      </c>
      <c r="AA365" s="55">
        <v>0.43530791861486218</v>
      </c>
      <c r="AB365" s="56">
        <v>1.3778681737591908E-4</v>
      </c>
    </row>
    <row r="366" spans="2:28" x14ac:dyDescent="0.3">
      <c r="B366" s="48" t="s">
        <v>152</v>
      </c>
      <c r="C366" s="48" t="s">
        <v>110</v>
      </c>
      <c r="D366" s="48" t="s">
        <v>76</v>
      </c>
      <c r="E366" s="48" t="s">
        <v>119</v>
      </c>
      <c r="F366" s="48" t="s">
        <v>66</v>
      </c>
      <c r="G366" s="49">
        <v>0.35</v>
      </c>
      <c r="H366" s="48">
        <v>5</v>
      </c>
      <c r="I366" s="48" t="s">
        <v>143</v>
      </c>
      <c r="J366" s="48" t="s">
        <v>140</v>
      </c>
      <c r="K366" s="54">
        <v>4.2086330935251805E-2</v>
      </c>
      <c r="L366" s="54">
        <v>4.2086330935251805E-2</v>
      </c>
      <c r="M366" s="54">
        <v>4.2086330935251805E-2</v>
      </c>
      <c r="N366" s="54">
        <v>4.2086330935251805E-2</v>
      </c>
      <c r="O366" s="54">
        <v>4.2086330935251805E-2</v>
      </c>
      <c r="P366" s="54">
        <v>4.2086330935251805E-2</v>
      </c>
      <c r="Q366" s="54">
        <v>4.2086330935251805E-2</v>
      </c>
      <c r="R366" s="54">
        <v>4.2086330935251805E-2</v>
      </c>
      <c r="S366" s="54">
        <v>4.2086330935251805E-2</v>
      </c>
      <c r="T366" s="54">
        <v>4.2086330935251805E-2</v>
      </c>
      <c r="U366" s="54">
        <v>4.2086330935251805E-2</v>
      </c>
      <c r="V366" s="54">
        <v>4.2086330935251805E-2</v>
      </c>
      <c r="W366" s="54">
        <v>4.2086330935251805E-2</v>
      </c>
      <c r="X366" s="54">
        <v>4.2086330935251805E-2</v>
      </c>
      <c r="Y366" s="54">
        <v>4.2086330935251805E-2</v>
      </c>
      <c r="Z366" s="48" t="s">
        <v>141</v>
      </c>
      <c r="AA366" s="55">
        <v>0.33970981014917601</v>
      </c>
      <c r="AB366" s="56">
        <v>0</v>
      </c>
    </row>
    <row r="367" spans="2:28" x14ac:dyDescent="0.3">
      <c r="B367" s="48" t="s">
        <v>152</v>
      </c>
      <c r="C367" s="48" t="s">
        <v>110</v>
      </c>
      <c r="D367" s="48" t="s">
        <v>76</v>
      </c>
      <c r="E367" s="48" t="s">
        <v>120</v>
      </c>
      <c r="F367" s="48" t="s">
        <v>65</v>
      </c>
      <c r="G367" s="49">
        <v>0.11</v>
      </c>
      <c r="H367" s="48">
        <v>5</v>
      </c>
      <c r="I367" s="48" t="s">
        <v>139</v>
      </c>
      <c r="J367" s="48" t="s">
        <v>140</v>
      </c>
      <c r="K367" s="54">
        <v>0</v>
      </c>
      <c r="L367" s="54">
        <v>0</v>
      </c>
      <c r="M367" s="54">
        <v>0</v>
      </c>
      <c r="N367" s="54">
        <v>0</v>
      </c>
      <c r="O367" s="54">
        <v>0</v>
      </c>
      <c r="P367" s="54">
        <v>0</v>
      </c>
      <c r="Q367" s="54">
        <v>0</v>
      </c>
      <c r="R367" s="54">
        <v>0</v>
      </c>
      <c r="S367" s="54">
        <v>0</v>
      </c>
      <c r="T367" s="54">
        <v>0</v>
      </c>
      <c r="U367" s="54">
        <v>0</v>
      </c>
      <c r="V367" s="54">
        <v>0</v>
      </c>
      <c r="W367" s="54">
        <v>0</v>
      </c>
      <c r="X367" s="54">
        <v>0</v>
      </c>
      <c r="Y367" s="54">
        <v>0</v>
      </c>
      <c r="Z367" s="48" t="s">
        <v>141</v>
      </c>
      <c r="AA367" s="55">
        <v>0.43530791861486218</v>
      </c>
      <c r="AB367" s="56">
        <v>1.3778681737591908E-4</v>
      </c>
    </row>
    <row r="368" spans="2:28" x14ac:dyDescent="0.3">
      <c r="B368" s="48" t="s">
        <v>152</v>
      </c>
      <c r="C368" s="48" t="s">
        <v>110</v>
      </c>
      <c r="D368" s="48" t="s">
        <v>76</v>
      </c>
      <c r="E368" s="48" t="s">
        <v>120</v>
      </c>
      <c r="F368" s="48" t="s">
        <v>66</v>
      </c>
      <c r="G368" s="49">
        <v>0.11</v>
      </c>
      <c r="H368" s="48">
        <v>5</v>
      </c>
      <c r="I368" s="48" t="s">
        <v>143</v>
      </c>
      <c r="J368" s="48" t="s">
        <v>140</v>
      </c>
      <c r="K368" s="54">
        <v>0</v>
      </c>
      <c r="L368" s="54">
        <v>0</v>
      </c>
      <c r="M368" s="54">
        <v>0</v>
      </c>
      <c r="N368" s="54">
        <v>0</v>
      </c>
      <c r="O368" s="54">
        <v>0</v>
      </c>
      <c r="P368" s="54">
        <v>0</v>
      </c>
      <c r="Q368" s="54">
        <v>0</v>
      </c>
      <c r="R368" s="54">
        <v>0</v>
      </c>
      <c r="S368" s="54">
        <v>0</v>
      </c>
      <c r="T368" s="54">
        <v>0</v>
      </c>
      <c r="U368" s="54">
        <v>0</v>
      </c>
      <c r="V368" s="54">
        <v>0</v>
      </c>
      <c r="W368" s="54">
        <v>0</v>
      </c>
      <c r="X368" s="54">
        <v>0</v>
      </c>
      <c r="Y368" s="54">
        <v>0</v>
      </c>
      <c r="Z368" s="48" t="s">
        <v>141</v>
      </c>
      <c r="AA368" s="55">
        <v>0.33970981014917601</v>
      </c>
      <c r="AB368" s="56">
        <v>0</v>
      </c>
    </row>
    <row r="369" spans="2:28" x14ac:dyDescent="0.3">
      <c r="B369" s="48" t="s">
        <v>152</v>
      </c>
      <c r="C369" s="48" t="s">
        <v>110</v>
      </c>
      <c r="D369" s="48" t="s">
        <v>76</v>
      </c>
      <c r="E369" s="48" t="s">
        <v>121</v>
      </c>
      <c r="F369" s="48" t="s">
        <v>65</v>
      </c>
      <c r="G369" s="49">
        <v>0.01</v>
      </c>
      <c r="H369" s="48">
        <v>5</v>
      </c>
      <c r="I369" s="48" t="s">
        <v>139</v>
      </c>
      <c r="J369" s="48" t="s">
        <v>140</v>
      </c>
      <c r="K369" s="54">
        <v>1.6923927567617382E-2</v>
      </c>
      <c r="L369" s="54">
        <v>1.6923927567617382E-2</v>
      </c>
      <c r="M369" s="54">
        <v>1.6923927567617382E-2</v>
      </c>
      <c r="N369" s="54">
        <v>1.6923927567617382E-2</v>
      </c>
      <c r="O369" s="54">
        <v>1.6923927567617382E-2</v>
      </c>
      <c r="P369" s="54">
        <v>1.6923927567617382E-2</v>
      </c>
      <c r="Q369" s="54">
        <v>1.6923927567617382E-2</v>
      </c>
      <c r="R369" s="54">
        <v>1.6923927567617382E-2</v>
      </c>
      <c r="S369" s="54">
        <v>1.6923927567617382E-2</v>
      </c>
      <c r="T369" s="54">
        <v>1.6923927567617382E-2</v>
      </c>
      <c r="U369" s="54">
        <v>1.6923927567617382E-2</v>
      </c>
      <c r="V369" s="54">
        <v>1.6923927567617382E-2</v>
      </c>
      <c r="W369" s="54">
        <v>1.6923927567617382E-2</v>
      </c>
      <c r="X369" s="54">
        <v>1.6923927567617382E-2</v>
      </c>
      <c r="Y369" s="54">
        <v>1.6923927567617382E-2</v>
      </c>
      <c r="Z369" s="48" t="s">
        <v>141</v>
      </c>
      <c r="AA369" s="55">
        <v>0.43530791861486218</v>
      </c>
      <c r="AB369" s="56">
        <v>1.3778681737591908E-4</v>
      </c>
    </row>
    <row r="370" spans="2:28" x14ac:dyDescent="0.3">
      <c r="B370" s="48" t="s">
        <v>152</v>
      </c>
      <c r="C370" s="48" t="s">
        <v>110</v>
      </c>
      <c r="D370" s="48" t="s">
        <v>76</v>
      </c>
      <c r="E370" s="48" t="s">
        <v>121</v>
      </c>
      <c r="F370" s="48" t="s">
        <v>66</v>
      </c>
      <c r="G370" s="49">
        <v>0.01</v>
      </c>
      <c r="H370" s="48">
        <v>5</v>
      </c>
      <c r="I370" s="48" t="s">
        <v>143</v>
      </c>
      <c r="J370" s="48" t="s">
        <v>140</v>
      </c>
      <c r="K370" s="54">
        <v>4.1562759767248538E-3</v>
      </c>
      <c r="L370" s="54">
        <v>4.1562759767248538E-3</v>
      </c>
      <c r="M370" s="54">
        <v>4.1562759767248538E-3</v>
      </c>
      <c r="N370" s="54">
        <v>4.1562759767248538E-3</v>
      </c>
      <c r="O370" s="54">
        <v>4.1562759767248538E-3</v>
      </c>
      <c r="P370" s="54">
        <v>4.1562759767248538E-3</v>
      </c>
      <c r="Q370" s="54">
        <v>4.1562759767248538E-3</v>
      </c>
      <c r="R370" s="54">
        <v>4.1562759767248538E-3</v>
      </c>
      <c r="S370" s="54">
        <v>4.1562759767248538E-3</v>
      </c>
      <c r="T370" s="54">
        <v>4.1562759767248538E-3</v>
      </c>
      <c r="U370" s="54">
        <v>4.1562759767248538E-3</v>
      </c>
      <c r="V370" s="54">
        <v>4.1562759767248538E-3</v>
      </c>
      <c r="W370" s="54">
        <v>4.1562759767248538E-3</v>
      </c>
      <c r="X370" s="54">
        <v>4.1562759767248538E-3</v>
      </c>
      <c r="Y370" s="54">
        <v>4.1562759767248538E-3</v>
      </c>
      <c r="Z370" s="48" t="s">
        <v>141</v>
      </c>
      <c r="AA370" s="55">
        <v>0.33970981014917601</v>
      </c>
      <c r="AB370" s="56">
        <v>0</v>
      </c>
    </row>
    <row r="371" spans="2:28" x14ac:dyDescent="0.3">
      <c r="B371" s="48" t="s">
        <v>152</v>
      </c>
      <c r="C371" s="48" t="s">
        <v>110</v>
      </c>
      <c r="D371" s="48" t="s">
        <v>76</v>
      </c>
      <c r="E371" s="48" t="s">
        <v>122</v>
      </c>
      <c r="F371" s="48" t="s">
        <v>65</v>
      </c>
      <c r="G371" s="49">
        <v>0.24</v>
      </c>
      <c r="H371" s="48">
        <v>5</v>
      </c>
      <c r="I371" s="48" t="s">
        <v>139</v>
      </c>
      <c r="J371" s="48" t="s">
        <v>140</v>
      </c>
      <c r="K371" s="54">
        <v>2.7157625048410645E-2</v>
      </c>
      <c r="L371" s="54">
        <v>2.7157625048410645E-2</v>
      </c>
      <c r="M371" s="54">
        <v>2.7157625048410645E-2</v>
      </c>
      <c r="N371" s="54">
        <v>2.7157625048410645E-2</v>
      </c>
      <c r="O371" s="54">
        <v>2.7157625048410645E-2</v>
      </c>
      <c r="P371" s="54">
        <v>2.7157625048410645E-2</v>
      </c>
      <c r="Q371" s="54">
        <v>2.7157625048410645E-2</v>
      </c>
      <c r="R371" s="54">
        <v>2.7157625048410645E-2</v>
      </c>
      <c r="S371" s="54">
        <v>2.7157625048410645E-2</v>
      </c>
      <c r="T371" s="54">
        <v>2.7157625048410645E-2</v>
      </c>
      <c r="U371" s="54">
        <v>2.7157625048410645E-2</v>
      </c>
      <c r="V371" s="54">
        <v>2.7157625048410645E-2</v>
      </c>
      <c r="W371" s="54">
        <v>2.7157625048410645E-2</v>
      </c>
      <c r="X371" s="54">
        <v>2.7157625048410645E-2</v>
      </c>
      <c r="Y371" s="54">
        <v>2.7157625048410645E-2</v>
      </c>
      <c r="Z371" s="48" t="s">
        <v>141</v>
      </c>
      <c r="AA371" s="55">
        <v>0.43530791861486218</v>
      </c>
      <c r="AB371" s="56">
        <v>1.3778681737591908E-4</v>
      </c>
    </row>
    <row r="372" spans="2:28" x14ac:dyDescent="0.3">
      <c r="B372" s="48" t="s">
        <v>152</v>
      </c>
      <c r="C372" s="48" t="s">
        <v>110</v>
      </c>
      <c r="D372" s="48" t="s">
        <v>76</v>
      </c>
      <c r="E372" s="48" t="s">
        <v>122</v>
      </c>
      <c r="F372" s="48" t="s">
        <v>66</v>
      </c>
      <c r="G372" s="49">
        <v>0.24</v>
      </c>
      <c r="H372" s="48">
        <v>5</v>
      </c>
      <c r="I372" s="48" t="s">
        <v>143</v>
      </c>
      <c r="J372" s="48" t="s">
        <v>140</v>
      </c>
      <c r="K372" s="54">
        <v>7.4257425742574268E-2</v>
      </c>
      <c r="L372" s="54">
        <v>7.4257425742574268E-2</v>
      </c>
      <c r="M372" s="54">
        <v>7.4257425742574268E-2</v>
      </c>
      <c r="N372" s="54">
        <v>7.4257425742574268E-2</v>
      </c>
      <c r="O372" s="54">
        <v>7.4257425742574268E-2</v>
      </c>
      <c r="P372" s="54">
        <v>7.4257425742574268E-2</v>
      </c>
      <c r="Q372" s="54">
        <v>7.4257425742574268E-2</v>
      </c>
      <c r="R372" s="54">
        <v>7.4257425742574268E-2</v>
      </c>
      <c r="S372" s="54">
        <v>7.4257425742574268E-2</v>
      </c>
      <c r="T372" s="54">
        <v>7.4257425742574268E-2</v>
      </c>
      <c r="U372" s="54">
        <v>7.4257425742574268E-2</v>
      </c>
      <c r="V372" s="54">
        <v>7.4257425742574268E-2</v>
      </c>
      <c r="W372" s="54">
        <v>7.4257425742574268E-2</v>
      </c>
      <c r="X372" s="54">
        <v>7.4257425742574268E-2</v>
      </c>
      <c r="Y372" s="54">
        <v>7.4257425742574268E-2</v>
      </c>
      <c r="Z372" s="48" t="s">
        <v>141</v>
      </c>
      <c r="AA372" s="55">
        <v>0.33970981014917601</v>
      </c>
      <c r="AB372" s="56">
        <v>0</v>
      </c>
    </row>
    <row r="373" spans="2:28" x14ac:dyDescent="0.3">
      <c r="B373" s="48" t="s">
        <v>152</v>
      </c>
      <c r="C373" s="48" t="s">
        <v>110</v>
      </c>
      <c r="D373" s="48" t="s">
        <v>76</v>
      </c>
      <c r="E373" s="48" t="s">
        <v>123</v>
      </c>
      <c r="F373" s="48" t="s">
        <v>65</v>
      </c>
      <c r="G373" s="49">
        <v>0.59</v>
      </c>
      <c r="H373" s="48">
        <v>5</v>
      </c>
      <c r="I373" s="48" t="s">
        <v>139</v>
      </c>
      <c r="J373" s="48" t="s">
        <v>140</v>
      </c>
      <c r="K373" s="54">
        <v>2.7403700333636642E-2</v>
      </c>
      <c r="L373" s="54">
        <v>2.7403700333636642E-2</v>
      </c>
      <c r="M373" s="54">
        <v>2.7403700333636642E-2</v>
      </c>
      <c r="N373" s="54">
        <v>2.7403700333636642E-2</v>
      </c>
      <c r="O373" s="54">
        <v>2.7403700333636642E-2</v>
      </c>
      <c r="P373" s="54">
        <v>2.7403700333636642E-2</v>
      </c>
      <c r="Q373" s="54">
        <v>2.7403700333636642E-2</v>
      </c>
      <c r="R373" s="54">
        <v>2.7403700333636642E-2</v>
      </c>
      <c r="S373" s="54">
        <v>2.7403700333636642E-2</v>
      </c>
      <c r="T373" s="54">
        <v>2.7403700333636642E-2</v>
      </c>
      <c r="U373" s="54">
        <v>2.7403700333636642E-2</v>
      </c>
      <c r="V373" s="54">
        <v>2.7403700333636642E-2</v>
      </c>
      <c r="W373" s="54">
        <v>2.7403700333636642E-2</v>
      </c>
      <c r="X373" s="54">
        <v>2.7403700333636642E-2</v>
      </c>
      <c r="Y373" s="54">
        <v>2.7403700333636642E-2</v>
      </c>
      <c r="Z373" s="48" t="s">
        <v>141</v>
      </c>
      <c r="AA373" s="55">
        <v>0.43530791861486218</v>
      </c>
      <c r="AB373" s="56">
        <v>1.3778681737591908E-4</v>
      </c>
    </row>
    <row r="374" spans="2:28" x14ac:dyDescent="0.3">
      <c r="B374" s="48" t="s">
        <v>152</v>
      </c>
      <c r="C374" s="48" t="s">
        <v>110</v>
      </c>
      <c r="D374" s="48" t="s">
        <v>76</v>
      </c>
      <c r="E374" s="48" t="s">
        <v>123</v>
      </c>
      <c r="F374" s="48" t="s">
        <v>66</v>
      </c>
      <c r="G374" s="49">
        <v>0.59</v>
      </c>
      <c r="H374" s="48">
        <v>5</v>
      </c>
      <c r="I374" s="48" t="s">
        <v>143</v>
      </c>
      <c r="J374" s="48" t="s">
        <v>140</v>
      </c>
      <c r="K374" s="54">
        <v>6.9668246445497642E-2</v>
      </c>
      <c r="L374" s="54">
        <v>6.9668246445497642E-2</v>
      </c>
      <c r="M374" s="54">
        <v>6.9668246445497642E-2</v>
      </c>
      <c r="N374" s="54">
        <v>6.9668246445497642E-2</v>
      </c>
      <c r="O374" s="54">
        <v>6.9668246445497642E-2</v>
      </c>
      <c r="P374" s="54">
        <v>6.9668246445497642E-2</v>
      </c>
      <c r="Q374" s="54">
        <v>6.9668246445497642E-2</v>
      </c>
      <c r="R374" s="54">
        <v>6.9668246445497642E-2</v>
      </c>
      <c r="S374" s="54">
        <v>6.9668246445497642E-2</v>
      </c>
      <c r="T374" s="54">
        <v>6.9668246445497642E-2</v>
      </c>
      <c r="U374" s="54">
        <v>6.9668246445497642E-2</v>
      </c>
      <c r="V374" s="54">
        <v>6.9668246445497642E-2</v>
      </c>
      <c r="W374" s="54">
        <v>6.9668246445497642E-2</v>
      </c>
      <c r="X374" s="54">
        <v>6.9668246445497642E-2</v>
      </c>
      <c r="Y374" s="54">
        <v>6.9668246445497642E-2</v>
      </c>
      <c r="Z374" s="48" t="s">
        <v>141</v>
      </c>
      <c r="AA374" s="55">
        <v>0.33970981014917601</v>
      </c>
      <c r="AB374" s="56">
        <v>0</v>
      </c>
    </row>
    <row r="375" spans="2:28" x14ac:dyDescent="0.3">
      <c r="B375" s="48" t="s">
        <v>152</v>
      </c>
      <c r="C375" s="48" t="s">
        <v>110</v>
      </c>
      <c r="D375" s="48" t="s">
        <v>76</v>
      </c>
      <c r="E375" s="48" t="s">
        <v>124</v>
      </c>
      <c r="F375" s="48" t="s">
        <v>65</v>
      </c>
      <c r="G375" s="49">
        <v>0.11</v>
      </c>
      <c r="H375" s="48">
        <v>5</v>
      </c>
      <c r="I375" s="48" t="s">
        <v>139</v>
      </c>
      <c r="J375" s="48" t="s">
        <v>140</v>
      </c>
      <c r="K375" s="54">
        <v>0</v>
      </c>
      <c r="L375" s="54">
        <v>0</v>
      </c>
      <c r="M375" s="54">
        <v>0</v>
      </c>
      <c r="N375" s="54">
        <v>0</v>
      </c>
      <c r="O375" s="54">
        <v>0</v>
      </c>
      <c r="P375" s="54">
        <v>0</v>
      </c>
      <c r="Q375" s="54">
        <v>0</v>
      </c>
      <c r="R375" s="54">
        <v>0</v>
      </c>
      <c r="S375" s="54">
        <v>0</v>
      </c>
      <c r="T375" s="54">
        <v>0</v>
      </c>
      <c r="U375" s="54">
        <v>0</v>
      </c>
      <c r="V375" s="54">
        <v>0</v>
      </c>
      <c r="W375" s="54">
        <v>0</v>
      </c>
      <c r="X375" s="54">
        <v>0</v>
      </c>
      <c r="Y375" s="54">
        <v>0</v>
      </c>
      <c r="Z375" s="48" t="s">
        <v>141</v>
      </c>
      <c r="AA375" s="55">
        <v>0.43530791861486218</v>
      </c>
      <c r="AB375" s="56">
        <v>1.3778681737591908E-4</v>
      </c>
    </row>
    <row r="376" spans="2:28" x14ac:dyDescent="0.3">
      <c r="B376" s="48" t="s">
        <v>152</v>
      </c>
      <c r="C376" s="48" t="s">
        <v>110</v>
      </c>
      <c r="D376" s="48" t="s">
        <v>76</v>
      </c>
      <c r="E376" s="48" t="s">
        <v>124</v>
      </c>
      <c r="F376" s="48" t="s">
        <v>66</v>
      </c>
      <c r="G376" s="49">
        <v>0.11</v>
      </c>
      <c r="H376" s="48">
        <v>5</v>
      </c>
      <c r="I376" s="48" t="s">
        <v>143</v>
      </c>
      <c r="J376" s="48" t="s">
        <v>140</v>
      </c>
      <c r="K376" s="54">
        <v>0</v>
      </c>
      <c r="L376" s="54">
        <v>0</v>
      </c>
      <c r="M376" s="54">
        <v>0</v>
      </c>
      <c r="N376" s="54">
        <v>0</v>
      </c>
      <c r="O376" s="54">
        <v>0</v>
      </c>
      <c r="P376" s="54">
        <v>0</v>
      </c>
      <c r="Q376" s="54">
        <v>0</v>
      </c>
      <c r="R376" s="54">
        <v>0</v>
      </c>
      <c r="S376" s="54">
        <v>0</v>
      </c>
      <c r="T376" s="54">
        <v>0</v>
      </c>
      <c r="U376" s="54">
        <v>0</v>
      </c>
      <c r="V376" s="54">
        <v>0</v>
      </c>
      <c r="W376" s="54">
        <v>0</v>
      </c>
      <c r="X376" s="54">
        <v>0</v>
      </c>
      <c r="Y376" s="54">
        <v>0</v>
      </c>
      <c r="Z376" s="48" t="s">
        <v>141</v>
      </c>
      <c r="AA376" s="55">
        <v>0.33970981014917601</v>
      </c>
      <c r="AB376" s="56">
        <v>0</v>
      </c>
    </row>
    <row r="377" spans="2:28" x14ac:dyDescent="0.3">
      <c r="B377" s="48" t="s">
        <v>152</v>
      </c>
      <c r="C377" s="48" t="s">
        <v>110</v>
      </c>
      <c r="D377" s="48" t="s">
        <v>77</v>
      </c>
      <c r="E377" s="48" t="s">
        <v>111</v>
      </c>
      <c r="F377" s="48" t="s">
        <v>65</v>
      </c>
      <c r="G377" s="49">
        <v>0.8</v>
      </c>
      <c r="H377" s="48">
        <v>5</v>
      </c>
      <c r="I377" s="48" t="s">
        <v>139</v>
      </c>
      <c r="J377" s="48" t="s">
        <v>140</v>
      </c>
      <c r="K377" s="54">
        <v>3.2016830831022296E-2</v>
      </c>
      <c r="L377" s="54">
        <v>3.2016830831022296E-2</v>
      </c>
      <c r="M377" s="54">
        <v>3.2016830831022296E-2</v>
      </c>
      <c r="N377" s="54">
        <v>3.2016830831022296E-2</v>
      </c>
      <c r="O377" s="54">
        <v>3.2016830831022296E-2</v>
      </c>
      <c r="P377" s="54">
        <v>3.2016830831022296E-2</v>
      </c>
      <c r="Q377" s="54">
        <v>3.2016830831022296E-2</v>
      </c>
      <c r="R377" s="54">
        <v>3.2016830831022296E-2</v>
      </c>
      <c r="S377" s="54">
        <v>3.2016830831022296E-2</v>
      </c>
      <c r="T377" s="54">
        <v>3.2016830831022296E-2</v>
      </c>
      <c r="U377" s="54">
        <v>3.2016830831022296E-2</v>
      </c>
      <c r="V377" s="54">
        <v>3.2016830831022296E-2</v>
      </c>
      <c r="W377" s="54">
        <v>3.2016830831022296E-2</v>
      </c>
      <c r="X377" s="54">
        <v>3.2016830831022296E-2</v>
      </c>
      <c r="Y377" s="54">
        <v>3.2016830831022296E-2</v>
      </c>
      <c r="Z377" s="48" t="s">
        <v>141</v>
      </c>
      <c r="AA377" s="55">
        <v>0.20409982687282938</v>
      </c>
      <c r="AB377" s="56">
        <v>1.3778681737591908E-4</v>
      </c>
    </row>
    <row r="378" spans="2:28" x14ac:dyDescent="0.3">
      <c r="B378" s="48" t="s">
        <v>152</v>
      </c>
      <c r="C378" s="48" t="s">
        <v>110</v>
      </c>
      <c r="D378" s="48" t="s">
        <v>77</v>
      </c>
      <c r="E378" s="48" t="s">
        <v>114</v>
      </c>
      <c r="F378" s="48" t="s">
        <v>65</v>
      </c>
      <c r="G378" s="49">
        <v>0.32</v>
      </c>
      <c r="H378" s="48">
        <v>5</v>
      </c>
      <c r="I378" s="48" t="s">
        <v>139</v>
      </c>
      <c r="J378" s="48" t="s">
        <v>140</v>
      </c>
      <c r="K378" s="54">
        <v>1.5613494627695543E-2</v>
      </c>
      <c r="L378" s="54">
        <v>1.5613494627695543E-2</v>
      </c>
      <c r="M378" s="54">
        <v>1.5613494627695543E-2</v>
      </c>
      <c r="N378" s="54">
        <v>1.5613494627695543E-2</v>
      </c>
      <c r="O378" s="54">
        <v>1.5613494627695543E-2</v>
      </c>
      <c r="P378" s="54">
        <v>1.5613494627695543E-2</v>
      </c>
      <c r="Q378" s="54">
        <v>1.5613494627695543E-2</v>
      </c>
      <c r="R378" s="54">
        <v>1.5613494627695543E-2</v>
      </c>
      <c r="S378" s="54">
        <v>1.5613494627695543E-2</v>
      </c>
      <c r="T378" s="54">
        <v>1.5613494627695543E-2</v>
      </c>
      <c r="U378" s="54">
        <v>1.5613494627695543E-2</v>
      </c>
      <c r="V378" s="54">
        <v>1.5613494627695543E-2</v>
      </c>
      <c r="W378" s="54">
        <v>1.5613494627695543E-2</v>
      </c>
      <c r="X378" s="54">
        <v>1.5613494627695543E-2</v>
      </c>
      <c r="Y378" s="54">
        <v>1.5613494627695543E-2</v>
      </c>
      <c r="Z378" s="48" t="s">
        <v>141</v>
      </c>
      <c r="AA378" s="55">
        <v>0.20409982687282938</v>
      </c>
      <c r="AB378" s="56">
        <v>1.3778681737591908E-4</v>
      </c>
    </row>
    <row r="379" spans="2:28" x14ac:dyDescent="0.3">
      <c r="B379" s="48" t="s">
        <v>152</v>
      </c>
      <c r="C379" s="48" t="s">
        <v>110</v>
      </c>
      <c r="D379" s="48" t="s">
        <v>77</v>
      </c>
      <c r="E379" s="48" t="s">
        <v>115</v>
      </c>
      <c r="F379" s="48" t="s">
        <v>65</v>
      </c>
      <c r="G379" s="49">
        <v>0.56000000000000005</v>
      </c>
      <c r="H379" s="48">
        <v>5</v>
      </c>
      <c r="I379" s="48" t="s">
        <v>139</v>
      </c>
      <c r="J379" s="48" t="s">
        <v>140</v>
      </c>
      <c r="K379" s="54">
        <v>2.2711919304090323E-2</v>
      </c>
      <c r="L379" s="54">
        <v>2.2711919304090323E-2</v>
      </c>
      <c r="M379" s="54">
        <v>2.2711919304090323E-2</v>
      </c>
      <c r="N379" s="54">
        <v>2.2711919304090323E-2</v>
      </c>
      <c r="O379" s="54">
        <v>2.2711919304090323E-2</v>
      </c>
      <c r="P379" s="54">
        <v>2.2711919304090323E-2</v>
      </c>
      <c r="Q379" s="54">
        <v>2.2711919304090323E-2</v>
      </c>
      <c r="R379" s="54">
        <v>2.2711919304090323E-2</v>
      </c>
      <c r="S379" s="54">
        <v>2.2711919304090323E-2</v>
      </c>
      <c r="T379" s="54">
        <v>2.2711919304090323E-2</v>
      </c>
      <c r="U379" s="54">
        <v>2.2711919304090323E-2</v>
      </c>
      <c r="V379" s="54">
        <v>2.2711919304090323E-2</v>
      </c>
      <c r="W379" s="54">
        <v>2.2711919304090323E-2</v>
      </c>
      <c r="X379" s="54">
        <v>2.2711919304090323E-2</v>
      </c>
      <c r="Y379" s="54">
        <v>2.2711919304090323E-2</v>
      </c>
      <c r="Z379" s="48" t="s">
        <v>141</v>
      </c>
      <c r="AA379" s="55">
        <v>0.20409982687282938</v>
      </c>
      <c r="AB379" s="56">
        <v>1.3778681737591908E-4</v>
      </c>
    </row>
    <row r="380" spans="2:28" x14ac:dyDescent="0.3">
      <c r="B380" s="48" t="s">
        <v>152</v>
      </c>
      <c r="C380" s="48" t="s">
        <v>110</v>
      </c>
      <c r="D380" s="48" t="s">
        <v>77</v>
      </c>
      <c r="E380" s="48" t="s">
        <v>116</v>
      </c>
      <c r="F380" s="48" t="s">
        <v>65</v>
      </c>
      <c r="G380" s="49">
        <v>0.25</v>
      </c>
      <c r="H380" s="48">
        <v>5</v>
      </c>
      <c r="I380" s="48" t="s">
        <v>139</v>
      </c>
      <c r="J380" s="48" t="s">
        <v>140</v>
      </c>
      <c r="K380" s="54">
        <v>3.8364695640527698E-2</v>
      </c>
      <c r="L380" s="54">
        <v>3.8364695640527698E-2</v>
      </c>
      <c r="M380" s="54">
        <v>3.8364695640527698E-2</v>
      </c>
      <c r="N380" s="54">
        <v>3.8364695640527698E-2</v>
      </c>
      <c r="O380" s="54">
        <v>3.8364695640527698E-2</v>
      </c>
      <c r="P380" s="54">
        <v>3.8364695640527698E-2</v>
      </c>
      <c r="Q380" s="54">
        <v>3.8364695640527698E-2</v>
      </c>
      <c r="R380" s="54">
        <v>3.8364695640527698E-2</v>
      </c>
      <c r="S380" s="54">
        <v>3.8364695640527698E-2</v>
      </c>
      <c r="T380" s="54">
        <v>3.8364695640527698E-2</v>
      </c>
      <c r="U380" s="54">
        <v>3.8364695640527698E-2</v>
      </c>
      <c r="V380" s="54">
        <v>3.8364695640527698E-2</v>
      </c>
      <c r="W380" s="54">
        <v>3.8364695640527698E-2</v>
      </c>
      <c r="X380" s="54">
        <v>3.8364695640527698E-2</v>
      </c>
      <c r="Y380" s="54">
        <v>3.8364695640527698E-2</v>
      </c>
      <c r="Z380" s="48" t="s">
        <v>141</v>
      </c>
      <c r="AA380" s="55">
        <v>0.20409982687282938</v>
      </c>
      <c r="AB380" s="56">
        <v>1.3778681737591908E-4</v>
      </c>
    </row>
    <row r="381" spans="2:28" x14ac:dyDescent="0.3">
      <c r="B381" s="48" t="s">
        <v>152</v>
      </c>
      <c r="C381" s="48" t="s">
        <v>110</v>
      </c>
      <c r="D381" s="48" t="s">
        <v>77</v>
      </c>
      <c r="E381" s="48" t="s">
        <v>117</v>
      </c>
      <c r="F381" s="48" t="s">
        <v>65</v>
      </c>
      <c r="G381" s="49">
        <v>0.5</v>
      </c>
      <c r="H381" s="48">
        <v>5</v>
      </c>
      <c r="I381" s="48" t="s">
        <v>139</v>
      </c>
      <c r="J381" s="48" t="s">
        <v>140</v>
      </c>
      <c r="K381" s="54">
        <v>2.0175158453299272E-2</v>
      </c>
      <c r="L381" s="54">
        <v>2.0175158453299272E-2</v>
      </c>
      <c r="M381" s="54">
        <v>2.0175158453299272E-2</v>
      </c>
      <c r="N381" s="54">
        <v>2.0175158453299272E-2</v>
      </c>
      <c r="O381" s="54">
        <v>2.0175158453299272E-2</v>
      </c>
      <c r="P381" s="54">
        <v>2.0175158453299272E-2</v>
      </c>
      <c r="Q381" s="54">
        <v>2.0175158453299272E-2</v>
      </c>
      <c r="R381" s="54">
        <v>2.0175158453299272E-2</v>
      </c>
      <c r="S381" s="54">
        <v>2.0175158453299272E-2</v>
      </c>
      <c r="T381" s="54">
        <v>2.0175158453299272E-2</v>
      </c>
      <c r="U381" s="54">
        <v>2.0175158453299272E-2</v>
      </c>
      <c r="V381" s="54">
        <v>2.0175158453299272E-2</v>
      </c>
      <c r="W381" s="54">
        <v>2.0175158453299272E-2</v>
      </c>
      <c r="X381" s="54">
        <v>2.0175158453299272E-2</v>
      </c>
      <c r="Y381" s="54">
        <v>2.0175158453299272E-2</v>
      </c>
      <c r="Z381" s="48" t="s">
        <v>141</v>
      </c>
      <c r="AA381" s="55">
        <v>0.20409982687282938</v>
      </c>
      <c r="AB381" s="56">
        <v>1.3778681737591908E-4</v>
      </c>
    </row>
    <row r="382" spans="2:28" x14ac:dyDescent="0.3">
      <c r="B382" s="48" t="s">
        <v>152</v>
      </c>
      <c r="C382" s="48" t="s">
        <v>110</v>
      </c>
      <c r="D382" s="48" t="s">
        <v>77</v>
      </c>
      <c r="E382" s="48" t="s">
        <v>118</v>
      </c>
      <c r="F382" s="48" t="s">
        <v>65</v>
      </c>
      <c r="G382" s="49">
        <v>0.5</v>
      </c>
      <c r="H382" s="48">
        <v>5</v>
      </c>
      <c r="I382" s="48" t="s">
        <v>139</v>
      </c>
      <c r="J382" s="48" t="s">
        <v>140</v>
      </c>
      <c r="K382" s="54">
        <v>3.2016830831022296E-2</v>
      </c>
      <c r="L382" s="54">
        <v>3.2016830831022296E-2</v>
      </c>
      <c r="M382" s="54">
        <v>3.2016830831022296E-2</v>
      </c>
      <c r="N382" s="54">
        <v>3.2016830831022296E-2</v>
      </c>
      <c r="O382" s="54">
        <v>3.2016830831022296E-2</v>
      </c>
      <c r="P382" s="54">
        <v>3.2016830831022296E-2</v>
      </c>
      <c r="Q382" s="54">
        <v>3.2016830831022296E-2</v>
      </c>
      <c r="R382" s="54">
        <v>3.2016830831022296E-2</v>
      </c>
      <c r="S382" s="54">
        <v>3.2016830831022296E-2</v>
      </c>
      <c r="T382" s="54">
        <v>3.2016830831022296E-2</v>
      </c>
      <c r="U382" s="54">
        <v>3.2016830831022296E-2</v>
      </c>
      <c r="V382" s="54">
        <v>3.2016830831022296E-2</v>
      </c>
      <c r="W382" s="54">
        <v>3.2016830831022296E-2</v>
      </c>
      <c r="X382" s="54">
        <v>3.2016830831022296E-2</v>
      </c>
      <c r="Y382" s="54">
        <v>3.2016830831022296E-2</v>
      </c>
      <c r="Z382" s="48" t="s">
        <v>141</v>
      </c>
      <c r="AA382" s="55">
        <v>0.20409982687282938</v>
      </c>
      <c r="AB382" s="56">
        <v>1.3778681737591908E-4</v>
      </c>
    </row>
    <row r="383" spans="2:28" x14ac:dyDescent="0.3">
      <c r="B383" s="48" t="s">
        <v>152</v>
      </c>
      <c r="C383" s="48" t="s">
        <v>110</v>
      </c>
      <c r="D383" s="48" t="s">
        <v>77</v>
      </c>
      <c r="E383" s="48" t="s">
        <v>119</v>
      </c>
      <c r="F383" s="48" t="s">
        <v>65</v>
      </c>
      <c r="G383" s="49">
        <v>0.35</v>
      </c>
      <c r="H383" s="48">
        <v>5</v>
      </c>
      <c r="I383" s="48" t="s">
        <v>139</v>
      </c>
      <c r="J383" s="48" t="s">
        <v>140</v>
      </c>
      <c r="K383" s="54">
        <v>2.2149387980228686E-2</v>
      </c>
      <c r="L383" s="54">
        <v>2.2149387980228686E-2</v>
      </c>
      <c r="M383" s="54">
        <v>2.2149387980228686E-2</v>
      </c>
      <c r="N383" s="54">
        <v>2.2149387980228686E-2</v>
      </c>
      <c r="O383" s="54">
        <v>2.2149387980228686E-2</v>
      </c>
      <c r="P383" s="54">
        <v>2.2149387980228686E-2</v>
      </c>
      <c r="Q383" s="54">
        <v>2.2149387980228686E-2</v>
      </c>
      <c r="R383" s="54">
        <v>2.2149387980228686E-2</v>
      </c>
      <c r="S383" s="54">
        <v>2.2149387980228686E-2</v>
      </c>
      <c r="T383" s="54">
        <v>2.2149387980228686E-2</v>
      </c>
      <c r="U383" s="54">
        <v>2.2149387980228686E-2</v>
      </c>
      <c r="V383" s="54">
        <v>2.2149387980228686E-2</v>
      </c>
      <c r="W383" s="54">
        <v>2.2149387980228686E-2</v>
      </c>
      <c r="X383" s="54">
        <v>2.2149387980228686E-2</v>
      </c>
      <c r="Y383" s="54">
        <v>2.2149387980228686E-2</v>
      </c>
      <c r="Z383" s="48" t="s">
        <v>141</v>
      </c>
      <c r="AA383" s="55">
        <v>0.20409982687282938</v>
      </c>
      <c r="AB383" s="56">
        <v>1.3778681737591908E-4</v>
      </c>
    </row>
    <row r="384" spans="2:28" x14ac:dyDescent="0.3">
      <c r="B384" s="48" t="s">
        <v>152</v>
      </c>
      <c r="C384" s="48" t="s">
        <v>110</v>
      </c>
      <c r="D384" s="48" t="s">
        <v>77</v>
      </c>
      <c r="E384" s="48" t="s">
        <v>120</v>
      </c>
      <c r="F384" s="48" t="s">
        <v>65</v>
      </c>
      <c r="G384" s="49">
        <v>0.11</v>
      </c>
      <c r="H384" s="48">
        <v>5</v>
      </c>
      <c r="I384" s="48" t="s">
        <v>139</v>
      </c>
      <c r="J384" s="48" t="s">
        <v>140</v>
      </c>
      <c r="K384" s="54">
        <v>0</v>
      </c>
      <c r="L384" s="54">
        <v>0</v>
      </c>
      <c r="M384" s="54">
        <v>0</v>
      </c>
      <c r="N384" s="54">
        <v>0</v>
      </c>
      <c r="O384" s="54">
        <v>0</v>
      </c>
      <c r="P384" s="54">
        <v>0</v>
      </c>
      <c r="Q384" s="54">
        <v>0</v>
      </c>
      <c r="R384" s="54">
        <v>0</v>
      </c>
      <c r="S384" s="54">
        <v>0</v>
      </c>
      <c r="T384" s="54">
        <v>0</v>
      </c>
      <c r="U384" s="54">
        <v>0</v>
      </c>
      <c r="V384" s="54">
        <v>0</v>
      </c>
      <c r="W384" s="54">
        <v>0</v>
      </c>
      <c r="X384" s="54">
        <v>0</v>
      </c>
      <c r="Y384" s="54">
        <v>0</v>
      </c>
      <c r="Z384" s="48" t="s">
        <v>141</v>
      </c>
      <c r="AA384" s="55">
        <v>0.20409982687282938</v>
      </c>
      <c r="AB384" s="56">
        <v>1.3778681737591908E-4</v>
      </c>
    </row>
    <row r="385" spans="2:28" x14ac:dyDescent="0.3">
      <c r="B385" s="48" t="s">
        <v>152</v>
      </c>
      <c r="C385" s="48" t="s">
        <v>110</v>
      </c>
      <c r="D385" s="48" t="s">
        <v>77</v>
      </c>
      <c r="E385" s="48" t="s">
        <v>121</v>
      </c>
      <c r="F385" s="48" t="s">
        <v>65</v>
      </c>
      <c r="G385" s="49">
        <v>0.01</v>
      </c>
      <c r="H385" s="48">
        <v>5</v>
      </c>
      <c r="I385" s="48" t="s">
        <v>139</v>
      </c>
      <c r="J385" s="48" t="s">
        <v>140</v>
      </c>
      <c r="K385" s="54">
        <v>2.5900291606647221E-2</v>
      </c>
      <c r="L385" s="54">
        <v>2.5900291606647221E-2</v>
      </c>
      <c r="M385" s="54">
        <v>2.5900291606647221E-2</v>
      </c>
      <c r="N385" s="54">
        <v>2.5900291606647221E-2</v>
      </c>
      <c r="O385" s="54">
        <v>2.5900291606647221E-2</v>
      </c>
      <c r="P385" s="54">
        <v>2.5900291606647221E-2</v>
      </c>
      <c r="Q385" s="54">
        <v>2.5900291606647221E-2</v>
      </c>
      <c r="R385" s="54">
        <v>2.5900291606647221E-2</v>
      </c>
      <c r="S385" s="54">
        <v>2.5900291606647221E-2</v>
      </c>
      <c r="T385" s="54">
        <v>2.5900291606647221E-2</v>
      </c>
      <c r="U385" s="54">
        <v>2.5900291606647221E-2</v>
      </c>
      <c r="V385" s="54">
        <v>2.5900291606647221E-2</v>
      </c>
      <c r="W385" s="54">
        <v>2.5900291606647221E-2</v>
      </c>
      <c r="X385" s="54">
        <v>2.5900291606647221E-2</v>
      </c>
      <c r="Y385" s="54">
        <v>2.5900291606647221E-2</v>
      </c>
      <c r="Z385" s="48" t="s">
        <v>141</v>
      </c>
      <c r="AA385" s="55">
        <v>0.20409982687282938</v>
      </c>
      <c r="AB385" s="56">
        <v>1.3778681737591908E-4</v>
      </c>
    </row>
    <row r="386" spans="2:28" x14ac:dyDescent="0.3">
      <c r="B386" s="48" t="s">
        <v>152</v>
      </c>
      <c r="C386" s="48" t="s">
        <v>110</v>
      </c>
      <c r="D386" s="48" t="s">
        <v>77</v>
      </c>
      <c r="E386" s="48" t="s">
        <v>122</v>
      </c>
      <c r="F386" s="48" t="s">
        <v>65</v>
      </c>
      <c r="G386" s="49">
        <v>0.24</v>
      </c>
      <c r="H386" s="48">
        <v>5</v>
      </c>
      <c r="I386" s="48" t="s">
        <v>139</v>
      </c>
      <c r="J386" s="48" t="s">
        <v>140</v>
      </c>
      <c r="K386" s="54">
        <v>3.0987277888760385E-2</v>
      </c>
      <c r="L386" s="54">
        <v>3.0987277888760385E-2</v>
      </c>
      <c r="M386" s="54">
        <v>3.0987277888760385E-2</v>
      </c>
      <c r="N386" s="54">
        <v>3.0987277888760385E-2</v>
      </c>
      <c r="O386" s="54">
        <v>3.0987277888760385E-2</v>
      </c>
      <c r="P386" s="54">
        <v>3.0987277888760385E-2</v>
      </c>
      <c r="Q386" s="54">
        <v>3.0987277888760385E-2</v>
      </c>
      <c r="R386" s="54">
        <v>3.0987277888760385E-2</v>
      </c>
      <c r="S386" s="54">
        <v>3.0987277888760385E-2</v>
      </c>
      <c r="T386" s="54">
        <v>3.0987277888760385E-2</v>
      </c>
      <c r="U386" s="54">
        <v>3.0987277888760385E-2</v>
      </c>
      <c r="V386" s="54">
        <v>3.0987277888760385E-2</v>
      </c>
      <c r="W386" s="54">
        <v>3.0987277888760385E-2</v>
      </c>
      <c r="X386" s="54">
        <v>3.0987277888760385E-2</v>
      </c>
      <c r="Y386" s="54">
        <v>3.0987277888760385E-2</v>
      </c>
      <c r="Z386" s="48" t="s">
        <v>141</v>
      </c>
      <c r="AA386" s="55">
        <v>0.20409982687282938</v>
      </c>
      <c r="AB386" s="56">
        <v>1.3778681737591908E-4</v>
      </c>
    </row>
    <row r="387" spans="2:28" x14ac:dyDescent="0.3">
      <c r="B387" s="48" t="s">
        <v>152</v>
      </c>
      <c r="C387" s="48" t="s">
        <v>110</v>
      </c>
      <c r="D387" s="48" t="s">
        <v>77</v>
      </c>
      <c r="E387" s="48" t="s">
        <v>123</v>
      </c>
      <c r="F387" s="48" t="s">
        <v>65</v>
      </c>
      <c r="G387" s="49">
        <v>0.59</v>
      </c>
      <c r="H387" s="48">
        <v>5</v>
      </c>
      <c r="I387" s="48" t="s">
        <v>139</v>
      </c>
      <c r="J387" s="48" t="s">
        <v>140</v>
      </c>
      <c r="K387" s="54">
        <v>3.2689266313690429E-2</v>
      </c>
      <c r="L387" s="54">
        <v>3.2689266313690429E-2</v>
      </c>
      <c r="M387" s="54">
        <v>3.2689266313690429E-2</v>
      </c>
      <c r="N387" s="54">
        <v>3.2689266313690429E-2</v>
      </c>
      <c r="O387" s="54">
        <v>3.2689266313690429E-2</v>
      </c>
      <c r="P387" s="54">
        <v>3.2689266313690429E-2</v>
      </c>
      <c r="Q387" s="54">
        <v>3.2689266313690429E-2</v>
      </c>
      <c r="R387" s="54">
        <v>3.2689266313690429E-2</v>
      </c>
      <c r="S387" s="54">
        <v>3.2689266313690429E-2</v>
      </c>
      <c r="T387" s="54">
        <v>3.2689266313690429E-2</v>
      </c>
      <c r="U387" s="54">
        <v>3.2689266313690429E-2</v>
      </c>
      <c r="V387" s="54">
        <v>3.2689266313690429E-2</v>
      </c>
      <c r="W387" s="54">
        <v>3.2689266313690429E-2</v>
      </c>
      <c r="X387" s="54">
        <v>3.2689266313690429E-2</v>
      </c>
      <c r="Y387" s="54">
        <v>3.2689266313690429E-2</v>
      </c>
      <c r="Z387" s="48" t="s">
        <v>141</v>
      </c>
      <c r="AA387" s="55">
        <v>0.20409982687282938</v>
      </c>
      <c r="AB387" s="56">
        <v>1.3778681737591908E-4</v>
      </c>
    </row>
    <row r="388" spans="2:28" x14ac:dyDescent="0.3">
      <c r="B388" s="48" t="s">
        <v>152</v>
      </c>
      <c r="C388" s="48" t="s">
        <v>110</v>
      </c>
      <c r="D388" s="48" t="s">
        <v>77</v>
      </c>
      <c r="E388" s="48" t="s">
        <v>124</v>
      </c>
      <c r="F388" s="48" t="s">
        <v>65</v>
      </c>
      <c r="G388" s="49">
        <v>0.11</v>
      </c>
      <c r="H388" s="48">
        <v>5</v>
      </c>
      <c r="I388" s="48" t="s">
        <v>139</v>
      </c>
      <c r="J388" s="48" t="s">
        <v>140</v>
      </c>
      <c r="K388" s="54">
        <v>0</v>
      </c>
      <c r="L388" s="54">
        <v>0</v>
      </c>
      <c r="M388" s="54">
        <v>0</v>
      </c>
      <c r="N388" s="54">
        <v>0</v>
      </c>
      <c r="O388" s="54">
        <v>0</v>
      </c>
      <c r="P388" s="54">
        <v>0</v>
      </c>
      <c r="Q388" s="54">
        <v>0</v>
      </c>
      <c r="R388" s="54">
        <v>0</v>
      </c>
      <c r="S388" s="54">
        <v>0</v>
      </c>
      <c r="T388" s="54">
        <v>0</v>
      </c>
      <c r="U388" s="54">
        <v>0</v>
      </c>
      <c r="V388" s="54">
        <v>0</v>
      </c>
      <c r="W388" s="54">
        <v>0</v>
      </c>
      <c r="X388" s="54">
        <v>0</v>
      </c>
      <c r="Y388" s="54">
        <v>0</v>
      </c>
      <c r="Z388" s="48" t="s">
        <v>141</v>
      </c>
      <c r="AA388" s="55">
        <v>0.20409982687282938</v>
      </c>
      <c r="AB388" s="56">
        <v>1.3778681737591908E-4</v>
      </c>
    </row>
    <row r="389" spans="2:28" x14ac:dyDescent="0.3">
      <c r="B389" s="48" t="s">
        <v>152</v>
      </c>
      <c r="C389" s="48" t="s">
        <v>110</v>
      </c>
      <c r="D389" s="48" t="s">
        <v>125</v>
      </c>
      <c r="E389" s="48" t="s">
        <v>111</v>
      </c>
      <c r="F389" s="48" t="s">
        <v>66</v>
      </c>
      <c r="G389" s="49">
        <v>0.8</v>
      </c>
      <c r="H389" s="48">
        <v>5</v>
      </c>
      <c r="I389" s="48" t="s">
        <v>143</v>
      </c>
      <c r="J389" s="48" t="s">
        <v>140</v>
      </c>
      <c r="K389" s="54">
        <v>3.1100478468899524E-2</v>
      </c>
      <c r="L389" s="54">
        <v>3.1100478468899524E-2</v>
      </c>
      <c r="M389" s="54">
        <v>3.1100478468899524E-2</v>
      </c>
      <c r="N389" s="54">
        <v>3.1100478468899524E-2</v>
      </c>
      <c r="O389" s="54">
        <v>3.1100478468899524E-2</v>
      </c>
      <c r="P389" s="54">
        <v>3.1100478468899524E-2</v>
      </c>
      <c r="Q389" s="54">
        <v>3.1100478468899524E-2</v>
      </c>
      <c r="R389" s="54">
        <v>3.1100478468899524E-2</v>
      </c>
      <c r="S389" s="54">
        <v>3.1100478468899524E-2</v>
      </c>
      <c r="T389" s="54">
        <v>3.1100478468899524E-2</v>
      </c>
      <c r="U389" s="54">
        <v>3.1100478468899524E-2</v>
      </c>
      <c r="V389" s="54">
        <v>3.1100478468899524E-2</v>
      </c>
      <c r="W389" s="54">
        <v>3.1100478468899524E-2</v>
      </c>
      <c r="X389" s="54">
        <v>3.1100478468899524E-2</v>
      </c>
      <c r="Y389" s="54">
        <v>3.1100478468899524E-2</v>
      </c>
      <c r="Z389" s="48" t="s">
        <v>141</v>
      </c>
      <c r="AA389" s="55">
        <v>0.18043241023632867</v>
      </c>
      <c r="AB389" s="56">
        <v>0</v>
      </c>
    </row>
    <row r="390" spans="2:28" x14ac:dyDescent="0.3">
      <c r="B390" s="48" t="s">
        <v>152</v>
      </c>
      <c r="C390" s="48" t="s">
        <v>110</v>
      </c>
      <c r="D390" s="48" t="s">
        <v>125</v>
      </c>
      <c r="E390" s="48" t="s">
        <v>114</v>
      </c>
      <c r="F390" s="48" t="s">
        <v>66</v>
      </c>
      <c r="G390" s="49">
        <v>0.32</v>
      </c>
      <c r="H390" s="48">
        <v>5</v>
      </c>
      <c r="I390" s="48" t="s">
        <v>143</v>
      </c>
      <c r="J390" s="48" t="s">
        <v>140</v>
      </c>
      <c r="K390" s="54">
        <v>3.333333333333334E-2</v>
      </c>
      <c r="L390" s="54">
        <v>3.333333333333334E-2</v>
      </c>
      <c r="M390" s="54">
        <v>3.333333333333334E-2</v>
      </c>
      <c r="N390" s="54">
        <v>3.333333333333334E-2</v>
      </c>
      <c r="O390" s="54">
        <v>3.333333333333334E-2</v>
      </c>
      <c r="P390" s="54">
        <v>3.333333333333334E-2</v>
      </c>
      <c r="Q390" s="54">
        <v>3.333333333333334E-2</v>
      </c>
      <c r="R390" s="54">
        <v>3.333333333333334E-2</v>
      </c>
      <c r="S390" s="54">
        <v>3.333333333333334E-2</v>
      </c>
      <c r="T390" s="54">
        <v>3.333333333333334E-2</v>
      </c>
      <c r="U390" s="54">
        <v>3.333333333333334E-2</v>
      </c>
      <c r="V390" s="54">
        <v>3.333333333333334E-2</v>
      </c>
      <c r="W390" s="54">
        <v>3.333333333333334E-2</v>
      </c>
      <c r="X390" s="54">
        <v>3.333333333333334E-2</v>
      </c>
      <c r="Y390" s="54">
        <v>3.333333333333334E-2</v>
      </c>
      <c r="Z390" s="48" t="s">
        <v>141</v>
      </c>
      <c r="AA390" s="55">
        <v>0.18043241023632867</v>
      </c>
      <c r="AB390" s="56">
        <v>0</v>
      </c>
    </row>
    <row r="391" spans="2:28" x14ac:dyDescent="0.3">
      <c r="B391" s="48" t="s">
        <v>152</v>
      </c>
      <c r="C391" s="48" t="s">
        <v>110</v>
      </c>
      <c r="D391" s="48" t="s">
        <v>125</v>
      </c>
      <c r="E391" s="48" t="s">
        <v>115</v>
      </c>
      <c r="F391" s="48" t="s">
        <v>66</v>
      </c>
      <c r="G391" s="49">
        <v>0.56000000000000005</v>
      </c>
      <c r="H391" s="48">
        <v>5</v>
      </c>
      <c r="I391" s="48" t="s">
        <v>143</v>
      </c>
      <c r="J391" s="48" t="s">
        <v>140</v>
      </c>
      <c r="K391" s="54">
        <v>1.2206572769953053E-2</v>
      </c>
      <c r="L391" s="54">
        <v>1.2206572769953053E-2</v>
      </c>
      <c r="M391" s="54">
        <v>1.2206572769953053E-2</v>
      </c>
      <c r="N391" s="54">
        <v>1.2206572769953053E-2</v>
      </c>
      <c r="O391" s="54">
        <v>1.2206572769953053E-2</v>
      </c>
      <c r="P391" s="54">
        <v>1.2206572769953053E-2</v>
      </c>
      <c r="Q391" s="54">
        <v>1.2206572769953053E-2</v>
      </c>
      <c r="R391" s="54">
        <v>1.2206572769953053E-2</v>
      </c>
      <c r="S391" s="54">
        <v>1.2206572769953053E-2</v>
      </c>
      <c r="T391" s="54">
        <v>1.2206572769953053E-2</v>
      </c>
      <c r="U391" s="54">
        <v>1.2206572769953053E-2</v>
      </c>
      <c r="V391" s="54">
        <v>1.2206572769953053E-2</v>
      </c>
      <c r="W391" s="54">
        <v>1.2206572769953053E-2</v>
      </c>
      <c r="X391" s="54">
        <v>1.2206572769953053E-2</v>
      </c>
      <c r="Y391" s="54">
        <v>1.2206572769953053E-2</v>
      </c>
      <c r="Z391" s="48" t="s">
        <v>141</v>
      </c>
      <c r="AA391" s="55">
        <v>0.18043241023632867</v>
      </c>
      <c r="AB391" s="56">
        <v>0</v>
      </c>
    </row>
    <row r="392" spans="2:28" x14ac:dyDescent="0.3">
      <c r="B392" s="48" t="s">
        <v>152</v>
      </c>
      <c r="C392" s="48" t="s">
        <v>110</v>
      </c>
      <c r="D392" s="48" t="s">
        <v>125</v>
      </c>
      <c r="E392" s="48" t="s">
        <v>116</v>
      </c>
      <c r="F392" s="48" t="s">
        <v>66</v>
      </c>
      <c r="G392" s="49">
        <v>0.25</v>
      </c>
      <c r="H392" s="48">
        <v>5</v>
      </c>
      <c r="I392" s="48" t="s">
        <v>143</v>
      </c>
      <c r="J392" s="48" t="s">
        <v>140</v>
      </c>
      <c r="K392" s="54">
        <v>7.6555023923444987E-3</v>
      </c>
      <c r="L392" s="54">
        <v>7.6555023923444987E-3</v>
      </c>
      <c r="M392" s="54">
        <v>7.6555023923444987E-3</v>
      </c>
      <c r="N392" s="54">
        <v>7.6555023923444987E-3</v>
      </c>
      <c r="O392" s="54">
        <v>7.6555023923444987E-3</v>
      </c>
      <c r="P392" s="54">
        <v>7.6555023923444987E-3</v>
      </c>
      <c r="Q392" s="54">
        <v>7.6555023923444987E-3</v>
      </c>
      <c r="R392" s="54">
        <v>7.6555023923444987E-3</v>
      </c>
      <c r="S392" s="54">
        <v>7.6555023923444987E-3</v>
      </c>
      <c r="T392" s="54">
        <v>7.6555023923444987E-3</v>
      </c>
      <c r="U392" s="54">
        <v>7.6555023923444987E-3</v>
      </c>
      <c r="V392" s="54">
        <v>7.6555023923444987E-3</v>
      </c>
      <c r="W392" s="54">
        <v>7.6555023923444987E-3</v>
      </c>
      <c r="X392" s="54">
        <v>7.6555023923444987E-3</v>
      </c>
      <c r="Y392" s="54">
        <v>7.6555023923444987E-3</v>
      </c>
      <c r="Z392" s="48" t="s">
        <v>141</v>
      </c>
      <c r="AA392" s="55">
        <v>0.18043241023632867</v>
      </c>
      <c r="AB392" s="56">
        <v>0</v>
      </c>
    </row>
    <row r="393" spans="2:28" x14ac:dyDescent="0.3">
      <c r="B393" s="48" t="s">
        <v>152</v>
      </c>
      <c r="C393" s="48" t="s">
        <v>110</v>
      </c>
      <c r="D393" s="48" t="s">
        <v>125</v>
      </c>
      <c r="E393" s="48" t="s">
        <v>117</v>
      </c>
      <c r="F393" s="48" t="s">
        <v>66</v>
      </c>
      <c r="G393" s="49">
        <v>0.5</v>
      </c>
      <c r="H393" s="48">
        <v>5</v>
      </c>
      <c r="I393" s="48" t="s">
        <v>143</v>
      </c>
      <c r="J393" s="48" t="s">
        <v>140</v>
      </c>
      <c r="K393" s="54">
        <v>3.6063218390804605E-2</v>
      </c>
      <c r="L393" s="54">
        <v>3.6063218390804605E-2</v>
      </c>
      <c r="M393" s="54">
        <v>3.6063218390804605E-2</v>
      </c>
      <c r="N393" s="54">
        <v>3.6063218390804605E-2</v>
      </c>
      <c r="O393" s="54">
        <v>3.6063218390804605E-2</v>
      </c>
      <c r="P393" s="54">
        <v>3.6063218390804605E-2</v>
      </c>
      <c r="Q393" s="54">
        <v>3.6063218390804605E-2</v>
      </c>
      <c r="R393" s="54">
        <v>3.6063218390804605E-2</v>
      </c>
      <c r="S393" s="54">
        <v>3.6063218390804605E-2</v>
      </c>
      <c r="T393" s="54">
        <v>3.6063218390804605E-2</v>
      </c>
      <c r="U393" s="54">
        <v>3.6063218390804605E-2</v>
      </c>
      <c r="V393" s="54">
        <v>3.6063218390804605E-2</v>
      </c>
      <c r="W393" s="54">
        <v>3.6063218390804605E-2</v>
      </c>
      <c r="X393" s="54">
        <v>3.6063218390804605E-2</v>
      </c>
      <c r="Y393" s="54">
        <v>3.6063218390804605E-2</v>
      </c>
      <c r="Z393" s="48" t="s">
        <v>141</v>
      </c>
      <c r="AA393" s="55">
        <v>0.18043241023632867</v>
      </c>
      <c r="AB393" s="56">
        <v>0</v>
      </c>
    </row>
    <row r="394" spans="2:28" x14ac:dyDescent="0.3">
      <c r="B394" s="48" t="s">
        <v>152</v>
      </c>
      <c r="C394" s="48" t="s">
        <v>110</v>
      </c>
      <c r="D394" s="48" t="s">
        <v>125</v>
      </c>
      <c r="E394" s="48" t="s">
        <v>118</v>
      </c>
      <c r="F394" s="48" t="s">
        <v>66</v>
      </c>
      <c r="G394" s="49">
        <v>0.5</v>
      </c>
      <c r="H394" s="48">
        <v>5</v>
      </c>
      <c r="I394" s="48" t="s">
        <v>143</v>
      </c>
      <c r="J394" s="48" t="s">
        <v>140</v>
      </c>
      <c r="K394" s="54">
        <v>3.333333333333334E-2</v>
      </c>
      <c r="L394" s="54">
        <v>3.333333333333334E-2</v>
      </c>
      <c r="M394" s="54">
        <v>3.333333333333334E-2</v>
      </c>
      <c r="N394" s="54">
        <v>3.333333333333334E-2</v>
      </c>
      <c r="O394" s="54">
        <v>3.333333333333334E-2</v>
      </c>
      <c r="P394" s="54">
        <v>3.333333333333334E-2</v>
      </c>
      <c r="Q394" s="54">
        <v>3.333333333333334E-2</v>
      </c>
      <c r="R394" s="54">
        <v>3.333333333333334E-2</v>
      </c>
      <c r="S394" s="54">
        <v>3.333333333333334E-2</v>
      </c>
      <c r="T394" s="54">
        <v>3.333333333333334E-2</v>
      </c>
      <c r="U394" s="54">
        <v>3.333333333333334E-2</v>
      </c>
      <c r="V394" s="54">
        <v>3.333333333333334E-2</v>
      </c>
      <c r="W394" s="54">
        <v>3.333333333333334E-2</v>
      </c>
      <c r="X394" s="54">
        <v>3.333333333333334E-2</v>
      </c>
      <c r="Y394" s="54">
        <v>3.333333333333334E-2</v>
      </c>
      <c r="Z394" s="48" t="s">
        <v>141</v>
      </c>
      <c r="AA394" s="55">
        <v>0.18043241023632867</v>
      </c>
      <c r="AB394" s="56">
        <v>0</v>
      </c>
    </row>
    <row r="395" spans="2:28" x14ac:dyDescent="0.3">
      <c r="B395" s="48" t="s">
        <v>152</v>
      </c>
      <c r="C395" s="48" t="s">
        <v>110</v>
      </c>
      <c r="D395" s="48" t="s">
        <v>125</v>
      </c>
      <c r="E395" s="48" t="s">
        <v>119</v>
      </c>
      <c r="F395" s="48" t="s">
        <v>66</v>
      </c>
      <c r="G395" s="49">
        <v>0.35</v>
      </c>
      <c r="H395" s="48">
        <v>5</v>
      </c>
      <c r="I395" s="48" t="s">
        <v>143</v>
      </c>
      <c r="J395" s="48" t="s">
        <v>140</v>
      </c>
      <c r="K395" s="54">
        <v>2.6666666666666672E-2</v>
      </c>
      <c r="L395" s="54">
        <v>2.6666666666666672E-2</v>
      </c>
      <c r="M395" s="54">
        <v>2.6666666666666672E-2</v>
      </c>
      <c r="N395" s="54">
        <v>2.6666666666666672E-2</v>
      </c>
      <c r="O395" s="54">
        <v>2.6666666666666672E-2</v>
      </c>
      <c r="P395" s="54">
        <v>2.6666666666666672E-2</v>
      </c>
      <c r="Q395" s="54">
        <v>2.6666666666666672E-2</v>
      </c>
      <c r="R395" s="54">
        <v>2.6666666666666672E-2</v>
      </c>
      <c r="S395" s="54">
        <v>2.6666666666666672E-2</v>
      </c>
      <c r="T395" s="54">
        <v>2.6666666666666672E-2</v>
      </c>
      <c r="U395" s="54">
        <v>2.6666666666666672E-2</v>
      </c>
      <c r="V395" s="54">
        <v>2.6666666666666672E-2</v>
      </c>
      <c r="W395" s="54">
        <v>2.6666666666666672E-2</v>
      </c>
      <c r="X395" s="54">
        <v>2.6666666666666672E-2</v>
      </c>
      <c r="Y395" s="54">
        <v>2.6666666666666672E-2</v>
      </c>
      <c r="Z395" s="48" t="s">
        <v>141</v>
      </c>
      <c r="AA395" s="55">
        <v>0.18043241023632867</v>
      </c>
      <c r="AB395" s="56">
        <v>0</v>
      </c>
    </row>
    <row r="396" spans="2:28" x14ac:dyDescent="0.3">
      <c r="B396" s="48" t="s">
        <v>152</v>
      </c>
      <c r="C396" s="48" t="s">
        <v>110</v>
      </c>
      <c r="D396" s="48" t="s">
        <v>125</v>
      </c>
      <c r="E396" s="48" t="s">
        <v>120</v>
      </c>
      <c r="F396" s="48" t="s">
        <v>66</v>
      </c>
      <c r="G396" s="49">
        <v>0.11</v>
      </c>
      <c r="H396" s="48">
        <v>5</v>
      </c>
      <c r="I396" s="48" t="s">
        <v>143</v>
      </c>
      <c r="J396" s="48" t="s">
        <v>140</v>
      </c>
      <c r="K396" s="54">
        <v>0</v>
      </c>
      <c r="L396" s="54">
        <v>0</v>
      </c>
      <c r="M396" s="54">
        <v>0</v>
      </c>
      <c r="N396" s="54">
        <v>0</v>
      </c>
      <c r="O396" s="54">
        <v>0</v>
      </c>
      <c r="P396" s="54">
        <v>0</v>
      </c>
      <c r="Q396" s="54">
        <v>0</v>
      </c>
      <c r="R396" s="54">
        <v>0</v>
      </c>
      <c r="S396" s="54">
        <v>0</v>
      </c>
      <c r="T396" s="54">
        <v>0</v>
      </c>
      <c r="U396" s="54">
        <v>0</v>
      </c>
      <c r="V396" s="54">
        <v>0</v>
      </c>
      <c r="W396" s="54">
        <v>0</v>
      </c>
      <c r="X396" s="54">
        <v>0</v>
      </c>
      <c r="Y396" s="54">
        <v>0</v>
      </c>
      <c r="Z396" s="48" t="s">
        <v>141</v>
      </c>
      <c r="AA396" s="55">
        <v>0.18043241023632867</v>
      </c>
      <c r="AB396" s="56">
        <v>0</v>
      </c>
    </row>
    <row r="397" spans="2:28" x14ac:dyDescent="0.3">
      <c r="B397" s="48" t="s">
        <v>152</v>
      </c>
      <c r="C397" s="48" t="s">
        <v>110</v>
      </c>
      <c r="D397" s="48" t="s">
        <v>125</v>
      </c>
      <c r="E397" s="48" t="s">
        <v>121</v>
      </c>
      <c r="F397" s="48" t="s">
        <v>66</v>
      </c>
      <c r="G397" s="49">
        <v>0.01</v>
      </c>
      <c r="H397" s="48">
        <v>5</v>
      </c>
      <c r="I397" s="48" t="s">
        <v>143</v>
      </c>
      <c r="J397" s="48" t="s">
        <v>140</v>
      </c>
      <c r="K397" s="54">
        <v>1.8115942028985507E-3</v>
      </c>
      <c r="L397" s="54">
        <v>1.8115942028985507E-3</v>
      </c>
      <c r="M397" s="54">
        <v>1.8115942028985507E-3</v>
      </c>
      <c r="N397" s="54">
        <v>1.8115942028985507E-3</v>
      </c>
      <c r="O397" s="54">
        <v>1.8115942028985507E-3</v>
      </c>
      <c r="P397" s="54">
        <v>1.8115942028985507E-3</v>
      </c>
      <c r="Q397" s="54">
        <v>1.8115942028985507E-3</v>
      </c>
      <c r="R397" s="54">
        <v>1.8115942028985507E-3</v>
      </c>
      <c r="S397" s="54">
        <v>1.8115942028985507E-3</v>
      </c>
      <c r="T397" s="54">
        <v>1.8115942028985507E-3</v>
      </c>
      <c r="U397" s="54">
        <v>1.8115942028985507E-3</v>
      </c>
      <c r="V397" s="54">
        <v>1.8115942028985507E-3</v>
      </c>
      <c r="W397" s="54">
        <v>1.8115942028985507E-3</v>
      </c>
      <c r="X397" s="54">
        <v>1.8115942028985507E-3</v>
      </c>
      <c r="Y397" s="54">
        <v>1.8115942028985507E-3</v>
      </c>
      <c r="Z397" s="48" t="s">
        <v>141</v>
      </c>
      <c r="AA397" s="55">
        <v>0.18043241023632867</v>
      </c>
      <c r="AB397" s="56">
        <v>0</v>
      </c>
    </row>
    <row r="398" spans="2:28" x14ac:dyDescent="0.3">
      <c r="B398" s="48" t="s">
        <v>152</v>
      </c>
      <c r="C398" s="48" t="s">
        <v>110</v>
      </c>
      <c r="D398" s="48" t="s">
        <v>125</v>
      </c>
      <c r="E398" s="48" t="s">
        <v>122</v>
      </c>
      <c r="F398" s="48" t="s">
        <v>66</v>
      </c>
      <c r="G398" s="49">
        <v>0.24</v>
      </c>
      <c r="H398" s="48">
        <v>5</v>
      </c>
      <c r="I398" s="48" t="s">
        <v>143</v>
      </c>
      <c r="J398" s="48" t="s">
        <v>140</v>
      </c>
      <c r="K398" s="54">
        <v>3.333333333333334E-2</v>
      </c>
      <c r="L398" s="54">
        <v>3.333333333333334E-2</v>
      </c>
      <c r="M398" s="54">
        <v>3.333333333333334E-2</v>
      </c>
      <c r="N398" s="54">
        <v>3.333333333333334E-2</v>
      </c>
      <c r="O398" s="54">
        <v>3.333333333333334E-2</v>
      </c>
      <c r="P398" s="54">
        <v>3.333333333333334E-2</v>
      </c>
      <c r="Q398" s="54">
        <v>3.333333333333334E-2</v>
      </c>
      <c r="R398" s="54">
        <v>3.333333333333334E-2</v>
      </c>
      <c r="S398" s="54">
        <v>3.333333333333334E-2</v>
      </c>
      <c r="T398" s="54">
        <v>3.333333333333334E-2</v>
      </c>
      <c r="U398" s="54">
        <v>3.333333333333334E-2</v>
      </c>
      <c r="V398" s="54">
        <v>3.333333333333334E-2</v>
      </c>
      <c r="W398" s="54">
        <v>3.333333333333334E-2</v>
      </c>
      <c r="X398" s="54">
        <v>3.333333333333334E-2</v>
      </c>
      <c r="Y398" s="54">
        <v>3.333333333333334E-2</v>
      </c>
      <c r="Z398" s="48" t="s">
        <v>141</v>
      </c>
      <c r="AA398" s="55">
        <v>0.18043241023632867</v>
      </c>
      <c r="AB398" s="56">
        <v>0</v>
      </c>
    </row>
    <row r="399" spans="2:28" x14ac:dyDescent="0.3">
      <c r="B399" s="48" t="s">
        <v>152</v>
      </c>
      <c r="C399" s="48" t="s">
        <v>110</v>
      </c>
      <c r="D399" s="48" t="s">
        <v>125</v>
      </c>
      <c r="E399" s="48" t="s">
        <v>123</v>
      </c>
      <c r="F399" s="48" t="s">
        <v>66</v>
      </c>
      <c r="G399" s="49">
        <v>0.59</v>
      </c>
      <c r="H399" s="48">
        <v>5</v>
      </c>
      <c r="I399" s="48" t="s">
        <v>143</v>
      </c>
      <c r="J399" s="48" t="s">
        <v>140</v>
      </c>
      <c r="K399" s="54">
        <v>6.3157894736842107E-2</v>
      </c>
      <c r="L399" s="54">
        <v>6.3157894736842107E-2</v>
      </c>
      <c r="M399" s="54">
        <v>6.3157894736842107E-2</v>
      </c>
      <c r="N399" s="54">
        <v>6.3157894736842107E-2</v>
      </c>
      <c r="O399" s="54">
        <v>6.3157894736842107E-2</v>
      </c>
      <c r="P399" s="54">
        <v>6.3157894736842107E-2</v>
      </c>
      <c r="Q399" s="54">
        <v>6.3157894736842107E-2</v>
      </c>
      <c r="R399" s="54">
        <v>6.3157894736842107E-2</v>
      </c>
      <c r="S399" s="54">
        <v>6.3157894736842107E-2</v>
      </c>
      <c r="T399" s="54">
        <v>6.3157894736842107E-2</v>
      </c>
      <c r="U399" s="54">
        <v>6.3157894736842107E-2</v>
      </c>
      <c r="V399" s="54">
        <v>6.3157894736842107E-2</v>
      </c>
      <c r="W399" s="54">
        <v>6.3157894736842107E-2</v>
      </c>
      <c r="X399" s="54">
        <v>6.3157894736842107E-2</v>
      </c>
      <c r="Y399" s="54">
        <v>6.3157894736842107E-2</v>
      </c>
      <c r="Z399" s="48" t="s">
        <v>141</v>
      </c>
      <c r="AA399" s="55">
        <v>0.18043241023632867</v>
      </c>
      <c r="AB399" s="56">
        <v>0</v>
      </c>
    </row>
    <row r="400" spans="2:28" x14ac:dyDescent="0.3">
      <c r="B400" s="48" t="s">
        <v>152</v>
      </c>
      <c r="C400" s="48" t="s">
        <v>110</v>
      </c>
      <c r="D400" s="48" t="s">
        <v>125</v>
      </c>
      <c r="E400" s="48" t="s">
        <v>124</v>
      </c>
      <c r="F400" s="48" t="s">
        <v>66</v>
      </c>
      <c r="G400" s="49">
        <v>0.11</v>
      </c>
      <c r="H400" s="48">
        <v>5</v>
      </c>
      <c r="I400" s="48" t="s">
        <v>143</v>
      </c>
      <c r="J400" s="48" t="s">
        <v>140</v>
      </c>
      <c r="K400" s="54">
        <v>0</v>
      </c>
      <c r="L400" s="54">
        <v>0</v>
      </c>
      <c r="M400" s="54">
        <v>0</v>
      </c>
      <c r="N400" s="54">
        <v>0</v>
      </c>
      <c r="O400" s="54">
        <v>0</v>
      </c>
      <c r="P400" s="54">
        <v>0</v>
      </c>
      <c r="Q400" s="54">
        <v>0</v>
      </c>
      <c r="R400" s="54">
        <v>0</v>
      </c>
      <c r="S400" s="54">
        <v>0</v>
      </c>
      <c r="T400" s="54">
        <v>0</v>
      </c>
      <c r="U400" s="54">
        <v>0</v>
      </c>
      <c r="V400" s="54">
        <v>0</v>
      </c>
      <c r="W400" s="54">
        <v>0</v>
      </c>
      <c r="X400" s="54">
        <v>0</v>
      </c>
      <c r="Y400" s="54">
        <v>0</v>
      </c>
      <c r="Z400" s="48" t="s">
        <v>141</v>
      </c>
      <c r="AA400" s="55">
        <v>0.18043241023632867</v>
      </c>
      <c r="AB400" s="56">
        <v>0</v>
      </c>
    </row>
    <row r="401" spans="2:28" x14ac:dyDescent="0.3">
      <c r="B401" s="48" t="s">
        <v>152</v>
      </c>
      <c r="C401" s="48" t="s">
        <v>110</v>
      </c>
      <c r="D401" s="48" t="s">
        <v>78</v>
      </c>
      <c r="E401" s="48" t="s">
        <v>111</v>
      </c>
      <c r="F401" s="48" t="s">
        <v>65</v>
      </c>
      <c r="G401" s="49">
        <v>0.8</v>
      </c>
      <c r="H401" s="48">
        <v>5</v>
      </c>
      <c r="I401" s="48" t="s">
        <v>139</v>
      </c>
      <c r="J401" s="48" t="s">
        <v>140</v>
      </c>
      <c r="K401" s="54">
        <v>1.7464942633400118E-2</v>
      </c>
      <c r="L401" s="54">
        <v>1.7464942633400118E-2</v>
      </c>
      <c r="M401" s="54">
        <v>1.7464942633400118E-2</v>
      </c>
      <c r="N401" s="54">
        <v>1.7464942633400118E-2</v>
      </c>
      <c r="O401" s="54">
        <v>1.7464942633400118E-2</v>
      </c>
      <c r="P401" s="54">
        <v>1.7464942633400118E-2</v>
      </c>
      <c r="Q401" s="54">
        <v>1.7464942633400118E-2</v>
      </c>
      <c r="R401" s="54">
        <v>1.7464942633400118E-2</v>
      </c>
      <c r="S401" s="54">
        <v>1.7464942633400118E-2</v>
      </c>
      <c r="T401" s="54">
        <v>1.7464942633400118E-2</v>
      </c>
      <c r="U401" s="54">
        <v>1.7464942633400118E-2</v>
      </c>
      <c r="V401" s="54">
        <v>1.7464942633400118E-2</v>
      </c>
      <c r="W401" s="54">
        <v>1.7464942633400118E-2</v>
      </c>
      <c r="X401" s="54">
        <v>1.7464942633400118E-2</v>
      </c>
      <c r="Y401" s="54">
        <v>1.7464942633400118E-2</v>
      </c>
      <c r="Z401" s="48" t="s">
        <v>141</v>
      </c>
      <c r="AA401" s="55">
        <v>0.32340440549901867</v>
      </c>
      <c r="AB401" s="56">
        <v>1.3778681737591908E-4</v>
      </c>
    </row>
    <row r="402" spans="2:28" x14ac:dyDescent="0.3">
      <c r="B402" s="48" t="s">
        <v>152</v>
      </c>
      <c r="C402" s="48" t="s">
        <v>110</v>
      </c>
      <c r="D402" s="48" t="s">
        <v>78</v>
      </c>
      <c r="E402" s="48" t="s">
        <v>111</v>
      </c>
      <c r="F402" s="48" t="s">
        <v>66</v>
      </c>
      <c r="G402" s="49">
        <v>0.8</v>
      </c>
      <c r="H402" s="48">
        <v>5</v>
      </c>
      <c r="I402" s="48" t="s">
        <v>143</v>
      </c>
      <c r="J402" s="48" t="s">
        <v>140</v>
      </c>
      <c r="K402" s="54">
        <v>3.1369863013698637E-2</v>
      </c>
      <c r="L402" s="54">
        <v>3.1369863013698637E-2</v>
      </c>
      <c r="M402" s="54">
        <v>3.1369863013698637E-2</v>
      </c>
      <c r="N402" s="54">
        <v>3.1369863013698637E-2</v>
      </c>
      <c r="O402" s="54">
        <v>3.1369863013698637E-2</v>
      </c>
      <c r="P402" s="54">
        <v>3.1369863013698637E-2</v>
      </c>
      <c r="Q402" s="54">
        <v>3.1369863013698637E-2</v>
      </c>
      <c r="R402" s="54">
        <v>3.1369863013698637E-2</v>
      </c>
      <c r="S402" s="54">
        <v>3.1369863013698637E-2</v>
      </c>
      <c r="T402" s="54">
        <v>3.1369863013698637E-2</v>
      </c>
      <c r="U402" s="54">
        <v>3.1369863013698637E-2</v>
      </c>
      <c r="V402" s="54">
        <v>3.1369863013698637E-2</v>
      </c>
      <c r="W402" s="54">
        <v>3.1369863013698637E-2</v>
      </c>
      <c r="X402" s="54">
        <v>3.1369863013698637E-2</v>
      </c>
      <c r="Y402" s="54">
        <v>3.1369863013698637E-2</v>
      </c>
      <c r="Z402" s="48" t="s">
        <v>141</v>
      </c>
      <c r="AA402" s="55">
        <v>0.48910642858115427</v>
      </c>
      <c r="AB402" s="56">
        <v>0</v>
      </c>
    </row>
    <row r="403" spans="2:28" x14ac:dyDescent="0.3">
      <c r="B403" s="48" t="s">
        <v>152</v>
      </c>
      <c r="C403" s="48" t="s">
        <v>110</v>
      </c>
      <c r="D403" s="48" t="s">
        <v>78</v>
      </c>
      <c r="E403" s="48" t="s">
        <v>114</v>
      </c>
      <c r="F403" s="48" t="s">
        <v>65</v>
      </c>
      <c r="G403" s="49">
        <v>0.32</v>
      </c>
      <c r="H403" s="48">
        <v>5</v>
      </c>
      <c r="I403" s="48" t="s">
        <v>139</v>
      </c>
      <c r="J403" s="48" t="s">
        <v>140</v>
      </c>
      <c r="K403" s="54">
        <v>2.6604278074866306E-2</v>
      </c>
      <c r="L403" s="54">
        <v>2.6604278074866306E-2</v>
      </c>
      <c r="M403" s="54">
        <v>2.6604278074866306E-2</v>
      </c>
      <c r="N403" s="54">
        <v>2.6604278074866306E-2</v>
      </c>
      <c r="O403" s="54">
        <v>2.6604278074866306E-2</v>
      </c>
      <c r="P403" s="54">
        <v>2.6604278074866306E-2</v>
      </c>
      <c r="Q403" s="54">
        <v>2.6604278074866306E-2</v>
      </c>
      <c r="R403" s="54">
        <v>2.6604278074866306E-2</v>
      </c>
      <c r="S403" s="54">
        <v>2.6604278074866306E-2</v>
      </c>
      <c r="T403" s="54">
        <v>2.6604278074866306E-2</v>
      </c>
      <c r="U403" s="54">
        <v>2.6604278074866306E-2</v>
      </c>
      <c r="V403" s="54">
        <v>2.6604278074866306E-2</v>
      </c>
      <c r="W403" s="54">
        <v>2.6604278074866306E-2</v>
      </c>
      <c r="X403" s="54">
        <v>2.6604278074866306E-2</v>
      </c>
      <c r="Y403" s="54">
        <v>2.6604278074866306E-2</v>
      </c>
      <c r="Z403" s="48" t="s">
        <v>141</v>
      </c>
      <c r="AA403" s="55">
        <v>0.32340440549901867</v>
      </c>
      <c r="AB403" s="56">
        <v>1.3778681737591908E-4</v>
      </c>
    </row>
    <row r="404" spans="2:28" x14ac:dyDescent="0.3">
      <c r="B404" s="48" t="s">
        <v>152</v>
      </c>
      <c r="C404" s="48" t="s">
        <v>110</v>
      </c>
      <c r="D404" s="48" t="s">
        <v>78</v>
      </c>
      <c r="E404" s="48" t="s">
        <v>114</v>
      </c>
      <c r="F404" s="48" t="s">
        <v>66</v>
      </c>
      <c r="G404" s="49">
        <v>0.32</v>
      </c>
      <c r="H404" s="48">
        <v>5</v>
      </c>
      <c r="I404" s="48" t="s">
        <v>143</v>
      </c>
      <c r="J404" s="48" t="s">
        <v>140</v>
      </c>
      <c r="K404" s="54">
        <v>4.2105263157894736E-2</v>
      </c>
      <c r="L404" s="54">
        <v>4.2105263157894736E-2</v>
      </c>
      <c r="M404" s="54">
        <v>4.2105263157894736E-2</v>
      </c>
      <c r="N404" s="54">
        <v>4.2105263157894736E-2</v>
      </c>
      <c r="O404" s="54">
        <v>4.2105263157894736E-2</v>
      </c>
      <c r="P404" s="54">
        <v>4.2105263157894736E-2</v>
      </c>
      <c r="Q404" s="54">
        <v>4.2105263157894736E-2</v>
      </c>
      <c r="R404" s="54">
        <v>4.2105263157894736E-2</v>
      </c>
      <c r="S404" s="54">
        <v>4.2105263157894736E-2</v>
      </c>
      <c r="T404" s="54">
        <v>4.2105263157894736E-2</v>
      </c>
      <c r="U404" s="54">
        <v>4.2105263157894736E-2</v>
      </c>
      <c r="V404" s="54">
        <v>4.2105263157894736E-2</v>
      </c>
      <c r="W404" s="54">
        <v>4.2105263157894736E-2</v>
      </c>
      <c r="X404" s="54">
        <v>4.2105263157894736E-2</v>
      </c>
      <c r="Y404" s="54">
        <v>4.2105263157894736E-2</v>
      </c>
      <c r="Z404" s="48" t="s">
        <v>141</v>
      </c>
      <c r="AA404" s="55">
        <v>0.48910642858115427</v>
      </c>
      <c r="AB404" s="56">
        <v>0</v>
      </c>
    </row>
    <row r="405" spans="2:28" x14ac:dyDescent="0.3">
      <c r="B405" s="48" t="s">
        <v>152</v>
      </c>
      <c r="C405" s="48" t="s">
        <v>110</v>
      </c>
      <c r="D405" s="48" t="s">
        <v>78</v>
      </c>
      <c r="E405" s="48" t="s">
        <v>115</v>
      </c>
      <c r="F405" s="48" t="s">
        <v>65</v>
      </c>
      <c r="G405" s="49">
        <v>0.56000000000000005</v>
      </c>
      <c r="H405" s="48">
        <v>5</v>
      </c>
      <c r="I405" s="48" t="s">
        <v>139</v>
      </c>
      <c r="J405" s="48" t="s">
        <v>140</v>
      </c>
      <c r="K405" s="54">
        <v>1.9968435292349318E-2</v>
      </c>
      <c r="L405" s="54">
        <v>1.9968435292349318E-2</v>
      </c>
      <c r="M405" s="54">
        <v>1.9968435292349318E-2</v>
      </c>
      <c r="N405" s="54">
        <v>1.9968435292349318E-2</v>
      </c>
      <c r="O405" s="54">
        <v>1.9968435292349318E-2</v>
      </c>
      <c r="P405" s="54">
        <v>1.9968435292349318E-2</v>
      </c>
      <c r="Q405" s="54">
        <v>1.9968435292349318E-2</v>
      </c>
      <c r="R405" s="54">
        <v>1.9968435292349318E-2</v>
      </c>
      <c r="S405" s="54">
        <v>1.9968435292349318E-2</v>
      </c>
      <c r="T405" s="54">
        <v>1.9968435292349318E-2</v>
      </c>
      <c r="U405" s="54">
        <v>1.9968435292349318E-2</v>
      </c>
      <c r="V405" s="54">
        <v>1.9968435292349318E-2</v>
      </c>
      <c r="W405" s="54">
        <v>1.9968435292349318E-2</v>
      </c>
      <c r="X405" s="54">
        <v>1.9968435292349318E-2</v>
      </c>
      <c r="Y405" s="54">
        <v>1.9968435292349318E-2</v>
      </c>
      <c r="Z405" s="48" t="s">
        <v>141</v>
      </c>
      <c r="AA405" s="55">
        <v>0.32340440549901867</v>
      </c>
      <c r="AB405" s="56">
        <v>1.3778681737591908E-4</v>
      </c>
    </row>
    <row r="406" spans="2:28" x14ac:dyDescent="0.3">
      <c r="B406" s="48" t="s">
        <v>152</v>
      </c>
      <c r="C406" s="48" t="s">
        <v>110</v>
      </c>
      <c r="D406" s="48" t="s">
        <v>78</v>
      </c>
      <c r="E406" s="48" t="s">
        <v>115</v>
      </c>
      <c r="F406" s="48" t="s">
        <v>66</v>
      </c>
      <c r="G406" s="49">
        <v>0.56000000000000005</v>
      </c>
      <c r="H406" s="48">
        <v>5</v>
      </c>
      <c r="I406" s="48" t="s">
        <v>143</v>
      </c>
      <c r="J406" s="48" t="s">
        <v>140</v>
      </c>
      <c r="K406" s="54">
        <v>2.3351063829787234E-2</v>
      </c>
      <c r="L406" s="54">
        <v>2.3351063829787234E-2</v>
      </c>
      <c r="M406" s="54">
        <v>2.3351063829787234E-2</v>
      </c>
      <c r="N406" s="54">
        <v>2.3351063829787234E-2</v>
      </c>
      <c r="O406" s="54">
        <v>2.3351063829787234E-2</v>
      </c>
      <c r="P406" s="54">
        <v>2.3351063829787234E-2</v>
      </c>
      <c r="Q406" s="54">
        <v>2.3351063829787234E-2</v>
      </c>
      <c r="R406" s="54">
        <v>2.3351063829787234E-2</v>
      </c>
      <c r="S406" s="54">
        <v>2.3351063829787234E-2</v>
      </c>
      <c r="T406" s="54">
        <v>2.3351063829787234E-2</v>
      </c>
      <c r="U406" s="54">
        <v>2.3351063829787234E-2</v>
      </c>
      <c r="V406" s="54">
        <v>2.3351063829787234E-2</v>
      </c>
      <c r="W406" s="54">
        <v>2.3351063829787234E-2</v>
      </c>
      <c r="X406" s="54">
        <v>2.3351063829787234E-2</v>
      </c>
      <c r="Y406" s="54">
        <v>2.3351063829787234E-2</v>
      </c>
      <c r="Z406" s="48" t="s">
        <v>141</v>
      </c>
      <c r="AA406" s="55">
        <v>0.48910642858115427</v>
      </c>
      <c r="AB406" s="56">
        <v>0</v>
      </c>
    </row>
    <row r="407" spans="2:28" x14ac:dyDescent="0.3">
      <c r="B407" s="48" t="s">
        <v>152</v>
      </c>
      <c r="C407" s="48" t="s">
        <v>110</v>
      </c>
      <c r="D407" s="48" t="s">
        <v>78</v>
      </c>
      <c r="E407" s="48" t="s">
        <v>116</v>
      </c>
      <c r="F407" s="48" t="s">
        <v>65</v>
      </c>
      <c r="G407" s="49">
        <v>0.25</v>
      </c>
      <c r="H407" s="48">
        <v>5</v>
      </c>
      <c r="I407" s="48" t="s">
        <v>139</v>
      </c>
      <c r="J407" s="48" t="s">
        <v>140</v>
      </c>
      <c r="K407" s="54">
        <v>4.148567256798686E-2</v>
      </c>
      <c r="L407" s="54">
        <v>4.148567256798686E-2</v>
      </c>
      <c r="M407" s="54">
        <v>4.148567256798686E-2</v>
      </c>
      <c r="N407" s="54">
        <v>4.148567256798686E-2</v>
      </c>
      <c r="O407" s="54">
        <v>4.148567256798686E-2</v>
      </c>
      <c r="P407" s="54">
        <v>4.148567256798686E-2</v>
      </c>
      <c r="Q407" s="54">
        <v>4.148567256798686E-2</v>
      </c>
      <c r="R407" s="54">
        <v>4.148567256798686E-2</v>
      </c>
      <c r="S407" s="54">
        <v>4.148567256798686E-2</v>
      </c>
      <c r="T407" s="54">
        <v>4.148567256798686E-2</v>
      </c>
      <c r="U407" s="54">
        <v>4.148567256798686E-2</v>
      </c>
      <c r="V407" s="54">
        <v>4.148567256798686E-2</v>
      </c>
      <c r="W407" s="54">
        <v>4.148567256798686E-2</v>
      </c>
      <c r="X407" s="54">
        <v>4.148567256798686E-2</v>
      </c>
      <c r="Y407" s="54">
        <v>4.148567256798686E-2</v>
      </c>
      <c r="Z407" s="48" t="s">
        <v>141</v>
      </c>
      <c r="AA407" s="55">
        <v>0.32340440549901867</v>
      </c>
      <c r="AB407" s="56">
        <v>1.3778681737591908E-4</v>
      </c>
    </row>
    <row r="408" spans="2:28" x14ac:dyDescent="0.3">
      <c r="B408" s="48" t="s">
        <v>152</v>
      </c>
      <c r="C408" s="48" t="s">
        <v>110</v>
      </c>
      <c r="D408" s="48" t="s">
        <v>78</v>
      </c>
      <c r="E408" s="48" t="s">
        <v>116</v>
      </c>
      <c r="F408" s="48" t="s">
        <v>66</v>
      </c>
      <c r="G408" s="49">
        <v>0.25</v>
      </c>
      <c r="H408" s="48">
        <v>5</v>
      </c>
      <c r="I408" s="48" t="s">
        <v>143</v>
      </c>
      <c r="J408" s="48" t="s">
        <v>140</v>
      </c>
      <c r="K408" s="54">
        <v>2.0478325859491775E-2</v>
      </c>
      <c r="L408" s="54">
        <v>2.0478325859491775E-2</v>
      </c>
      <c r="M408" s="54">
        <v>2.0478325859491775E-2</v>
      </c>
      <c r="N408" s="54">
        <v>2.0478325859491775E-2</v>
      </c>
      <c r="O408" s="54">
        <v>2.0478325859491775E-2</v>
      </c>
      <c r="P408" s="54">
        <v>2.0478325859491775E-2</v>
      </c>
      <c r="Q408" s="54">
        <v>2.0478325859491775E-2</v>
      </c>
      <c r="R408" s="54">
        <v>2.0478325859491775E-2</v>
      </c>
      <c r="S408" s="54">
        <v>2.0478325859491775E-2</v>
      </c>
      <c r="T408" s="54">
        <v>2.0478325859491775E-2</v>
      </c>
      <c r="U408" s="54">
        <v>2.0478325859491775E-2</v>
      </c>
      <c r="V408" s="54">
        <v>2.0478325859491775E-2</v>
      </c>
      <c r="W408" s="54">
        <v>2.0478325859491775E-2</v>
      </c>
      <c r="X408" s="54">
        <v>2.0478325859491775E-2</v>
      </c>
      <c r="Y408" s="54">
        <v>2.0478325859491775E-2</v>
      </c>
      <c r="Z408" s="48" t="s">
        <v>141</v>
      </c>
      <c r="AA408" s="55">
        <v>0.48910642858115427</v>
      </c>
      <c r="AB408" s="56">
        <v>0</v>
      </c>
    </row>
    <row r="409" spans="2:28" x14ac:dyDescent="0.3">
      <c r="B409" s="48" t="s">
        <v>152</v>
      </c>
      <c r="C409" s="48" t="s">
        <v>110</v>
      </c>
      <c r="D409" s="48" t="s">
        <v>78</v>
      </c>
      <c r="E409" s="48" t="s">
        <v>117</v>
      </c>
      <c r="F409" s="48" t="s">
        <v>65</v>
      </c>
      <c r="G409" s="49">
        <v>0.5</v>
      </c>
      <c r="H409" s="48">
        <v>5</v>
      </c>
      <c r="I409" s="48" t="s">
        <v>139</v>
      </c>
      <c r="J409" s="48" t="s">
        <v>140</v>
      </c>
      <c r="K409" s="54">
        <v>2.0864933711572969E-2</v>
      </c>
      <c r="L409" s="54">
        <v>2.0864933711572969E-2</v>
      </c>
      <c r="M409" s="54">
        <v>2.0864933711572969E-2</v>
      </c>
      <c r="N409" s="54">
        <v>2.0864933711572969E-2</v>
      </c>
      <c r="O409" s="54">
        <v>2.0864933711572969E-2</v>
      </c>
      <c r="P409" s="54">
        <v>2.0864933711572969E-2</v>
      </c>
      <c r="Q409" s="54">
        <v>2.0864933711572969E-2</v>
      </c>
      <c r="R409" s="54">
        <v>2.0864933711572969E-2</v>
      </c>
      <c r="S409" s="54">
        <v>2.0864933711572969E-2</v>
      </c>
      <c r="T409" s="54">
        <v>2.0864933711572969E-2</v>
      </c>
      <c r="U409" s="54">
        <v>2.0864933711572969E-2</v>
      </c>
      <c r="V409" s="54">
        <v>2.0864933711572969E-2</v>
      </c>
      <c r="W409" s="54">
        <v>2.0864933711572969E-2</v>
      </c>
      <c r="X409" s="54">
        <v>2.0864933711572969E-2</v>
      </c>
      <c r="Y409" s="54">
        <v>2.0864933711572969E-2</v>
      </c>
      <c r="Z409" s="48" t="s">
        <v>141</v>
      </c>
      <c r="AA409" s="55">
        <v>0.32340440549901867</v>
      </c>
      <c r="AB409" s="56">
        <v>1.3778681737591908E-4</v>
      </c>
    </row>
    <row r="410" spans="2:28" x14ac:dyDescent="0.3">
      <c r="B410" s="48" t="s">
        <v>152</v>
      </c>
      <c r="C410" s="48" t="s">
        <v>110</v>
      </c>
      <c r="D410" s="48" t="s">
        <v>78</v>
      </c>
      <c r="E410" s="48" t="s">
        <v>117</v>
      </c>
      <c r="F410" s="48" t="s">
        <v>66</v>
      </c>
      <c r="G410" s="49">
        <v>0.5</v>
      </c>
      <c r="H410" s="48">
        <v>5</v>
      </c>
      <c r="I410" s="48" t="s">
        <v>143</v>
      </c>
      <c r="J410" s="48" t="s">
        <v>140</v>
      </c>
      <c r="K410" s="54">
        <v>3.7947122861586323E-2</v>
      </c>
      <c r="L410" s="54">
        <v>3.7947122861586323E-2</v>
      </c>
      <c r="M410" s="54">
        <v>3.7947122861586323E-2</v>
      </c>
      <c r="N410" s="54">
        <v>3.7947122861586323E-2</v>
      </c>
      <c r="O410" s="54">
        <v>3.7947122861586323E-2</v>
      </c>
      <c r="P410" s="54">
        <v>3.7947122861586323E-2</v>
      </c>
      <c r="Q410" s="54">
        <v>3.7947122861586323E-2</v>
      </c>
      <c r="R410" s="54">
        <v>3.7947122861586323E-2</v>
      </c>
      <c r="S410" s="54">
        <v>3.7947122861586323E-2</v>
      </c>
      <c r="T410" s="54">
        <v>3.7947122861586323E-2</v>
      </c>
      <c r="U410" s="54">
        <v>3.7947122861586323E-2</v>
      </c>
      <c r="V410" s="54">
        <v>3.7947122861586323E-2</v>
      </c>
      <c r="W410" s="54">
        <v>3.7947122861586323E-2</v>
      </c>
      <c r="X410" s="54">
        <v>3.7947122861586323E-2</v>
      </c>
      <c r="Y410" s="54">
        <v>3.7947122861586323E-2</v>
      </c>
      <c r="Z410" s="48" t="s">
        <v>141</v>
      </c>
      <c r="AA410" s="55">
        <v>0.48910642858115427</v>
      </c>
      <c r="AB410" s="56">
        <v>0</v>
      </c>
    </row>
    <row r="411" spans="2:28" x14ac:dyDescent="0.3">
      <c r="B411" s="48" t="s">
        <v>152</v>
      </c>
      <c r="C411" s="48" t="s">
        <v>110</v>
      </c>
      <c r="D411" s="48" t="s">
        <v>78</v>
      </c>
      <c r="E411" s="48" t="s">
        <v>118</v>
      </c>
      <c r="F411" s="48" t="s">
        <v>65</v>
      </c>
      <c r="G411" s="49">
        <v>0.5</v>
      </c>
      <c r="H411" s="48">
        <v>5</v>
      </c>
      <c r="I411" s="48" t="s">
        <v>139</v>
      </c>
      <c r="J411" s="48" t="s">
        <v>140</v>
      </c>
      <c r="K411" s="54">
        <v>2.9915360066601917E-2</v>
      </c>
      <c r="L411" s="54">
        <v>2.9915360066601917E-2</v>
      </c>
      <c r="M411" s="54">
        <v>2.9915360066601917E-2</v>
      </c>
      <c r="N411" s="54">
        <v>2.9915360066601917E-2</v>
      </c>
      <c r="O411" s="54">
        <v>2.9915360066601917E-2</v>
      </c>
      <c r="P411" s="54">
        <v>2.9915360066601917E-2</v>
      </c>
      <c r="Q411" s="54">
        <v>2.9915360066601917E-2</v>
      </c>
      <c r="R411" s="54">
        <v>2.9915360066601917E-2</v>
      </c>
      <c r="S411" s="54">
        <v>2.9915360066601917E-2</v>
      </c>
      <c r="T411" s="54">
        <v>2.9915360066601917E-2</v>
      </c>
      <c r="U411" s="54">
        <v>2.9915360066601917E-2</v>
      </c>
      <c r="V411" s="54">
        <v>2.9915360066601917E-2</v>
      </c>
      <c r="W411" s="54">
        <v>2.9915360066601917E-2</v>
      </c>
      <c r="X411" s="54">
        <v>2.9915360066601917E-2</v>
      </c>
      <c r="Y411" s="54">
        <v>2.9915360066601917E-2</v>
      </c>
      <c r="Z411" s="48" t="s">
        <v>141</v>
      </c>
      <c r="AA411" s="55">
        <v>0.32340440549901867</v>
      </c>
      <c r="AB411" s="56">
        <v>1.3778681737591908E-4</v>
      </c>
    </row>
    <row r="412" spans="2:28" x14ac:dyDescent="0.3">
      <c r="B412" s="48" t="s">
        <v>152</v>
      </c>
      <c r="C412" s="48" t="s">
        <v>110</v>
      </c>
      <c r="D412" s="48" t="s">
        <v>78</v>
      </c>
      <c r="E412" s="48" t="s">
        <v>118</v>
      </c>
      <c r="F412" s="48" t="s">
        <v>66</v>
      </c>
      <c r="G412" s="49">
        <v>0.5</v>
      </c>
      <c r="H412" s="48">
        <v>5</v>
      </c>
      <c r="I412" s="48" t="s">
        <v>143</v>
      </c>
      <c r="J412" s="48" t="s">
        <v>140</v>
      </c>
      <c r="K412" s="54">
        <v>6.4028776978417287E-2</v>
      </c>
      <c r="L412" s="54">
        <v>6.4028776978417287E-2</v>
      </c>
      <c r="M412" s="54">
        <v>6.4028776978417287E-2</v>
      </c>
      <c r="N412" s="54">
        <v>6.4028776978417287E-2</v>
      </c>
      <c r="O412" s="54">
        <v>6.4028776978417287E-2</v>
      </c>
      <c r="P412" s="54">
        <v>6.4028776978417287E-2</v>
      </c>
      <c r="Q412" s="54">
        <v>6.4028776978417287E-2</v>
      </c>
      <c r="R412" s="54">
        <v>6.4028776978417287E-2</v>
      </c>
      <c r="S412" s="54">
        <v>6.4028776978417287E-2</v>
      </c>
      <c r="T412" s="54">
        <v>6.4028776978417287E-2</v>
      </c>
      <c r="U412" s="54">
        <v>6.4028776978417287E-2</v>
      </c>
      <c r="V412" s="54">
        <v>6.4028776978417287E-2</v>
      </c>
      <c r="W412" s="54">
        <v>6.4028776978417287E-2</v>
      </c>
      <c r="X412" s="54">
        <v>6.4028776978417287E-2</v>
      </c>
      <c r="Y412" s="54">
        <v>6.4028776978417287E-2</v>
      </c>
      <c r="Z412" s="48" t="s">
        <v>141</v>
      </c>
      <c r="AA412" s="55">
        <v>0.48910642858115427</v>
      </c>
      <c r="AB412" s="56">
        <v>0</v>
      </c>
    </row>
    <row r="413" spans="2:28" x14ac:dyDescent="0.3">
      <c r="B413" s="48" t="s">
        <v>152</v>
      </c>
      <c r="C413" s="48" t="s">
        <v>110</v>
      </c>
      <c r="D413" s="48" t="s">
        <v>78</v>
      </c>
      <c r="E413" s="48" t="s">
        <v>119</v>
      </c>
      <c r="F413" s="48" t="s">
        <v>65</v>
      </c>
      <c r="G413" s="49">
        <v>0.35</v>
      </c>
      <c r="H413" s="48">
        <v>5</v>
      </c>
      <c r="I413" s="48" t="s">
        <v>139</v>
      </c>
      <c r="J413" s="48" t="s">
        <v>140</v>
      </c>
      <c r="K413" s="54">
        <v>1.5993537964458803E-2</v>
      </c>
      <c r="L413" s="54">
        <v>1.5993537964458803E-2</v>
      </c>
      <c r="M413" s="54">
        <v>1.5993537964458803E-2</v>
      </c>
      <c r="N413" s="54">
        <v>1.5993537964458803E-2</v>
      </c>
      <c r="O413" s="54">
        <v>1.5993537964458803E-2</v>
      </c>
      <c r="P413" s="54">
        <v>1.5993537964458803E-2</v>
      </c>
      <c r="Q413" s="54">
        <v>1.5993537964458803E-2</v>
      </c>
      <c r="R413" s="54">
        <v>1.5993537964458803E-2</v>
      </c>
      <c r="S413" s="54">
        <v>1.5993537964458803E-2</v>
      </c>
      <c r="T413" s="54">
        <v>1.5993537964458803E-2</v>
      </c>
      <c r="U413" s="54">
        <v>1.5993537964458803E-2</v>
      </c>
      <c r="V413" s="54">
        <v>1.5993537964458803E-2</v>
      </c>
      <c r="W413" s="54">
        <v>1.5993537964458803E-2</v>
      </c>
      <c r="X413" s="54">
        <v>1.5993537964458803E-2</v>
      </c>
      <c r="Y413" s="54">
        <v>1.5993537964458803E-2</v>
      </c>
      <c r="Z413" s="48" t="s">
        <v>141</v>
      </c>
      <c r="AA413" s="55">
        <v>0.32340440549901867</v>
      </c>
      <c r="AB413" s="56">
        <v>1.3778681737591908E-4</v>
      </c>
    </row>
    <row r="414" spans="2:28" x14ac:dyDescent="0.3">
      <c r="B414" s="48" t="s">
        <v>152</v>
      </c>
      <c r="C414" s="48" t="s">
        <v>110</v>
      </c>
      <c r="D414" s="48" t="s">
        <v>78</v>
      </c>
      <c r="E414" s="48" t="s">
        <v>119</v>
      </c>
      <c r="F414" s="48" t="s">
        <v>66</v>
      </c>
      <c r="G414" s="49">
        <v>0.35</v>
      </c>
      <c r="H414" s="48">
        <v>5</v>
      </c>
      <c r="I414" s="48" t="s">
        <v>143</v>
      </c>
      <c r="J414" s="48" t="s">
        <v>140</v>
      </c>
      <c r="K414" s="54">
        <v>2.3556581986143188E-2</v>
      </c>
      <c r="L414" s="54">
        <v>2.3556581986143188E-2</v>
      </c>
      <c r="M414" s="54">
        <v>2.3556581986143188E-2</v>
      </c>
      <c r="N414" s="54">
        <v>2.3556581986143188E-2</v>
      </c>
      <c r="O414" s="54">
        <v>2.3556581986143188E-2</v>
      </c>
      <c r="P414" s="54">
        <v>2.3556581986143188E-2</v>
      </c>
      <c r="Q414" s="54">
        <v>2.3556581986143188E-2</v>
      </c>
      <c r="R414" s="54">
        <v>2.3556581986143188E-2</v>
      </c>
      <c r="S414" s="54">
        <v>2.3556581986143188E-2</v>
      </c>
      <c r="T414" s="54">
        <v>2.3556581986143188E-2</v>
      </c>
      <c r="U414" s="54">
        <v>2.3556581986143188E-2</v>
      </c>
      <c r="V414" s="54">
        <v>2.3556581986143188E-2</v>
      </c>
      <c r="W414" s="54">
        <v>2.3556581986143188E-2</v>
      </c>
      <c r="X414" s="54">
        <v>2.3556581986143188E-2</v>
      </c>
      <c r="Y414" s="54">
        <v>2.3556581986143188E-2</v>
      </c>
      <c r="Z414" s="48" t="s">
        <v>141</v>
      </c>
      <c r="AA414" s="55">
        <v>0.48910642858115427</v>
      </c>
      <c r="AB414" s="56">
        <v>0</v>
      </c>
    </row>
    <row r="415" spans="2:28" x14ac:dyDescent="0.3">
      <c r="B415" s="48" t="s">
        <v>152</v>
      </c>
      <c r="C415" s="48" t="s">
        <v>110</v>
      </c>
      <c r="D415" s="48" t="s">
        <v>78</v>
      </c>
      <c r="E415" s="48" t="s">
        <v>120</v>
      </c>
      <c r="F415" s="48" t="s">
        <v>65</v>
      </c>
      <c r="G415" s="49">
        <v>0.11</v>
      </c>
      <c r="H415" s="48">
        <v>5</v>
      </c>
      <c r="I415" s="48" t="s">
        <v>139</v>
      </c>
      <c r="J415" s="48" t="s">
        <v>140</v>
      </c>
      <c r="K415" s="54">
        <v>0</v>
      </c>
      <c r="L415" s="54">
        <v>0</v>
      </c>
      <c r="M415" s="54">
        <v>0</v>
      </c>
      <c r="N415" s="54">
        <v>0</v>
      </c>
      <c r="O415" s="54">
        <v>0</v>
      </c>
      <c r="P415" s="54">
        <v>0</v>
      </c>
      <c r="Q415" s="54">
        <v>0</v>
      </c>
      <c r="R415" s="54">
        <v>0</v>
      </c>
      <c r="S415" s="54">
        <v>0</v>
      </c>
      <c r="T415" s="54">
        <v>0</v>
      </c>
      <c r="U415" s="54">
        <v>0</v>
      </c>
      <c r="V415" s="54">
        <v>0</v>
      </c>
      <c r="W415" s="54">
        <v>0</v>
      </c>
      <c r="X415" s="54">
        <v>0</v>
      </c>
      <c r="Y415" s="54">
        <v>0</v>
      </c>
      <c r="Z415" s="48" t="s">
        <v>141</v>
      </c>
      <c r="AA415" s="55">
        <v>0.32340440549901867</v>
      </c>
      <c r="AB415" s="56">
        <v>1.3778681737591908E-4</v>
      </c>
    </row>
    <row r="416" spans="2:28" x14ac:dyDescent="0.3">
      <c r="B416" s="48" t="s">
        <v>152</v>
      </c>
      <c r="C416" s="48" t="s">
        <v>110</v>
      </c>
      <c r="D416" s="48" t="s">
        <v>78</v>
      </c>
      <c r="E416" s="48" t="s">
        <v>120</v>
      </c>
      <c r="F416" s="48" t="s">
        <v>66</v>
      </c>
      <c r="G416" s="49">
        <v>0.11</v>
      </c>
      <c r="H416" s="48">
        <v>5</v>
      </c>
      <c r="I416" s="48" t="s">
        <v>143</v>
      </c>
      <c r="J416" s="48" t="s">
        <v>140</v>
      </c>
      <c r="K416" s="54">
        <v>0</v>
      </c>
      <c r="L416" s="54">
        <v>0</v>
      </c>
      <c r="M416" s="54">
        <v>0</v>
      </c>
      <c r="N416" s="54">
        <v>0</v>
      </c>
      <c r="O416" s="54">
        <v>0</v>
      </c>
      <c r="P416" s="54">
        <v>0</v>
      </c>
      <c r="Q416" s="54">
        <v>0</v>
      </c>
      <c r="R416" s="54">
        <v>0</v>
      </c>
      <c r="S416" s="54">
        <v>0</v>
      </c>
      <c r="T416" s="54">
        <v>0</v>
      </c>
      <c r="U416" s="54">
        <v>0</v>
      </c>
      <c r="V416" s="54">
        <v>0</v>
      </c>
      <c r="W416" s="54">
        <v>0</v>
      </c>
      <c r="X416" s="54">
        <v>0</v>
      </c>
      <c r="Y416" s="54">
        <v>0</v>
      </c>
      <c r="Z416" s="48" t="s">
        <v>141</v>
      </c>
      <c r="AA416" s="55">
        <v>0.48910642858115427</v>
      </c>
      <c r="AB416" s="56">
        <v>0</v>
      </c>
    </row>
    <row r="417" spans="2:28" x14ac:dyDescent="0.3">
      <c r="B417" s="48" t="s">
        <v>152</v>
      </c>
      <c r="C417" s="48" t="s">
        <v>110</v>
      </c>
      <c r="D417" s="48" t="s">
        <v>78</v>
      </c>
      <c r="E417" s="48" t="s">
        <v>121</v>
      </c>
      <c r="F417" s="48" t="s">
        <v>65</v>
      </c>
      <c r="G417" s="49">
        <v>0.01</v>
      </c>
      <c r="H417" s="48">
        <v>5</v>
      </c>
      <c r="I417" s="48" t="s">
        <v>139</v>
      </c>
      <c r="J417" s="48" t="s">
        <v>140</v>
      </c>
      <c r="K417" s="54">
        <v>2.4699501612430383E-2</v>
      </c>
      <c r="L417" s="54">
        <v>2.4699501612430383E-2</v>
      </c>
      <c r="M417" s="54">
        <v>2.4699501612430383E-2</v>
      </c>
      <c r="N417" s="54">
        <v>2.4699501612430383E-2</v>
      </c>
      <c r="O417" s="54">
        <v>2.4699501612430383E-2</v>
      </c>
      <c r="P417" s="54">
        <v>2.4699501612430383E-2</v>
      </c>
      <c r="Q417" s="54">
        <v>2.4699501612430383E-2</v>
      </c>
      <c r="R417" s="54">
        <v>2.4699501612430383E-2</v>
      </c>
      <c r="S417" s="54">
        <v>2.4699501612430383E-2</v>
      </c>
      <c r="T417" s="54">
        <v>2.4699501612430383E-2</v>
      </c>
      <c r="U417" s="54">
        <v>2.4699501612430383E-2</v>
      </c>
      <c r="V417" s="54">
        <v>2.4699501612430383E-2</v>
      </c>
      <c r="W417" s="54">
        <v>2.4699501612430383E-2</v>
      </c>
      <c r="X417" s="54">
        <v>2.4699501612430383E-2</v>
      </c>
      <c r="Y417" s="54">
        <v>2.4699501612430383E-2</v>
      </c>
      <c r="Z417" s="48" t="s">
        <v>141</v>
      </c>
      <c r="AA417" s="55">
        <v>0.32340440549901867</v>
      </c>
      <c r="AB417" s="56">
        <v>1.3778681737591908E-4</v>
      </c>
    </row>
    <row r="418" spans="2:28" x14ac:dyDescent="0.3">
      <c r="B418" s="48" t="s">
        <v>152</v>
      </c>
      <c r="C418" s="48" t="s">
        <v>110</v>
      </c>
      <c r="D418" s="48" t="s">
        <v>78</v>
      </c>
      <c r="E418" s="48" t="s">
        <v>121</v>
      </c>
      <c r="F418" s="48" t="s">
        <v>66</v>
      </c>
      <c r="G418" s="49">
        <v>0.01</v>
      </c>
      <c r="H418" s="48">
        <v>5</v>
      </c>
      <c r="I418" s="48" t="s">
        <v>143</v>
      </c>
      <c r="J418" s="48" t="s">
        <v>140</v>
      </c>
      <c r="K418" s="54">
        <v>3.1474323578133622E-3</v>
      </c>
      <c r="L418" s="54">
        <v>3.1474323578133622E-3</v>
      </c>
      <c r="M418" s="54">
        <v>3.1474323578133622E-3</v>
      </c>
      <c r="N418" s="54">
        <v>3.1474323578133622E-3</v>
      </c>
      <c r="O418" s="54">
        <v>3.1474323578133622E-3</v>
      </c>
      <c r="P418" s="54">
        <v>3.1474323578133622E-3</v>
      </c>
      <c r="Q418" s="54">
        <v>3.1474323578133622E-3</v>
      </c>
      <c r="R418" s="54">
        <v>3.1474323578133622E-3</v>
      </c>
      <c r="S418" s="54">
        <v>3.1474323578133622E-3</v>
      </c>
      <c r="T418" s="54">
        <v>3.1474323578133622E-3</v>
      </c>
      <c r="U418" s="54">
        <v>3.1474323578133622E-3</v>
      </c>
      <c r="V418" s="54">
        <v>3.1474323578133622E-3</v>
      </c>
      <c r="W418" s="54">
        <v>3.1474323578133622E-3</v>
      </c>
      <c r="X418" s="54">
        <v>3.1474323578133622E-3</v>
      </c>
      <c r="Y418" s="54">
        <v>3.1474323578133622E-3</v>
      </c>
      <c r="Z418" s="48" t="s">
        <v>141</v>
      </c>
      <c r="AA418" s="55">
        <v>0.48910642858115427</v>
      </c>
      <c r="AB418" s="56">
        <v>0</v>
      </c>
    </row>
    <row r="419" spans="2:28" x14ac:dyDescent="0.3">
      <c r="B419" s="48" t="s">
        <v>152</v>
      </c>
      <c r="C419" s="48" t="s">
        <v>110</v>
      </c>
      <c r="D419" s="48" t="s">
        <v>78</v>
      </c>
      <c r="E419" s="48" t="s">
        <v>122</v>
      </c>
      <c r="F419" s="48" t="s">
        <v>65</v>
      </c>
      <c r="G419" s="49">
        <v>0.24</v>
      </c>
      <c r="H419" s="48">
        <v>5</v>
      </c>
      <c r="I419" s="48" t="s">
        <v>139</v>
      </c>
      <c r="J419" s="48" t="s">
        <v>140</v>
      </c>
      <c r="K419" s="54">
        <v>2.6604278074866306E-2</v>
      </c>
      <c r="L419" s="54">
        <v>2.6604278074866306E-2</v>
      </c>
      <c r="M419" s="54">
        <v>2.6604278074866306E-2</v>
      </c>
      <c r="N419" s="54">
        <v>2.6604278074866306E-2</v>
      </c>
      <c r="O419" s="54">
        <v>2.6604278074866306E-2</v>
      </c>
      <c r="P419" s="54">
        <v>2.6604278074866306E-2</v>
      </c>
      <c r="Q419" s="54">
        <v>2.6604278074866306E-2</v>
      </c>
      <c r="R419" s="54">
        <v>2.6604278074866306E-2</v>
      </c>
      <c r="S419" s="54">
        <v>2.6604278074866306E-2</v>
      </c>
      <c r="T419" s="54">
        <v>2.6604278074866306E-2</v>
      </c>
      <c r="U419" s="54">
        <v>2.6604278074866306E-2</v>
      </c>
      <c r="V419" s="54">
        <v>2.6604278074866306E-2</v>
      </c>
      <c r="W419" s="54">
        <v>2.6604278074866306E-2</v>
      </c>
      <c r="X419" s="54">
        <v>2.6604278074866306E-2</v>
      </c>
      <c r="Y419" s="54">
        <v>2.6604278074866306E-2</v>
      </c>
      <c r="Z419" s="48" t="s">
        <v>141</v>
      </c>
      <c r="AA419" s="55">
        <v>0.32340440549901867</v>
      </c>
      <c r="AB419" s="56">
        <v>1.3778681737591908E-4</v>
      </c>
    </row>
    <row r="420" spans="2:28" x14ac:dyDescent="0.3">
      <c r="B420" s="48" t="s">
        <v>152</v>
      </c>
      <c r="C420" s="48" t="s">
        <v>110</v>
      </c>
      <c r="D420" s="48" t="s">
        <v>78</v>
      </c>
      <c r="E420" s="48" t="s">
        <v>122</v>
      </c>
      <c r="F420" s="48" t="s">
        <v>66</v>
      </c>
      <c r="G420" s="49">
        <v>0.24</v>
      </c>
      <c r="H420" s="48">
        <v>5</v>
      </c>
      <c r="I420" s="48" t="s">
        <v>143</v>
      </c>
      <c r="J420" s="48" t="s">
        <v>140</v>
      </c>
      <c r="K420" s="54">
        <v>4.2105263157894736E-2</v>
      </c>
      <c r="L420" s="54">
        <v>4.2105263157894736E-2</v>
      </c>
      <c r="M420" s="54">
        <v>4.2105263157894736E-2</v>
      </c>
      <c r="N420" s="54">
        <v>4.2105263157894736E-2</v>
      </c>
      <c r="O420" s="54">
        <v>4.2105263157894736E-2</v>
      </c>
      <c r="P420" s="54">
        <v>4.2105263157894736E-2</v>
      </c>
      <c r="Q420" s="54">
        <v>4.2105263157894736E-2</v>
      </c>
      <c r="R420" s="54">
        <v>4.2105263157894736E-2</v>
      </c>
      <c r="S420" s="54">
        <v>4.2105263157894736E-2</v>
      </c>
      <c r="T420" s="54">
        <v>4.2105263157894736E-2</v>
      </c>
      <c r="U420" s="54">
        <v>4.2105263157894736E-2</v>
      </c>
      <c r="V420" s="54">
        <v>4.2105263157894736E-2</v>
      </c>
      <c r="W420" s="54">
        <v>4.2105263157894736E-2</v>
      </c>
      <c r="X420" s="54">
        <v>4.2105263157894736E-2</v>
      </c>
      <c r="Y420" s="54">
        <v>4.2105263157894736E-2</v>
      </c>
      <c r="Z420" s="48" t="s">
        <v>141</v>
      </c>
      <c r="AA420" s="55">
        <v>0.48910642858115427</v>
      </c>
      <c r="AB420" s="56">
        <v>0</v>
      </c>
    </row>
    <row r="421" spans="2:28" x14ac:dyDescent="0.3">
      <c r="B421" s="48" t="s">
        <v>152</v>
      </c>
      <c r="C421" s="48" t="s">
        <v>110</v>
      </c>
      <c r="D421" s="48" t="s">
        <v>78</v>
      </c>
      <c r="E421" s="48" t="s">
        <v>123</v>
      </c>
      <c r="F421" s="48" t="s">
        <v>65</v>
      </c>
      <c r="G421" s="49">
        <v>0.59</v>
      </c>
      <c r="H421" s="48">
        <v>5</v>
      </c>
      <c r="I421" s="48" t="s">
        <v>139</v>
      </c>
      <c r="J421" s="48" t="s">
        <v>140</v>
      </c>
      <c r="K421" s="54">
        <v>3.0708230790265245E-2</v>
      </c>
      <c r="L421" s="54">
        <v>3.0708230790265245E-2</v>
      </c>
      <c r="M421" s="54">
        <v>3.0708230790265245E-2</v>
      </c>
      <c r="N421" s="54">
        <v>3.0708230790265245E-2</v>
      </c>
      <c r="O421" s="54">
        <v>3.0708230790265245E-2</v>
      </c>
      <c r="P421" s="54">
        <v>3.0708230790265245E-2</v>
      </c>
      <c r="Q421" s="54">
        <v>3.0708230790265245E-2</v>
      </c>
      <c r="R421" s="54">
        <v>3.0708230790265245E-2</v>
      </c>
      <c r="S421" s="54">
        <v>3.0708230790265245E-2</v>
      </c>
      <c r="T421" s="54">
        <v>3.0708230790265245E-2</v>
      </c>
      <c r="U421" s="54">
        <v>3.0708230790265245E-2</v>
      </c>
      <c r="V421" s="54">
        <v>3.0708230790265245E-2</v>
      </c>
      <c r="W421" s="54">
        <v>3.0708230790265245E-2</v>
      </c>
      <c r="X421" s="54">
        <v>3.0708230790265245E-2</v>
      </c>
      <c r="Y421" s="54">
        <v>3.0708230790265245E-2</v>
      </c>
      <c r="Z421" s="48" t="s">
        <v>141</v>
      </c>
      <c r="AA421" s="55">
        <v>0.32340440549901867</v>
      </c>
      <c r="AB421" s="56">
        <v>1.3778681737591908E-4</v>
      </c>
    </row>
    <row r="422" spans="2:28" x14ac:dyDescent="0.3">
      <c r="B422" s="48" t="s">
        <v>152</v>
      </c>
      <c r="C422" s="48" t="s">
        <v>110</v>
      </c>
      <c r="D422" s="48" t="s">
        <v>78</v>
      </c>
      <c r="E422" s="48" t="s">
        <v>123</v>
      </c>
      <c r="F422" s="48" t="s">
        <v>66</v>
      </c>
      <c r="G422" s="49">
        <v>0.59</v>
      </c>
      <c r="H422" s="48">
        <v>5</v>
      </c>
      <c r="I422" s="48" t="s">
        <v>143</v>
      </c>
      <c r="J422" s="48" t="s">
        <v>140</v>
      </c>
      <c r="K422" s="54">
        <v>5.2173913043478265E-2</v>
      </c>
      <c r="L422" s="54">
        <v>5.2173913043478265E-2</v>
      </c>
      <c r="M422" s="54">
        <v>5.2173913043478265E-2</v>
      </c>
      <c r="N422" s="54">
        <v>5.2173913043478265E-2</v>
      </c>
      <c r="O422" s="54">
        <v>5.2173913043478265E-2</v>
      </c>
      <c r="P422" s="54">
        <v>5.2173913043478265E-2</v>
      </c>
      <c r="Q422" s="54">
        <v>5.2173913043478265E-2</v>
      </c>
      <c r="R422" s="54">
        <v>5.2173913043478265E-2</v>
      </c>
      <c r="S422" s="54">
        <v>5.2173913043478265E-2</v>
      </c>
      <c r="T422" s="54">
        <v>5.2173913043478265E-2</v>
      </c>
      <c r="U422" s="54">
        <v>5.2173913043478265E-2</v>
      </c>
      <c r="V422" s="54">
        <v>5.2173913043478265E-2</v>
      </c>
      <c r="W422" s="54">
        <v>5.2173913043478265E-2</v>
      </c>
      <c r="X422" s="54">
        <v>5.2173913043478265E-2</v>
      </c>
      <c r="Y422" s="54">
        <v>5.2173913043478265E-2</v>
      </c>
      <c r="Z422" s="48" t="s">
        <v>141</v>
      </c>
      <c r="AA422" s="55">
        <v>0.48910642858115427</v>
      </c>
      <c r="AB422" s="56">
        <v>0</v>
      </c>
    </row>
    <row r="423" spans="2:28" x14ac:dyDescent="0.3">
      <c r="B423" s="48" t="s">
        <v>152</v>
      </c>
      <c r="C423" s="48" t="s">
        <v>110</v>
      </c>
      <c r="D423" s="48" t="s">
        <v>78</v>
      </c>
      <c r="E423" s="48" t="s">
        <v>124</v>
      </c>
      <c r="F423" s="48" t="s">
        <v>65</v>
      </c>
      <c r="G423" s="49">
        <v>0.11</v>
      </c>
      <c r="H423" s="48">
        <v>5</v>
      </c>
      <c r="I423" s="48" t="s">
        <v>139</v>
      </c>
      <c r="J423" s="48" t="s">
        <v>140</v>
      </c>
      <c r="K423" s="54">
        <v>0</v>
      </c>
      <c r="L423" s="54">
        <v>0</v>
      </c>
      <c r="M423" s="54">
        <v>0</v>
      </c>
      <c r="N423" s="54">
        <v>0</v>
      </c>
      <c r="O423" s="54">
        <v>0</v>
      </c>
      <c r="P423" s="54">
        <v>0</v>
      </c>
      <c r="Q423" s="54">
        <v>0</v>
      </c>
      <c r="R423" s="54">
        <v>0</v>
      </c>
      <c r="S423" s="54">
        <v>0</v>
      </c>
      <c r="T423" s="54">
        <v>0</v>
      </c>
      <c r="U423" s="54">
        <v>0</v>
      </c>
      <c r="V423" s="54">
        <v>0</v>
      </c>
      <c r="W423" s="54">
        <v>0</v>
      </c>
      <c r="X423" s="54">
        <v>0</v>
      </c>
      <c r="Y423" s="54">
        <v>0</v>
      </c>
      <c r="Z423" s="48" t="s">
        <v>141</v>
      </c>
      <c r="AA423" s="55">
        <v>0.32340440549901867</v>
      </c>
      <c r="AB423" s="56">
        <v>1.3778681737591908E-4</v>
      </c>
    </row>
    <row r="424" spans="2:28" x14ac:dyDescent="0.3">
      <c r="B424" s="48" t="s">
        <v>152</v>
      </c>
      <c r="C424" s="48" t="s">
        <v>110</v>
      </c>
      <c r="D424" s="48" t="s">
        <v>78</v>
      </c>
      <c r="E424" s="48" t="s">
        <v>124</v>
      </c>
      <c r="F424" s="48" t="s">
        <v>66</v>
      </c>
      <c r="G424" s="49">
        <v>0.11</v>
      </c>
      <c r="H424" s="48">
        <v>5</v>
      </c>
      <c r="I424" s="48" t="s">
        <v>143</v>
      </c>
      <c r="J424" s="48" t="s">
        <v>140</v>
      </c>
      <c r="K424" s="54">
        <v>0</v>
      </c>
      <c r="L424" s="54">
        <v>0</v>
      </c>
      <c r="M424" s="54">
        <v>0</v>
      </c>
      <c r="N424" s="54">
        <v>0</v>
      </c>
      <c r="O424" s="54">
        <v>0</v>
      </c>
      <c r="P424" s="54">
        <v>0</v>
      </c>
      <c r="Q424" s="54">
        <v>0</v>
      </c>
      <c r="R424" s="54">
        <v>0</v>
      </c>
      <c r="S424" s="54">
        <v>0</v>
      </c>
      <c r="T424" s="54">
        <v>0</v>
      </c>
      <c r="U424" s="54">
        <v>0</v>
      </c>
      <c r="V424" s="54">
        <v>0</v>
      </c>
      <c r="W424" s="54">
        <v>0</v>
      </c>
      <c r="X424" s="54">
        <v>0</v>
      </c>
      <c r="Y424" s="54">
        <v>0</v>
      </c>
      <c r="Z424" s="48" t="s">
        <v>141</v>
      </c>
      <c r="AA424" s="55">
        <v>0.48910642858115427</v>
      </c>
      <c r="AB424" s="56">
        <v>0</v>
      </c>
    </row>
    <row r="425" spans="2:28" x14ac:dyDescent="0.3">
      <c r="B425" s="48" t="s">
        <v>109</v>
      </c>
      <c r="C425" s="48" t="s">
        <v>110</v>
      </c>
      <c r="D425" s="48" t="s">
        <v>76</v>
      </c>
      <c r="E425" s="48" t="s">
        <v>111</v>
      </c>
      <c r="F425" s="48" t="s">
        <v>65</v>
      </c>
      <c r="G425" s="49">
        <v>1</v>
      </c>
      <c r="H425" s="50">
        <v>6.5063621211282578</v>
      </c>
      <c r="I425" s="48" t="s">
        <v>112</v>
      </c>
      <c r="J425" s="48" t="s">
        <v>113</v>
      </c>
      <c r="K425" s="51">
        <v>44.563706563706567</v>
      </c>
      <c r="L425" s="51">
        <v>44.563706563706567</v>
      </c>
      <c r="M425" s="51">
        <v>44.563706563706567</v>
      </c>
      <c r="N425" s="51">
        <v>44.563706563706567</v>
      </c>
      <c r="O425" s="51">
        <v>44.563706563706567</v>
      </c>
      <c r="P425" s="51">
        <v>44.563706563706567</v>
      </c>
      <c r="Q425" s="51">
        <v>44.563706563706567</v>
      </c>
      <c r="R425" s="51">
        <v>44.563706563706567</v>
      </c>
      <c r="S425" s="51">
        <v>44.563706563706567</v>
      </c>
      <c r="T425" s="51">
        <v>44.563706563706567</v>
      </c>
      <c r="U425" s="51">
        <v>44.563706563706567</v>
      </c>
      <c r="V425" s="51">
        <v>44.563706563706567</v>
      </c>
      <c r="W425" s="51">
        <v>44.563706563706567</v>
      </c>
      <c r="X425" s="51">
        <v>44.563706563706567</v>
      </c>
      <c r="Y425" s="51">
        <v>44.563706563706567</v>
      </c>
      <c r="Z425" s="48" t="s">
        <v>141</v>
      </c>
      <c r="AA425" s="55">
        <v>0.29122305078152849</v>
      </c>
      <c r="AB425" s="56">
        <v>1.1428010983920346E-4</v>
      </c>
    </row>
    <row r="426" spans="2:28" x14ac:dyDescent="0.3">
      <c r="B426" s="48" t="s">
        <v>109</v>
      </c>
      <c r="C426" s="48" t="s">
        <v>110</v>
      </c>
      <c r="D426" s="48" t="s">
        <v>76</v>
      </c>
      <c r="E426" s="48" t="s">
        <v>111</v>
      </c>
      <c r="F426" s="48" t="s">
        <v>66</v>
      </c>
      <c r="G426" s="49">
        <v>1</v>
      </c>
      <c r="H426" s="50">
        <v>6.5063621211282578</v>
      </c>
      <c r="I426" s="48" t="s">
        <v>112</v>
      </c>
      <c r="J426" s="48" t="s">
        <v>113</v>
      </c>
      <c r="K426" s="51">
        <v>5.6923076923076916</v>
      </c>
      <c r="L426" s="51">
        <v>5.6923076923076916</v>
      </c>
      <c r="M426" s="51">
        <v>5.6923076923076916</v>
      </c>
      <c r="N426" s="51">
        <v>5.6923076923076916</v>
      </c>
      <c r="O426" s="51">
        <v>5.6923076923076916</v>
      </c>
      <c r="P426" s="51">
        <v>5.6923076923076916</v>
      </c>
      <c r="Q426" s="51">
        <v>5.6923076923076916</v>
      </c>
      <c r="R426" s="51">
        <v>5.6923076923076916</v>
      </c>
      <c r="S426" s="51">
        <v>5.6923076923076916</v>
      </c>
      <c r="T426" s="51">
        <v>5.6923076923076916</v>
      </c>
      <c r="U426" s="51">
        <v>5.6923076923076916</v>
      </c>
      <c r="V426" s="51">
        <v>5.6923076923076916</v>
      </c>
      <c r="W426" s="51">
        <v>5.6923076923076916</v>
      </c>
      <c r="X426" s="51">
        <v>5.6923076923076916</v>
      </c>
      <c r="Y426" s="51">
        <v>5.6923076923076916</v>
      </c>
      <c r="Z426" s="48" t="s">
        <v>141</v>
      </c>
      <c r="AA426" s="55">
        <v>3.6534583368262386</v>
      </c>
      <c r="AB426" s="56">
        <v>0</v>
      </c>
    </row>
    <row r="427" spans="2:28" x14ac:dyDescent="0.3">
      <c r="B427" s="48" t="s">
        <v>109</v>
      </c>
      <c r="C427" s="48" t="s">
        <v>110</v>
      </c>
      <c r="D427" s="48" t="s">
        <v>76</v>
      </c>
      <c r="E427" s="48" t="s">
        <v>114</v>
      </c>
      <c r="F427" s="48" t="s">
        <v>65</v>
      </c>
      <c r="G427" s="49">
        <v>0.5</v>
      </c>
      <c r="H427" s="50">
        <v>6.5063621211282578</v>
      </c>
      <c r="I427" s="48" t="s">
        <v>112</v>
      </c>
      <c r="J427" s="48" t="s">
        <v>113</v>
      </c>
      <c r="K427" s="51">
        <v>151.30759330759332</v>
      </c>
      <c r="L427" s="51">
        <v>151.30759330759332</v>
      </c>
      <c r="M427" s="51">
        <v>151.30759330759332</v>
      </c>
      <c r="N427" s="51">
        <v>151.30759330759332</v>
      </c>
      <c r="O427" s="51">
        <v>151.30759330759332</v>
      </c>
      <c r="P427" s="51">
        <v>151.30759330759332</v>
      </c>
      <c r="Q427" s="51">
        <v>151.30759330759332</v>
      </c>
      <c r="R427" s="51">
        <v>151.30759330759332</v>
      </c>
      <c r="S427" s="51">
        <v>151.30759330759332</v>
      </c>
      <c r="T427" s="51">
        <v>151.30759330759332</v>
      </c>
      <c r="U427" s="51">
        <v>151.30759330759332</v>
      </c>
      <c r="V427" s="51">
        <v>151.30759330759332</v>
      </c>
      <c r="W427" s="51">
        <v>151.30759330759332</v>
      </c>
      <c r="X427" s="51">
        <v>151.30759330759332</v>
      </c>
      <c r="Y427" s="51">
        <v>151.30759330759332</v>
      </c>
      <c r="Z427" s="48" t="s">
        <v>141</v>
      </c>
      <c r="AA427" s="55">
        <v>0.29122305078152849</v>
      </c>
      <c r="AB427" s="56">
        <v>1.1428010983920346E-4</v>
      </c>
    </row>
    <row r="428" spans="2:28" x14ac:dyDescent="0.3">
      <c r="B428" s="48" t="s">
        <v>109</v>
      </c>
      <c r="C428" s="48" t="s">
        <v>110</v>
      </c>
      <c r="D428" s="48" t="s">
        <v>76</v>
      </c>
      <c r="E428" s="48" t="s">
        <v>114</v>
      </c>
      <c r="F428" s="48" t="s">
        <v>66</v>
      </c>
      <c r="G428" s="49">
        <v>0.5</v>
      </c>
      <c r="H428" s="50">
        <v>6.5063621211282578</v>
      </c>
      <c r="I428" s="48" t="s">
        <v>112</v>
      </c>
      <c r="J428" s="48" t="s">
        <v>113</v>
      </c>
      <c r="K428" s="51">
        <v>5.2307692307692308</v>
      </c>
      <c r="L428" s="51">
        <v>5.2307692307692308</v>
      </c>
      <c r="M428" s="51">
        <v>5.2307692307692308</v>
      </c>
      <c r="N428" s="51">
        <v>5.2307692307692308</v>
      </c>
      <c r="O428" s="51">
        <v>5.2307692307692308</v>
      </c>
      <c r="P428" s="51">
        <v>5.2307692307692308</v>
      </c>
      <c r="Q428" s="51">
        <v>5.2307692307692308</v>
      </c>
      <c r="R428" s="51">
        <v>5.2307692307692308</v>
      </c>
      <c r="S428" s="51">
        <v>5.2307692307692308</v>
      </c>
      <c r="T428" s="51">
        <v>5.2307692307692308</v>
      </c>
      <c r="U428" s="51">
        <v>5.2307692307692308</v>
      </c>
      <c r="V428" s="51">
        <v>5.2307692307692308</v>
      </c>
      <c r="W428" s="51">
        <v>5.2307692307692308</v>
      </c>
      <c r="X428" s="51">
        <v>5.2307692307692308</v>
      </c>
      <c r="Y428" s="51">
        <v>5.2307692307692308</v>
      </c>
      <c r="Z428" s="48" t="s">
        <v>141</v>
      </c>
      <c r="AA428" s="55">
        <v>3.6534583368262386</v>
      </c>
      <c r="AB428" s="56">
        <v>0</v>
      </c>
    </row>
    <row r="429" spans="2:28" x14ac:dyDescent="0.3">
      <c r="B429" s="48" t="s">
        <v>109</v>
      </c>
      <c r="C429" s="48" t="s">
        <v>110</v>
      </c>
      <c r="D429" s="48" t="s">
        <v>76</v>
      </c>
      <c r="E429" s="48" t="s">
        <v>115</v>
      </c>
      <c r="F429" s="48" t="s">
        <v>65</v>
      </c>
      <c r="G429" s="49">
        <v>1</v>
      </c>
      <c r="H429" s="50">
        <v>6.5063621211282578</v>
      </c>
      <c r="I429" s="48" t="s">
        <v>112</v>
      </c>
      <c r="J429" s="48" t="s">
        <v>113</v>
      </c>
      <c r="K429" s="51">
        <v>69.084942084942085</v>
      </c>
      <c r="L429" s="51">
        <v>69.084942084942085</v>
      </c>
      <c r="M429" s="51">
        <v>69.084942084942085</v>
      </c>
      <c r="N429" s="51">
        <v>69.084942084942085</v>
      </c>
      <c r="O429" s="51">
        <v>69.084942084942085</v>
      </c>
      <c r="P429" s="51">
        <v>69.084942084942085</v>
      </c>
      <c r="Q429" s="51">
        <v>69.084942084942085</v>
      </c>
      <c r="R429" s="51">
        <v>69.084942084942085</v>
      </c>
      <c r="S429" s="51">
        <v>69.084942084942085</v>
      </c>
      <c r="T429" s="51">
        <v>69.084942084942085</v>
      </c>
      <c r="U429" s="51">
        <v>69.084942084942085</v>
      </c>
      <c r="V429" s="51">
        <v>69.084942084942085</v>
      </c>
      <c r="W429" s="51">
        <v>69.084942084942085</v>
      </c>
      <c r="X429" s="51">
        <v>69.084942084942085</v>
      </c>
      <c r="Y429" s="51">
        <v>69.084942084942085</v>
      </c>
      <c r="Z429" s="48" t="s">
        <v>141</v>
      </c>
      <c r="AA429" s="55">
        <v>0.29122305078152849</v>
      </c>
      <c r="AB429" s="56">
        <v>1.1428010983920346E-4</v>
      </c>
    </row>
    <row r="430" spans="2:28" x14ac:dyDescent="0.3">
      <c r="B430" s="48" t="s">
        <v>109</v>
      </c>
      <c r="C430" s="48" t="s">
        <v>110</v>
      </c>
      <c r="D430" s="48" t="s">
        <v>76</v>
      </c>
      <c r="E430" s="48" t="s">
        <v>115</v>
      </c>
      <c r="F430" s="48" t="s">
        <v>66</v>
      </c>
      <c r="G430" s="49">
        <v>1</v>
      </c>
      <c r="H430" s="50">
        <v>6.5063621211282578</v>
      </c>
      <c r="I430" s="48" t="s">
        <v>112</v>
      </c>
      <c r="J430" s="48" t="s">
        <v>113</v>
      </c>
      <c r="K430" s="51">
        <v>14.153846153846152</v>
      </c>
      <c r="L430" s="51">
        <v>14.153846153846152</v>
      </c>
      <c r="M430" s="51">
        <v>14.153846153846152</v>
      </c>
      <c r="N430" s="51">
        <v>14.153846153846152</v>
      </c>
      <c r="O430" s="51">
        <v>14.153846153846152</v>
      </c>
      <c r="P430" s="51">
        <v>14.153846153846152</v>
      </c>
      <c r="Q430" s="51">
        <v>14.153846153846152</v>
      </c>
      <c r="R430" s="51">
        <v>14.153846153846152</v>
      </c>
      <c r="S430" s="51">
        <v>14.153846153846152</v>
      </c>
      <c r="T430" s="51">
        <v>14.153846153846152</v>
      </c>
      <c r="U430" s="51">
        <v>14.153846153846152</v>
      </c>
      <c r="V430" s="51">
        <v>14.153846153846152</v>
      </c>
      <c r="W430" s="51">
        <v>14.153846153846152</v>
      </c>
      <c r="X430" s="51">
        <v>14.153846153846152</v>
      </c>
      <c r="Y430" s="51">
        <v>14.153846153846152</v>
      </c>
      <c r="Z430" s="48" t="s">
        <v>141</v>
      </c>
      <c r="AA430" s="55">
        <v>3.6534583368262386</v>
      </c>
      <c r="AB430" s="56">
        <v>0</v>
      </c>
    </row>
    <row r="431" spans="2:28" x14ac:dyDescent="0.3">
      <c r="B431" s="48" t="s">
        <v>109</v>
      </c>
      <c r="C431" s="48" t="s">
        <v>110</v>
      </c>
      <c r="D431" s="48" t="s">
        <v>76</v>
      </c>
      <c r="E431" s="48" t="s">
        <v>116</v>
      </c>
      <c r="F431" s="48" t="s">
        <v>65</v>
      </c>
      <c r="G431" s="49">
        <v>1</v>
      </c>
      <c r="H431" s="50">
        <v>6.5063621211282578</v>
      </c>
      <c r="I431" s="48" t="s">
        <v>112</v>
      </c>
      <c r="J431" s="48" t="s">
        <v>113</v>
      </c>
      <c r="K431" s="51">
        <v>36.501930501930502</v>
      </c>
      <c r="L431" s="51">
        <v>36.501930501930502</v>
      </c>
      <c r="M431" s="51">
        <v>36.501930501930502</v>
      </c>
      <c r="N431" s="51">
        <v>36.501930501930502</v>
      </c>
      <c r="O431" s="51">
        <v>36.501930501930502</v>
      </c>
      <c r="P431" s="51">
        <v>36.501930501930502</v>
      </c>
      <c r="Q431" s="51">
        <v>36.501930501930502</v>
      </c>
      <c r="R431" s="51">
        <v>36.501930501930502</v>
      </c>
      <c r="S431" s="51">
        <v>36.501930501930502</v>
      </c>
      <c r="T431" s="51">
        <v>36.501930501930502</v>
      </c>
      <c r="U431" s="51">
        <v>36.501930501930502</v>
      </c>
      <c r="V431" s="51">
        <v>36.501930501930502</v>
      </c>
      <c r="W431" s="51">
        <v>36.501930501930502</v>
      </c>
      <c r="X431" s="51">
        <v>36.501930501930502</v>
      </c>
      <c r="Y431" s="51">
        <v>36.501930501930502</v>
      </c>
      <c r="Z431" s="48" t="s">
        <v>141</v>
      </c>
      <c r="AA431" s="55">
        <v>0.29122305078152849</v>
      </c>
      <c r="AB431" s="56">
        <v>1.1428010983920346E-4</v>
      </c>
    </row>
    <row r="432" spans="2:28" x14ac:dyDescent="0.3">
      <c r="B432" s="48" t="s">
        <v>109</v>
      </c>
      <c r="C432" s="48" t="s">
        <v>110</v>
      </c>
      <c r="D432" s="48" t="s">
        <v>76</v>
      </c>
      <c r="E432" s="48" t="s">
        <v>116</v>
      </c>
      <c r="F432" s="48" t="s">
        <v>66</v>
      </c>
      <c r="G432" s="49">
        <v>1</v>
      </c>
      <c r="H432" s="50">
        <v>6.5063621211282578</v>
      </c>
      <c r="I432" s="48" t="s">
        <v>112</v>
      </c>
      <c r="J432" s="48" t="s">
        <v>113</v>
      </c>
      <c r="K432" s="51">
        <v>5.8461538461538458</v>
      </c>
      <c r="L432" s="51">
        <v>5.8461538461538458</v>
      </c>
      <c r="M432" s="51">
        <v>5.8461538461538458</v>
      </c>
      <c r="N432" s="51">
        <v>5.8461538461538458</v>
      </c>
      <c r="O432" s="51">
        <v>5.8461538461538458</v>
      </c>
      <c r="P432" s="51">
        <v>5.8461538461538458</v>
      </c>
      <c r="Q432" s="51">
        <v>5.8461538461538458</v>
      </c>
      <c r="R432" s="51">
        <v>5.8461538461538458</v>
      </c>
      <c r="S432" s="51">
        <v>5.8461538461538458</v>
      </c>
      <c r="T432" s="51">
        <v>5.8461538461538458</v>
      </c>
      <c r="U432" s="51">
        <v>5.8461538461538458</v>
      </c>
      <c r="V432" s="51">
        <v>5.8461538461538458</v>
      </c>
      <c r="W432" s="51">
        <v>5.8461538461538458</v>
      </c>
      <c r="X432" s="51">
        <v>5.8461538461538458</v>
      </c>
      <c r="Y432" s="51">
        <v>5.8461538461538458</v>
      </c>
      <c r="Z432" s="48" t="s">
        <v>141</v>
      </c>
      <c r="AA432" s="55">
        <v>3.6534583368262386</v>
      </c>
      <c r="AB432" s="56">
        <v>0</v>
      </c>
    </row>
    <row r="433" spans="2:28" x14ac:dyDescent="0.3">
      <c r="B433" s="48" t="s">
        <v>109</v>
      </c>
      <c r="C433" s="48" t="s">
        <v>110</v>
      </c>
      <c r="D433" s="48" t="s">
        <v>76</v>
      </c>
      <c r="E433" s="48" t="s">
        <v>117</v>
      </c>
      <c r="F433" s="48" t="s">
        <v>65</v>
      </c>
      <c r="G433" s="49">
        <v>1</v>
      </c>
      <c r="H433" s="50">
        <v>6.5063621211282578</v>
      </c>
      <c r="I433" s="48" t="s">
        <v>112</v>
      </c>
      <c r="J433" s="48" t="s">
        <v>113</v>
      </c>
      <c r="K433" s="51">
        <v>62.590733590733585</v>
      </c>
      <c r="L433" s="51">
        <v>62.590733590733585</v>
      </c>
      <c r="M433" s="51">
        <v>62.590733590733585</v>
      </c>
      <c r="N433" s="51">
        <v>62.590733590733585</v>
      </c>
      <c r="O433" s="51">
        <v>62.590733590733585</v>
      </c>
      <c r="P433" s="51">
        <v>62.590733590733585</v>
      </c>
      <c r="Q433" s="51">
        <v>62.590733590733585</v>
      </c>
      <c r="R433" s="51">
        <v>62.590733590733585</v>
      </c>
      <c r="S433" s="51">
        <v>62.590733590733585</v>
      </c>
      <c r="T433" s="51">
        <v>62.590733590733585</v>
      </c>
      <c r="U433" s="51">
        <v>62.590733590733585</v>
      </c>
      <c r="V433" s="51">
        <v>62.590733590733585</v>
      </c>
      <c r="W433" s="51">
        <v>62.590733590733585</v>
      </c>
      <c r="X433" s="51">
        <v>62.590733590733585</v>
      </c>
      <c r="Y433" s="51">
        <v>62.590733590733585</v>
      </c>
      <c r="Z433" s="48" t="s">
        <v>141</v>
      </c>
      <c r="AA433" s="55">
        <v>0.29122305078152849</v>
      </c>
      <c r="AB433" s="56">
        <v>1.1428010983920346E-4</v>
      </c>
    </row>
    <row r="434" spans="2:28" x14ac:dyDescent="0.3">
      <c r="B434" s="48" t="s">
        <v>109</v>
      </c>
      <c r="C434" s="48" t="s">
        <v>110</v>
      </c>
      <c r="D434" s="48" t="s">
        <v>76</v>
      </c>
      <c r="E434" s="48" t="s">
        <v>117</v>
      </c>
      <c r="F434" s="48" t="s">
        <v>66</v>
      </c>
      <c r="G434" s="49">
        <v>1</v>
      </c>
      <c r="H434" s="50">
        <v>6.5063621211282578</v>
      </c>
      <c r="I434" s="48" t="s">
        <v>112</v>
      </c>
      <c r="J434" s="48" t="s">
        <v>113</v>
      </c>
      <c r="K434" s="51">
        <v>3.6923076923076921</v>
      </c>
      <c r="L434" s="51">
        <v>3.6923076923076921</v>
      </c>
      <c r="M434" s="51">
        <v>3.6923076923076921</v>
      </c>
      <c r="N434" s="51">
        <v>3.6923076923076921</v>
      </c>
      <c r="O434" s="51">
        <v>3.6923076923076921</v>
      </c>
      <c r="P434" s="51">
        <v>3.6923076923076921</v>
      </c>
      <c r="Q434" s="51">
        <v>3.6923076923076921</v>
      </c>
      <c r="R434" s="51">
        <v>3.6923076923076921</v>
      </c>
      <c r="S434" s="51">
        <v>3.6923076923076921</v>
      </c>
      <c r="T434" s="51">
        <v>3.6923076923076921</v>
      </c>
      <c r="U434" s="51">
        <v>3.6923076923076921</v>
      </c>
      <c r="V434" s="51">
        <v>3.6923076923076921</v>
      </c>
      <c r="W434" s="51">
        <v>3.6923076923076921</v>
      </c>
      <c r="X434" s="51">
        <v>3.6923076923076921</v>
      </c>
      <c r="Y434" s="51">
        <v>3.6923076923076921</v>
      </c>
      <c r="Z434" s="48" t="s">
        <v>141</v>
      </c>
      <c r="AA434" s="55">
        <v>3.6534583368262386</v>
      </c>
      <c r="AB434" s="56">
        <v>0</v>
      </c>
    </row>
    <row r="435" spans="2:28" x14ac:dyDescent="0.3">
      <c r="B435" s="48" t="s">
        <v>109</v>
      </c>
      <c r="C435" s="48" t="s">
        <v>110</v>
      </c>
      <c r="D435" s="48" t="s">
        <v>76</v>
      </c>
      <c r="E435" s="48" t="s">
        <v>118</v>
      </c>
      <c r="F435" s="48" t="s">
        <v>65</v>
      </c>
      <c r="G435" s="49">
        <v>0.15</v>
      </c>
      <c r="H435" s="50">
        <v>6.5063621211282578</v>
      </c>
      <c r="I435" s="48" t="s">
        <v>112</v>
      </c>
      <c r="J435" s="48" t="s">
        <v>113</v>
      </c>
      <c r="K435" s="51">
        <v>50.348777348777347</v>
      </c>
      <c r="L435" s="51">
        <v>50.348777348777347</v>
      </c>
      <c r="M435" s="51">
        <v>50.348777348777347</v>
      </c>
      <c r="N435" s="51">
        <v>50.348777348777347</v>
      </c>
      <c r="O435" s="51">
        <v>50.348777348777347</v>
      </c>
      <c r="P435" s="51">
        <v>50.348777348777347</v>
      </c>
      <c r="Q435" s="51">
        <v>50.348777348777347</v>
      </c>
      <c r="R435" s="51">
        <v>50.348777348777347</v>
      </c>
      <c r="S435" s="51">
        <v>50.348777348777347</v>
      </c>
      <c r="T435" s="51">
        <v>50.348777348777347</v>
      </c>
      <c r="U435" s="51">
        <v>50.348777348777347</v>
      </c>
      <c r="V435" s="51">
        <v>50.348777348777347</v>
      </c>
      <c r="W435" s="51">
        <v>50.348777348777347</v>
      </c>
      <c r="X435" s="51">
        <v>50.348777348777347</v>
      </c>
      <c r="Y435" s="51">
        <v>50.348777348777347</v>
      </c>
      <c r="Z435" s="48" t="s">
        <v>141</v>
      </c>
      <c r="AA435" s="55">
        <v>0.29122305078152849</v>
      </c>
      <c r="AB435" s="56">
        <v>1.1428010983920346E-4</v>
      </c>
    </row>
    <row r="436" spans="2:28" x14ac:dyDescent="0.3">
      <c r="B436" s="48" t="s">
        <v>109</v>
      </c>
      <c r="C436" s="48" t="s">
        <v>110</v>
      </c>
      <c r="D436" s="48" t="s">
        <v>76</v>
      </c>
      <c r="E436" s="48" t="s">
        <v>118</v>
      </c>
      <c r="F436" s="48" t="s">
        <v>66</v>
      </c>
      <c r="G436" s="49">
        <v>0.15</v>
      </c>
      <c r="H436" s="50">
        <v>6.5063621211282578</v>
      </c>
      <c r="I436" s="48" t="s">
        <v>112</v>
      </c>
      <c r="J436" s="48" t="s">
        <v>113</v>
      </c>
      <c r="K436" s="51">
        <v>2.7692307692307692</v>
      </c>
      <c r="L436" s="51">
        <v>2.7692307692307692</v>
      </c>
      <c r="M436" s="51">
        <v>2.7692307692307692</v>
      </c>
      <c r="N436" s="51">
        <v>2.7692307692307692</v>
      </c>
      <c r="O436" s="51">
        <v>2.7692307692307692</v>
      </c>
      <c r="P436" s="51">
        <v>2.7692307692307692</v>
      </c>
      <c r="Q436" s="51">
        <v>2.7692307692307692</v>
      </c>
      <c r="R436" s="51">
        <v>2.7692307692307692</v>
      </c>
      <c r="S436" s="51">
        <v>2.7692307692307692</v>
      </c>
      <c r="T436" s="51">
        <v>2.7692307692307692</v>
      </c>
      <c r="U436" s="51">
        <v>2.7692307692307692</v>
      </c>
      <c r="V436" s="51">
        <v>2.7692307692307692</v>
      </c>
      <c r="W436" s="51">
        <v>2.7692307692307692</v>
      </c>
      <c r="X436" s="51">
        <v>2.7692307692307692</v>
      </c>
      <c r="Y436" s="51">
        <v>2.7692307692307692</v>
      </c>
      <c r="Z436" s="48" t="s">
        <v>141</v>
      </c>
      <c r="AA436" s="55">
        <v>3.6534583368262386</v>
      </c>
      <c r="AB436" s="56">
        <v>0</v>
      </c>
    </row>
    <row r="437" spans="2:28" x14ac:dyDescent="0.3">
      <c r="B437" s="48" t="s">
        <v>109</v>
      </c>
      <c r="C437" s="48" t="s">
        <v>110</v>
      </c>
      <c r="D437" s="48" t="s">
        <v>76</v>
      </c>
      <c r="E437" s="48" t="s">
        <v>119</v>
      </c>
      <c r="F437" s="48" t="s">
        <v>65</v>
      </c>
      <c r="G437" s="49">
        <v>0.15</v>
      </c>
      <c r="H437" s="50">
        <v>6.5063621211282578</v>
      </c>
      <c r="I437" s="48" t="s">
        <v>112</v>
      </c>
      <c r="J437" s="48" t="s">
        <v>113</v>
      </c>
      <c r="K437" s="51">
        <v>34.113256113256114</v>
      </c>
      <c r="L437" s="51">
        <v>34.113256113256114</v>
      </c>
      <c r="M437" s="51">
        <v>34.113256113256114</v>
      </c>
      <c r="N437" s="51">
        <v>34.113256113256114</v>
      </c>
      <c r="O437" s="51">
        <v>34.113256113256114</v>
      </c>
      <c r="P437" s="51">
        <v>34.113256113256114</v>
      </c>
      <c r="Q437" s="51">
        <v>34.113256113256114</v>
      </c>
      <c r="R437" s="51">
        <v>34.113256113256114</v>
      </c>
      <c r="S437" s="51">
        <v>34.113256113256114</v>
      </c>
      <c r="T437" s="51">
        <v>34.113256113256114</v>
      </c>
      <c r="U437" s="51">
        <v>34.113256113256114</v>
      </c>
      <c r="V437" s="51">
        <v>34.113256113256114</v>
      </c>
      <c r="W437" s="51">
        <v>34.113256113256114</v>
      </c>
      <c r="X437" s="51">
        <v>34.113256113256114</v>
      </c>
      <c r="Y437" s="51">
        <v>34.113256113256114</v>
      </c>
      <c r="Z437" s="48" t="s">
        <v>141</v>
      </c>
      <c r="AA437" s="55">
        <v>0.29122305078152849</v>
      </c>
      <c r="AB437" s="56">
        <v>1.1428010983920346E-4</v>
      </c>
    </row>
    <row r="438" spans="2:28" x14ac:dyDescent="0.3">
      <c r="B438" s="48" t="s">
        <v>109</v>
      </c>
      <c r="C438" s="48" t="s">
        <v>110</v>
      </c>
      <c r="D438" s="48" t="s">
        <v>76</v>
      </c>
      <c r="E438" s="48" t="s">
        <v>119</v>
      </c>
      <c r="F438" s="48" t="s">
        <v>66</v>
      </c>
      <c r="G438" s="49">
        <v>0.15</v>
      </c>
      <c r="H438" s="50">
        <v>6.5063621211282578</v>
      </c>
      <c r="I438" s="48" t="s">
        <v>112</v>
      </c>
      <c r="J438" s="48" t="s">
        <v>113</v>
      </c>
      <c r="K438" s="51">
        <v>3.6923076923076921</v>
      </c>
      <c r="L438" s="51">
        <v>3.6923076923076921</v>
      </c>
      <c r="M438" s="51">
        <v>3.6923076923076921</v>
      </c>
      <c r="N438" s="51">
        <v>3.6923076923076921</v>
      </c>
      <c r="O438" s="51">
        <v>3.6923076923076921</v>
      </c>
      <c r="P438" s="51">
        <v>3.6923076923076921</v>
      </c>
      <c r="Q438" s="51">
        <v>3.6923076923076921</v>
      </c>
      <c r="R438" s="51">
        <v>3.6923076923076921</v>
      </c>
      <c r="S438" s="51">
        <v>3.6923076923076921</v>
      </c>
      <c r="T438" s="51">
        <v>3.6923076923076921</v>
      </c>
      <c r="U438" s="51">
        <v>3.6923076923076921</v>
      </c>
      <c r="V438" s="51">
        <v>3.6923076923076921</v>
      </c>
      <c r="W438" s="51">
        <v>3.6923076923076921</v>
      </c>
      <c r="X438" s="51">
        <v>3.6923076923076921</v>
      </c>
      <c r="Y438" s="51">
        <v>3.6923076923076921</v>
      </c>
      <c r="Z438" s="48" t="s">
        <v>141</v>
      </c>
      <c r="AA438" s="55">
        <v>3.6534583368262386</v>
      </c>
      <c r="AB438" s="56">
        <v>0</v>
      </c>
    </row>
    <row r="439" spans="2:28" x14ac:dyDescent="0.3">
      <c r="B439" s="48" t="s">
        <v>109</v>
      </c>
      <c r="C439" s="48" t="s">
        <v>110</v>
      </c>
      <c r="D439" s="48" t="s">
        <v>76</v>
      </c>
      <c r="E439" s="48" t="s">
        <v>120</v>
      </c>
      <c r="F439" s="48" t="s">
        <v>65</v>
      </c>
      <c r="G439" s="49">
        <v>1</v>
      </c>
      <c r="H439" s="50">
        <v>6.5063621211282578</v>
      </c>
      <c r="I439" s="48" t="s">
        <v>112</v>
      </c>
      <c r="J439" s="48" t="s">
        <v>113</v>
      </c>
      <c r="K439" s="51">
        <v>69.047619047619051</v>
      </c>
      <c r="L439" s="51">
        <v>69.047619047619051</v>
      </c>
      <c r="M439" s="51">
        <v>69.047619047619051</v>
      </c>
      <c r="N439" s="51">
        <v>69.047619047619051</v>
      </c>
      <c r="O439" s="51">
        <v>69.047619047619051</v>
      </c>
      <c r="P439" s="51">
        <v>69.047619047619051</v>
      </c>
      <c r="Q439" s="51">
        <v>69.047619047619051</v>
      </c>
      <c r="R439" s="51">
        <v>69.047619047619051</v>
      </c>
      <c r="S439" s="51">
        <v>69.047619047619051</v>
      </c>
      <c r="T439" s="51">
        <v>69.047619047619051</v>
      </c>
      <c r="U439" s="51">
        <v>69.047619047619051</v>
      </c>
      <c r="V439" s="51">
        <v>69.047619047619051</v>
      </c>
      <c r="W439" s="51">
        <v>69.047619047619051</v>
      </c>
      <c r="X439" s="51">
        <v>69.047619047619051</v>
      </c>
      <c r="Y439" s="51">
        <v>69.047619047619051</v>
      </c>
      <c r="Z439" s="48" t="s">
        <v>141</v>
      </c>
      <c r="AA439" s="55">
        <v>0.29122305078152849</v>
      </c>
      <c r="AB439" s="56">
        <v>1.1428010983920346E-4</v>
      </c>
    </row>
    <row r="440" spans="2:28" x14ac:dyDescent="0.3">
      <c r="B440" s="48" t="s">
        <v>109</v>
      </c>
      <c r="C440" s="48" t="s">
        <v>110</v>
      </c>
      <c r="D440" s="48" t="s">
        <v>76</v>
      </c>
      <c r="E440" s="48" t="s">
        <v>120</v>
      </c>
      <c r="F440" s="48" t="s">
        <v>66</v>
      </c>
      <c r="G440" s="49">
        <v>1</v>
      </c>
      <c r="H440" s="50">
        <v>6.5063621211282578</v>
      </c>
      <c r="I440" s="48" t="s">
        <v>112</v>
      </c>
      <c r="J440" s="48" t="s">
        <v>113</v>
      </c>
      <c r="K440" s="51">
        <v>0.76923076923076927</v>
      </c>
      <c r="L440" s="51">
        <v>0.76923076923076927</v>
      </c>
      <c r="M440" s="51">
        <v>0.76923076923076927</v>
      </c>
      <c r="N440" s="51">
        <v>0.76923076923076927</v>
      </c>
      <c r="O440" s="51">
        <v>0.76923076923076927</v>
      </c>
      <c r="P440" s="51">
        <v>0.76923076923076927</v>
      </c>
      <c r="Q440" s="51">
        <v>0.76923076923076927</v>
      </c>
      <c r="R440" s="51">
        <v>0.76923076923076927</v>
      </c>
      <c r="S440" s="51">
        <v>0.76923076923076927</v>
      </c>
      <c r="T440" s="51">
        <v>0.76923076923076927</v>
      </c>
      <c r="U440" s="51">
        <v>0.76923076923076927</v>
      </c>
      <c r="V440" s="51">
        <v>0.76923076923076927</v>
      </c>
      <c r="W440" s="51">
        <v>0.76923076923076927</v>
      </c>
      <c r="X440" s="51">
        <v>0.76923076923076927</v>
      </c>
      <c r="Y440" s="51">
        <v>0.76923076923076927</v>
      </c>
      <c r="Z440" s="48" t="s">
        <v>141</v>
      </c>
      <c r="AA440" s="55">
        <v>3.6534583368262386</v>
      </c>
      <c r="AB440" s="56">
        <v>0</v>
      </c>
    </row>
    <row r="441" spans="2:28" x14ac:dyDescent="0.3">
      <c r="B441" s="48" t="s">
        <v>109</v>
      </c>
      <c r="C441" s="48" t="s">
        <v>110</v>
      </c>
      <c r="D441" s="48" t="s">
        <v>76</v>
      </c>
      <c r="E441" s="48" t="s">
        <v>121</v>
      </c>
      <c r="F441" s="48" t="s">
        <v>65</v>
      </c>
      <c r="G441" s="49">
        <v>0.15</v>
      </c>
      <c r="H441" s="50">
        <v>6.5063621211282578</v>
      </c>
      <c r="I441" s="48" t="s">
        <v>112</v>
      </c>
      <c r="J441" s="48" t="s">
        <v>113</v>
      </c>
      <c r="K441" s="51">
        <v>123.61389961389962</v>
      </c>
      <c r="L441" s="51">
        <v>123.61389961389962</v>
      </c>
      <c r="M441" s="51">
        <v>123.61389961389962</v>
      </c>
      <c r="N441" s="51">
        <v>123.61389961389962</v>
      </c>
      <c r="O441" s="51">
        <v>123.61389961389962</v>
      </c>
      <c r="P441" s="51">
        <v>123.61389961389962</v>
      </c>
      <c r="Q441" s="51">
        <v>123.61389961389962</v>
      </c>
      <c r="R441" s="51">
        <v>123.61389961389962</v>
      </c>
      <c r="S441" s="51">
        <v>123.61389961389962</v>
      </c>
      <c r="T441" s="51">
        <v>123.61389961389962</v>
      </c>
      <c r="U441" s="51">
        <v>123.61389961389962</v>
      </c>
      <c r="V441" s="51">
        <v>123.61389961389962</v>
      </c>
      <c r="W441" s="51">
        <v>123.61389961389962</v>
      </c>
      <c r="X441" s="51">
        <v>123.61389961389962</v>
      </c>
      <c r="Y441" s="51">
        <v>123.61389961389962</v>
      </c>
      <c r="Z441" s="48" t="s">
        <v>141</v>
      </c>
      <c r="AA441" s="55">
        <v>0.29122305078152849</v>
      </c>
      <c r="AB441" s="56">
        <v>1.1428010983920346E-4</v>
      </c>
    </row>
    <row r="442" spans="2:28" x14ac:dyDescent="0.3">
      <c r="B442" s="48" t="s">
        <v>109</v>
      </c>
      <c r="C442" s="48" t="s">
        <v>110</v>
      </c>
      <c r="D442" s="48" t="s">
        <v>76</v>
      </c>
      <c r="E442" s="48" t="s">
        <v>121</v>
      </c>
      <c r="F442" s="48" t="s">
        <v>66</v>
      </c>
      <c r="G442" s="49">
        <v>0.15</v>
      </c>
      <c r="H442" s="50">
        <v>6.5063621211282578</v>
      </c>
      <c r="I442" s="48" t="s">
        <v>112</v>
      </c>
      <c r="J442" s="48" t="s">
        <v>113</v>
      </c>
      <c r="K442" s="51">
        <v>28.307692307692303</v>
      </c>
      <c r="L442" s="51">
        <v>28.307692307692303</v>
      </c>
      <c r="M442" s="51">
        <v>28.307692307692303</v>
      </c>
      <c r="N442" s="51">
        <v>28.307692307692303</v>
      </c>
      <c r="O442" s="51">
        <v>28.307692307692303</v>
      </c>
      <c r="P442" s="51">
        <v>28.307692307692303</v>
      </c>
      <c r="Q442" s="51">
        <v>28.307692307692303</v>
      </c>
      <c r="R442" s="51">
        <v>28.307692307692303</v>
      </c>
      <c r="S442" s="51">
        <v>28.307692307692303</v>
      </c>
      <c r="T442" s="51">
        <v>28.307692307692303</v>
      </c>
      <c r="U442" s="51">
        <v>28.307692307692303</v>
      </c>
      <c r="V442" s="51">
        <v>28.307692307692303</v>
      </c>
      <c r="W442" s="51">
        <v>28.307692307692303</v>
      </c>
      <c r="X442" s="51">
        <v>28.307692307692303</v>
      </c>
      <c r="Y442" s="51">
        <v>28.307692307692303</v>
      </c>
      <c r="Z442" s="48" t="s">
        <v>141</v>
      </c>
      <c r="AA442" s="55">
        <v>3.6534583368262386</v>
      </c>
      <c r="AB442" s="56">
        <v>0</v>
      </c>
    </row>
    <row r="443" spans="2:28" x14ac:dyDescent="0.3">
      <c r="B443" s="48" t="s">
        <v>109</v>
      </c>
      <c r="C443" s="48" t="s">
        <v>110</v>
      </c>
      <c r="D443" s="48" t="s">
        <v>76</v>
      </c>
      <c r="E443" s="48" t="s">
        <v>122</v>
      </c>
      <c r="F443" s="48" t="s">
        <v>65</v>
      </c>
      <c r="G443" s="49">
        <v>0.15</v>
      </c>
      <c r="H443" s="50">
        <v>6.5063621211282578</v>
      </c>
      <c r="I443" s="48" t="s">
        <v>112</v>
      </c>
      <c r="J443" s="48" t="s">
        <v>113</v>
      </c>
      <c r="K443" s="51">
        <v>45.496782496782494</v>
      </c>
      <c r="L443" s="51">
        <v>45.496782496782494</v>
      </c>
      <c r="M443" s="51">
        <v>45.496782496782494</v>
      </c>
      <c r="N443" s="51">
        <v>45.496782496782494</v>
      </c>
      <c r="O443" s="51">
        <v>45.496782496782494</v>
      </c>
      <c r="P443" s="51">
        <v>45.496782496782494</v>
      </c>
      <c r="Q443" s="51">
        <v>45.496782496782494</v>
      </c>
      <c r="R443" s="51">
        <v>45.496782496782494</v>
      </c>
      <c r="S443" s="51">
        <v>45.496782496782494</v>
      </c>
      <c r="T443" s="51">
        <v>45.496782496782494</v>
      </c>
      <c r="U443" s="51">
        <v>45.496782496782494</v>
      </c>
      <c r="V443" s="51">
        <v>45.496782496782494</v>
      </c>
      <c r="W443" s="51">
        <v>45.496782496782494</v>
      </c>
      <c r="X443" s="51">
        <v>45.496782496782494</v>
      </c>
      <c r="Y443" s="51">
        <v>45.496782496782494</v>
      </c>
      <c r="Z443" s="48" t="s">
        <v>141</v>
      </c>
      <c r="AA443" s="55">
        <v>0.29122305078152849</v>
      </c>
      <c r="AB443" s="56">
        <v>1.1428010983920346E-4</v>
      </c>
    </row>
    <row r="444" spans="2:28" x14ac:dyDescent="0.3">
      <c r="B444" s="48" t="s">
        <v>109</v>
      </c>
      <c r="C444" s="48" t="s">
        <v>110</v>
      </c>
      <c r="D444" s="48" t="s">
        <v>76</v>
      </c>
      <c r="E444" s="48" t="s">
        <v>122</v>
      </c>
      <c r="F444" s="48" t="s">
        <v>66</v>
      </c>
      <c r="G444" s="49">
        <v>0.15</v>
      </c>
      <c r="H444" s="50">
        <v>6.5063621211282578</v>
      </c>
      <c r="I444" s="48" t="s">
        <v>112</v>
      </c>
      <c r="J444" s="48" t="s">
        <v>113</v>
      </c>
      <c r="K444" s="51">
        <v>1.0769230769230769</v>
      </c>
      <c r="L444" s="51">
        <v>1.0769230769230769</v>
      </c>
      <c r="M444" s="51">
        <v>1.0769230769230769</v>
      </c>
      <c r="N444" s="51">
        <v>1.0769230769230769</v>
      </c>
      <c r="O444" s="51">
        <v>1.0769230769230769</v>
      </c>
      <c r="P444" s="51">
        <v>1.0769230769230769</v>
      </c>
      <c r="Q444" s="51">
        <v>1.0769230769230769</v>
      </c>
      <c r="R444" s="51">
        <v>1.0769230769230769</v>
      </c>
      <c r="S444" s="51">
        <v>1.0769230769230769</v>
      </c>
      <c r="T444" s="51">
        <v>1.0769230769230769</v>
      </c>
      <c r="U444" s="51">
        <v>1.0769230769230769</v>
      </c>
      <c r="V444" s="51">
        <v>1.0769230769230769</v>
      </c>
      <c r="W444" s="51">
        <v>1.0769230769230769</v>
      </c>
      <c r="X444" s="51">
        <v>1.0769230769230769</v>
      </c>
      <c r="Y444" s="51">
        <v>1.0769230769230769</v>
      </c>
      <c r="Z444" s="48" t="s">
        <v>141</v>
      </c>
      <c r="AA444" s="55">
        <v>3.6534583368262386</v>
      </c>
      <c r="AB444" s="56">
        <v>0</v>
      </c>
    </row>
    <row r="445" spans="2:28" x14ac:dyDescent="0.3">
      <c r="B445" s="48" t="s">
        <v>109</v>
      </c>
      <c r="C445" s="48" t="s">
        <v>110</v>
      </c>
      <c r="D445" s="48" t="s">
        <v>76</v>
      </c>
      <c r="E445" s="48" t="s">
        <v>123</v>
      </c>
      <c r="F445" s="48" t="s">
        <v>65</v>
      </c>
      <c r="G445" s="49">
        <v>1</v>
      </c>
      <c r="H445" s="50">
        <v>6.5063621211282578</v>
      </c>
      <c r="I445" s="48" t="s">
        <v>112</v>
      </c>
      <c r="J445" s="48" t="s">
        <v>113</v>
      </c>
      <c r="K445" s="51">
        <v>25.454311454311451</v>
      </c>
      <c r="L445" s="51">
        <v>25.454311454311451</v>
      </c>
      <c r="M445" s="51">
        <v>25.454311454311451</v>
      </c>
      <c r="N445" s="51">
        <v>25.454311454311451</v>
      </c>
      <c r="O445" s="51">
        <v>25.454311454311451</v>
      </c>
      <c r="P445" s="51">
        <v>25.454311454311451</v>
      </c>
      <c r="Q445" s="51">
        <v>25.454311454311451</v>
      </c>
      <c r="R445" s="51">
        <v>25.454311454311451</v>
      </c>
      <c r="S445" s="51">
        <v>25.454311454311451</v>
      </c>
      <c r="T445" s="51">
        <v>25.454311454311451</v>
      </c>
      <c r="U445" s="51">
        <v>25.454311454311451</v>
      </c>
      <c r="V445" s="51">
        <v>25.454311454311451</v>
      </c>
      <c r="W445" s="51">
        <v>25.454311454311451</v>
      </c>
      <c r="X445" s="51">
        <v>25.454311454311451</v>
      </c>
      <c r="Y445" s="51">
        <v>25.454311454311451</v>
      </c>
      <c r="Z445" s="48" t="s">
        <v>141</v>
      </c>
      <c r="AA445" s="55">
        <v>0.29122305078152849</v>
      </c>
      <c r="AB445" s="56">
        <v>1.1428010983920346E-4</v>
      </c>
    </row>
    <row r="446" spans="2:28" x14ac:dyDescent="0.3">
      <c r="B446" s="48" t="s">
        <v>109</v>
      </c>
      <c r="C446" s="48" t="s">
        <v>110</v>
      </c>
      <c r="D446" s="48" t="s">
        <v>76</v>
      </c>
      <c r="E446" s="48" t="s">
        <v>123</v>
      </c>
      <c r="F446" s="48" t="s">
        <v>66</v>
      </c>
      <c r="G446" s="49">
        <v>1</v>
      </c>
      <c r="H446" s="50">
        <v>6.5063621211282578</v>
      </c>
      <c r="I446" s="48" t="s">
        <v>112</v>
      </c>
      <c r="J446" s="48" t="s">
        <v>113</v>
      </c>
      <c r="K446" s="51">
        <v>3.3846153846153841</v>
      </c>
      <c r="L446" s="51">
        <v>3.3846153846153841</v>
      </c>
      <c r="M446" s="51">
        <v>3.3846153846153841</v>
      </c>
      <c r="N446" s="51">
        <v>3.3846153846153841</v>
      </c>
      <c r="O446" s="51">
        <v>3.3846153846153841</v>
      </c>
      <c r="P446" s="51">
        <v>3.3846153846153841</v>
      </c>
      <c r="Q446" s="51">
        <v>3.3846153846153841</v>
      </c>
      <c r="R446" s="51">
        <v>3.3846153846153841</v>
      </c>
      <c r="S446" s="51">
        <v>3.3846153846153841</v>
      </c>
      <c r="T446" s="51">
        <v>3.3846153846153841</v>
      </c>
      <c r="U446" s="51">
        <v>3.3846153846153841</v>
      </c>
      <c r="V446" s="51">
        <v>3.3846153846153841</v>
      </c>
      <c r="W446" s="51">
        <v>3.3846153846153841</v>
      </c>
      <c r="X446" s="51">
        <v>3.3846153846153841</v>
      </c>
      <c r="Y446" s="51">
        <v>3.3846153846153841</v>
      </c>
      <c r="Z446" s="48" t="s">
        <v>141</v>
      </c>
      <c r="AA446" s="55">
        <v>3.6534583368262386</v>
      </c>
      <c r="AB446" s="56">
        <v>0</v>
      </c>
    </row>
    <row r="447" spans="2:28" x14ac:dyDescent="0.3">
      <c r="B447" s="48" t="s">
        <v>109</v>
      </c>
      <c r="C447" s="48" t="s">
        <v>110</v>
      </c>
      <c r="D447" s="48" t="s">
        <v>76</v>
      </c>
      <c r="E447" s="48" t="s">
        <v>124</v>
      </c>
      <c r="F447" s="48" t="s">
        <v>65</v>
      </c>
      <c r="G447" s="49">
        <v>0.05</v>
      </c>
      <c r="H447" s="50">
        <v>6.5063621211282578</v>
      </c>
      <c r="I447" s="48" t="s">
        <v>112</v>
      </c>
      <c r="J447" s="48" t="s">
        <v>113</v>
      </c>
      <c r="K447" s="51">
        <v>18.176319176319176</v>
      </c>
      <c r="L447" s="51">
        <v>18.176319176319176</v>
      </c>
      <c r="M447" s="51">
        <v>18.176319176319176</v>
      </c>
      <c r="N447" s="51">
        <v>18.176319176319176</v>
      </c>
      <c r="O447" s="51">
        <v>18.176319176319176</v>
      </c>
      <c r="P447" s="51">
        <v>18.176319176319176</v>
      </c>
      <c r="Q447" s="51">
        <v>18.176319176319176</v>
      </c>
      <c r="R447" s="51">
        <v>18.176319176319176</v>
      </c>
      <c r="S447" s="51">
        <v>18.176319176319176</v>
      </c>
      <c r="T447" s="51">
        <v>18.176319176319176</v>
      </c>
      <c r="U447" s="51">
        <v>18.176319176319176</v>
      </c>
      <c r="V447" s="51">
        <v>18.176319176319176</v>
      </c>
      <c r="W447" s="51">
        <v>18.176319176319176</v>
      </c>
      <c r="X447" s="51">
        <v>18.176319176319176</v>
      </c>
      <c r="Y447" s="51">
        <v>18.176319176319176</v>
      </c>
      <c r="Z447" s="48" t="s">
        <v>141</v>
      </c>
      <c r="AA447" s="55">
        <v>0.29122305078152849</v>
      </c>
      <c r="AB447" s="56">
        <v>1.1428010983920346E-4</v>
      </c>
    </row>
    <row r="448" spans="2:28" x14ac:dyDescent="0.3">
      <c r="B448" s="48" t="s">
        <v>109</v>
      </c>
      <c r="C448" s="48" t="s">
        <v>110</v>
      </c>
      <c r="D448" s="48" t="s">
        <v>76</v>
      </c>
      <c r="E448" s="48" t="s">
        <v>124</v>
      </c>
      <c r="F448" s="48" t="s">
        <v>66</v>
      </c>
      <c r="G448" s="49">
        <v>0.05</v>
      </c>
      <c r="H448" s="50">
        <v>6.5063621211282578</v>
      </c>
      <c r="I448" s="48" t="s">
        <v>112</v>
      </c>
      <c r="J448" s="48" t="s">
        <v>113</v>
      </c>
      <c r="K448" s="51">
        <v>0.76923076923076927</v>
      </c>
      <c r="L448" s="51">
        <v>0.76923076923076927</v>
      </c>
      <c r="M448" s="51">
        <v>0.76923076923076927</v>
      </c>
      <c r="N448" s="51">
        <v>0.76923076923076927</v>
      </c>
      <c r="O448" s="51">
        <v>0.76923076923076927</v>
      </c>
      <c r="P448" s="51">
        <v>0.76923076923076927</v>
      </c>
      <c r="Q448" s="51">
        <v>0.76923076923076927</v>
      </c>
      <c r="R448" s="51">
        <v>0.76923076923076927</v>
      </c>
      <c r="S448" s="51">
        <v>0.76923076923076927</v>
      </c>
      <c r="T448" s="51">
        <v>0.76923076923076927</v>
      </c>
      <c r="U448" s="51">
        <v>0.76923076923076927</v>
      </c>
      <c r="V448" s="51">
        <v>0.76923076923076927</v>
      </c>
      <c r="W448" s="51">
        <v>0.76923076923076927</v>
      </c>
      <c r="X448" s="51">
        <v>0.76923076923076927</v>
      </c>
      <c r="Y448" s="51">
        <v>0.76923076923076927</v>
      </c>
      <c r="Z448" s="48" t="s">
        <v>141</v>
      </c>
      <c r="AA448" s="55">
        <v>3.6534583368262386</v>
      </c>
      <c r="AB448" s="56">
        <v>0</v>
      </c>
    </row>
    <row r="449" spans="2:28" x14ac:dyDescent="0.3">
      <c r="B449" s="48" t="s">
        <v>109</v>
      </c>
      <c r="C449" s="48" t="s">
        <v>110</v>
      </c>
      <c r="D449" s="48" t="s">
        <v>77</v>
      </c>
      <c r="E449" s="48" t="s">
        <v>111</v>
      </c>
      <c r="F449" s="48" t="s">
        <v>65</v>
      </c>
      <c r="G449" s="49">
        <v>1</v>
      </c>
      <c r="H449" s="50">
        <v>6.5063621211282578</v>
      </c>
      <c r="I449" s="48" t="s">
        <v>112</v>
      </c>
      <c r="J449" s="48" t="s">
        <v>113</v>
      </c>
      <c r="K449" s="51">
        <v>45.259539360605018</v>
      </c>
      <c r="L449" s="51">
        <v>45.259539360605018</v>
      </c>
      <c r="M449" s="51">
        <v>45.259539360605018</v>
      </c>
      <c r="N449" s="51">
        <v>45.259539360605018</v>
      </c>
      <c r="O449" s="51">
        <v>45.259539360605018</v>
      </c>
      <c r="P449" s="51">
        <v>45.259539360605018</v>
      </c>
      <c r="Q449" s="51">
        <v>45.259539360605018</v>
      </c>
      <c r="R449" s="51">
        <v>45.259539360605018</v>
      </c>
      <c r="S449" s="51">
        <v>45.259539360605018</v>
      </c>
      <c r="T449" s="51">
        <v>45.259539360605018</v>
      </c>
      <c r="U449" s="51">
        <v>45.259539360605018</v>
      </c>
      <c r="V449" s="51">
        <v>45.259539360605018</v>
      </c>
      <c r="W449" s="51">
        <v>45.259539360605018</v>
      </c>
      <c r="X449" s="51">
        <v>45.259539360605018</v>
      </c>
      <c r="Y449" s="51">
        <v>45.259539360605018</v>
      </c>
      <c r="Z449" s="48" t="s">
        <v>141</v>
      </c>
      <c r="AA449" s="55">
        <v>0.29122305078152849</v>
      </c>
      <c r="AB449" s="56">
        <v>1.1428010983920346E-4</v>
      </c>
    </row>
    <row r="450" spans="2:28" x14ac:dyDescent="0.3">
      <c r="B450" s="48" t="s">
        <v>109</v>
      </c>
      <c r="C450" s="48" t="s">
        <v>110</v>
      </c>
      <c r="D450" s="48" t="s">
        <v>77</v>
      </c>
      <c r="E450" s="48" t="s">
        <v>114</v>
      </c>
      <c r="F450" s="48" t="s">
        <v>65</v>
      </c>
      <c r="G450" s="49">
        <v>1</v>
      </c>
      <c r="H450" s="50">
        <v>6.5063621211282578</v>
      </c>
      <c r="I450" s="48" t="s">
        <v>112</v>
      </c>
      <c r="J450" s="48" t="s">
        <v>113</v>
      </c>
      <c r="K450" s="51">
        <v>138.60318551621404</v>
      </c>
      <c r="L450" s="51">
        <v>138.60318551621404</v>
      </c>
      <c r="M450" s="51">
        <v>138.60318551621404</v>
      </c>
      <c r="N450" s="51">
        <v>138.60318551621404</v>
      </c>
      <c r="O450" s="51">
        <v>138.60318551621404</v>
      </c>
      <c r="P450" s="51">
        <v>138.60318551621404</v>
      </c>
      <c r="Q450" s="51">
        <v>138.60318551621404</v>
      </c>
      <c r="R450" s="51">
        <v>138.60318551621404</v>
      </c>
      <c r="S450" s="51">
        <v>138.60318551621404</v>
      </c>
      <c r="T450" s="51">
        <v>138.60318551621404</v>
      </c>
      <c r="U450" s="51">
        <v>138.60318551621404</v>
      </c>
      <c r="V450" s="51">
        <v>138.60318551621404</v>
      </c>
      <c r="W450" s="51">
        <v>138.60318551621404</v>
      </c>
      <c r="X450" s="51">
        <v>138.60318551621404</v>
      </c>
      <c r="Y450" s="51">
        <v>138.60318551621404</v>
      </c>
      <c r="Z450" s="48" t="s">
        <v>141</v>
      </c>
      <c r="AA450" s="55">
        <v>0.29122305078152849</v>
      </c>
      <c r="AB450" s="56">
        <v>1.1428010983920346E-4</v>
      </c>
    </row>
    <row r="451" spans="2:28" x14ac:dyDescent="0.3">
      <c r="B451" s="48" t="s">
        <v>109</v>
      </c>
      <c r="C451" s="48" t="s">
        <v>110</v>
      </c>
      <c r="D451" s="48" t="s">
        <v>77</v>
      </c>
      <c r="E451" s="48" t="s">
        <v>115</v>
      </c>
      <c r="F451" s="48" t="s">
        <v>65</v>
      </c>
      <c r="G451" s="49">
        <v>1</v>
      </c>
      <c r="H451" s="50">
        <v>6.5063621211282578</v>
      </c>
      <c r="I451" s="48" t="s">
        <v>112</v>
      </c>
      <c r="J451" s="48" t="s">
        <v>113</v>
      </c>
      <c r="K451" s="51">
        <v>67.457316374470039</v>
      </c>
      <c r="L451" s="51">
        <v>67.457316374470039</v>
      </c>
      <c r="M451" s="51">
        <v>67.457316374470039</v>
      </c>
      <c r="N451" s="51">
        <v>67.457316374470039</v>
      </c>
      <c r="O451" s="51">
        <v>67.457316374470039</v>
      </c>
      <c r="P451" s="51">
        <v>67.457316374470039</v>
      </c>
      <c r="Q451" s="51">
        <v>67.457316374470039</v>
      </c>
      <c r="R451" s="51">
        <v>67.457316374470039</v>
      </c>
      <c r="S451" s="51">
        <v>67.457316374470039</v>
      </c>
      <c r="T451" s="51">
        <v>67.457316374470039</v>
      </c>
      <c r="U451" s="51">
        <v>67.457316374470039</v>
      </c>
      <c r="V451" s="51">
        <v>67.457316374470039</v>
      </c>
      <c r="W451" s="51">
        <v>67.457316374470039</v>
      </c>
      <c r="X451" s="51">
        <v>67.457316374470039</v>
      </c>
      <c r="Y451" s="51">
        <v>67.457316374470039</v>
      </c>
      <c r="Z451" s="48" t="s">
        <v>141</v>
      </c>
      <c r="AA451" s="55">
        <v>0.29122305078152849</v>
      </c>
      <c r="AB451" s="56">
        <v>1.1428010983920346E-4</v>
      </c>
    </row>
    <row r="452" spans="2:28" x14ac:dyDescent="0.3">
      <c r="B452" s="48" t="s">
        <v>109</v>
      </c>
      <c r="C452" s="48" t="s">
        <v>110</v>
      </c>
      <c r="D452" s="48" t="s">
        <v>77</v>
      </c>
      <c r="E452" s="48" t="s">
        <v>116</v>
      </c>
      <c r="F452" s="48" t="s">
        <v>65</v>
      </c>
      <c r="G452" s="49">
        <v>1</v>
      </c>
      <c r="H452" s="50">
        <v>6.5063621211282578</v>
      </c>
      <c r="I452" s="48" t="s">
        <v>112</v>
      </c>
      <c r="J452" s="48" t="s">
        <v>113</v>
      </c>
      <c r="K452" s="51">
        <v>44.129712386845419</v>
      </c>
      <c r="L452" s="51">
        <v>44.129712386845419</v>
      </c>
      <c r="M452" s="51">
        <v>44.129712386845419</v>
      </c>
      <c r="N452" s="51">
        <v>44.129712386845419</v>
      </c>
      <c r="O452" s="51">
        <v>44.129712386845419</v>
      </c>
      <c r="P452" s="51">
        <v>44.129712386845419</v>
      </c>
      <c r="Q452" s="51">
        <v>44.129712386845419</v>
      </c>
      <c r="R452" s="51">
        <v>44.129712386845419</v>
      </c>
      <c r="S452" s="51">
        <v>44.129712386845419</v>
      </c>
      <c r="T452" s="51">
        <v>44.129712386845419</v>
      </c>
      <c r="U452" s="51">
        <v>44.129712386845419</v>
      </c>
      <c r="V452" s="51">
        <v>44.129712386845419</v>
      </c>
      <c r="W452" s="51">
        <v>44.129712386845419</v>
      </c>
      <c r="X452" s="51">
        <v>44.129712386845419</v>
      </c>
      <c r="Y452" s="51">
        <v>44.129712386845419</v>
      </c>
      <c r="Z452" s="48" t="s">
        <v>141</v>
      </c>
      <c r="AA452" s="55">
        <v>0.29122305078152849</v>
      </c>
      <c r="AB452" s="56">
        <v>1.1428010983920346E-4</v>
      </c>
    </row>
    <row r="453" spans="2:28" x14ac:dyDescent="0.3">
      <c r="B453" s="48" t="s">
        <v>109</v>
      </c>
      <c r="C453" s="48" t="s">
        <v>110</v>
      </c>
      <c r="D453" s="48" t="s">
        <v>77</v>
      </c>
      <c r="E453" s="48" t="s">
        <v>117</v>
      </c>
      <c r="F453" s="48" t="s">
        <v>65</v>
      </c>
      <c r="G453" s="49">
        <v>1</v>
      </c>
      <c r="H453" s="50">
        <v>6.5063621211282578</v>
      </c>
      <c r="I453" s="48" t="s">
        <v>112</v>
      </c>
      <c r="J453" s="48" t="s">
        <v>113</v>
      </c>
      <c r="K453" s="51">
        <v>59.515297353042286</v>
      </c>
      <c r="L453" s="51">
        <v>59.515297353042286</v>
      </c>
      <c r="M453" s="51">
        <v>59.515297353042286</v>
      </c>
      <c r="N453" s="51">
        <v>59.515297353042286</v>
      </c>
      <c r="O453" s="51">
        <v>59.515297353042286</v>
      </c>
      <c r="P453" s="51">
        <v>59.515297353042286</v>
      </c>
      <c r="Q453" s="51">
        <v>59.515297353042286</v>
      </c>
      <c r="R453" s="51">
        <v>59.515297353042286</v>
      </c>
      <c r="S453" s="51">
        <v>59.515297353042286</v>
      </c>
      <c r="T453" s="51">
        <v>59.515297353042286</v>
      </c>
      <c r="U453" s="51">
        <v>59.515297353042286</v>
      </c>
      <c r="V453" s="51">
        <v>59.515297353042286</v>
      </c>
      <c r="W453" s="51">
        <v>59.515297353042286</v>
      </c>
      <c r="X453" s="51">
        <v>59.515297353042286</v>
      </c>
      <c r="Y453" s="51">
        <v>59.515297353042286</v>
      </c>
      <c r="Z453" s="48" t="s">
        <v>141</v>
      </c>
      <c r="AA453" s="55">
        <v>0.29122305078152849</v>
      </c>
      <c r="AB453" s="56">
        <v>1.1428010983920346E-4</v>
      </c>
    </row>
    <row r="454" spans="2:28" x14ac:dyDescent="0.3">
      <c r="B454" s="48" t="s">
        <v>109</v>
      </c>
      <c r="C454" s="48" t="s">
        <v>110</v>
      </c>
      <c r="D454" s="48" t="s">
        <v>77</v>
      </c>
      <c r="E454" s="48" t="s">
        <v>118</v>
      </c>
      <c r="F454" s="48" t="s">
        <v>65</v>
      </c>
      <c r="G454" s="49">
        <v>1</v>
      </c>
      <c r="H454" s="50">
        <v>6.5063621211282578</v>
      </c>
      <c r="I454" s="48" t="s">
        <v>112</v>
      </c>
      <c r="J454" s="48" t="s">
        <v>113</v>
      </c>
      <c r="K454" s="51">
        <v>44.030021771513688</v>
      </c>
      <c r="L454" s="51">
        <v>44.030021771513688</v>
      </c>
      <c r="M454" s="51">
        <v>44.030021771513688</v>
      </c>
      <c r="N454" s="51">
        <v>44.030021771513688</v>
      </c>
      <c r="O454" s="51">
        <v>44.030021771513688</v>
      </c>
      <c r="P454" s="51">
        <v>44.030021771513688</v>
      </c>
      <c r="Q454" s="51">
        <v>44.030021771513688</v>
      </c>
      <c r="R454" s="51">
        <v>44.030021771513688</v>
      </c>
      <c r="S454" s="51">
        <v>44.030021771513688</v>
      </c>
      <c r="T454" s="51">
        <v>44.030021771513688</v>
      </c>
      <c r="U454" s="51">
        <v>44.030021771513688</v>
      </c>
      <c r="V454" s="51">
        <v>44.030021771513688</v>
      </c>
      <c r="W454" s="51">
        <v>44.030021771513688</v>
      </c>
      <c r="X454" s="51">
        <v>44.030021771513688</v>
      </c>
      <c r="Y454" s="51">
        <v>44.030021771513688</v>
      </c>
      <c r="Z454" s="48" t="s">
        <v>141</v>
      </c>
      <c r="AA454" s="55">
        <v>0.29122305078152849</v>
      </c>
      <c r="AB454" s="56">
        <v>1.1428010983920346E-4</v>
      </c>
    </row>
    <row r="455" spans="2:28" x14ac:dyDescent="0.3">
      <c r="B455" s="48" t="s">
        <v>109</v>
      </c>
      <c r="C455" s="48" t="s">
        <v>110</v>
      </c>
      <c r="D455" s="48" t="s">
        <v>77</v>
      </c>
      <c r="E455" s="48" t="s">
        <v>119</v>
      </c>
      <c r="F455" s="48" t="s">
        <v>65</v>
      </c>
      <c r="G455" s="49">
        <v>1</v>
      </c>
      <c r="H455" s="50">
        <v>6.5063621211282578</v>
      </c>
      <c r="I455" s="48" t="s">
        <v>112</v>
      </c>
      <c r="J455" s="48" t="s">
        <v>113</v>
      </c>
      <c r="K455" s="51">
        <v>32.798212444138876</v>
      </c>
      <c r="L455" s="51">
        <v>32.798212444138876</v>
      </c>
      <c r="M455" s="51">
        <v>32.798212444138876</v>
      </c>
      <c r="N455" s="51">
        <v>32.798212444138876</v>
      </c>
      <c r="O455" s="51">
        <v>32.798212444138876</v>
      </c>
      <c r="P455" s="51">
        <v>32.798212444138876</v>
      </c>
      <c r="Q455" s="51">
        <v>32.798212444138876</v>
      </c>
      <c r="R455" s="51">
        <v>32.798212444138876</v>
      </c>
      <c r="S455" s="51">
        <v>32.798212444138876</v>
      </c>
      <c r="T455" s="51">
        <v>32.798212444138876</v>
      </c>
      <c r="U455" s="51">
        <v>32.798212444138876</v>
      </c>
      <c r="V455" s="51">
        <v>32.798212444138876</v>
      </c>
      <c r="W455" s="51">
        <v>32.798212444138876</v>
      </c>
      <c r="X455" s="51">
        <v>32.798212444138876</v>
      </c>
      <c r="Y455" s="51">
        <v>32.798212444138876</v>
      </c>
      <c r="Z455" s="48" t="s">
        <v>141</v>
      </c>
      <c r="AA455" s="55">
        <v>0.29122305078152849</v>
      </c>
      <c r="AB455" s="56">
        <v>1.1428010983920346E-4</v>
      </c>
    </row>
    <row r="456" spans="2:28" x14ac:dyDescent="0.3">
      <c r="B456" s="48" t="s">
        <v>109</v>
      </c>
      <c r="C456" s="48" t="s">
        <v>110</v>
      </c>
      <c r="D456" s="48" t="s">
        <v>77</v>
      </c>
      <c r="E456" s="48" t="s">
        <v>120</v>
      </c>
      <c r="F456" s="48" t="s">
        <v>65</v>
      </c>
      <c r="G456" s="49">
        <v>1</v>
      </c>
      <c r="H456" s="50">
        <v>6.5063621211282578</v>
      </c>
      <c r="I456" s="48" t="s">
        <v>112</v>
      </c>
      <c r="J456" s="48" t="s">
        <v>113</v>
      </c>
      <c r="K456" s="51">
        <v>74.46888965280165</v>
      </c>
      <c r="L456" s="51">
        <v>74.46888965280165</v>
      </c>
      <c r="M456" s="51">
        <v>74.46888965280165</v>
      </c>
      <c r="N456" s="51">
        <v>74.46888965280165</v>
      </c>
      <c r="O456" s="51">
        <v>74.46888965280165</v>
      </c>
      <c r="P456" s="51">
        <v>74.46888965280165</v>
      </c>
      <c r="Q456" s="51">
        <v>74.46888965280165</v>
      </c>
      <c r="R456" s="51">
        <v>74.46888965280165</v>
      </c>
      <c r="S456" s="51">
        <v>74.46888965280165</v>
      </c>
      <c r="T456" s="51">
        <v>74.46888965280165</v>
      </c>
      <c r="U456" s="51">
        <v>74.46888965280165</v>
      </c>
      <c r="V456" s="51">
        <v>74.46888965280165</v>
      </c>
      <c r="W456" s="51">
        <v>74.46888965280165</v>
      </c>
      <c r="X456" s="51">
        <v>74.46888965280165</v>
      </c>
      <c r="Y456" s="51">
        <v>74.46888965280165</v>
      </c>
      <c r="Z456" s="48" t="s">
        <v>141</v>
      </c>
      <c r="AA456" s="55">
        <v>0.29122305078152849</v>
      </c>
      <c r="AB456" s="56">
        <v>1.1428010983920346E-4</v>
      </c>
    </row>
    <row r="457" spans="2:28" x14ac:dyDescent="0.3">
      <c r="B457" s="48" t="s">
        <v>109</v>
      </c>
      <c r="C457" s="48" t="s">
        <v>110</v>
      </c>
      <c r="D457" s="48" t="s">
        <v>77</v>
      </c>
      <c r="E457" s="48" t="s">
        <v>121</v>
      </c>
      <c r="F457" s="48" t="s">
        <v>65</v>
      </c>
      <c r="G457" s="49">
        <v>1</v>
      </c>
      <c r="H457" s="50">
        <v>6.5063621211282578</v>
      </c>
      <c r="I457" s="48" t="s">
        <v>112</v>
      </c>
      <c r="J457" s="48" t="s">
        <v>113</v>
      </c>
      <c r="K457" s="51">
        <v>153.49031740575225</v>
      </c>
      <c r="L457" s="51">
        <v>153.49031740575225</v>
      </c>
      <c r="M457" s="51">
        <v>153.49031740575225</v>
      </c>
      <c r="N457" s="51">
        <v>153.49031740575225</v>
      </c>
      <c r="O457" s="51">
        <v>153.49031740575225</v>
      </c>
      <c r="P457" s="51">
        <v>153.49031740575225</v>
      </c>
      <c r="Q457" s="51">
        <v>153.49031740575225</v>
      </c>
      <c r="R457" s="51">
        <v>153.49031740575225</v>
      </c>
      <c r="S457" s="51">
        <v>153.49031740575225</v>
      </c>
      <c r="T457" s="51">
        <v>153.49031740575225</v>
      </c>
      <c r="U457" s="51">
        <v>153.49031740575225</v>
      </c>
      <c r="V457" s="51">
        <v>153.49031740575225</v>
      </c>
      <c r="W457" s="51">
        <v>153.49031740575225</v>
      </c>
      <c r="X457" s="51">
        <v>153.49031740575225</v>
      </c>
      <c r="Y457" s="51">
        <v>153.49031740575225</v>
      </c>
      <c r="Z457" s="48" t="s">
        <v>141</v>
      </c>
      <c r="AA457" s="55">
        <v>0.29122305078152849</v>
      </c>
      <c r="AB457" s="56">
        <v>1.1428010983920346E-4</v>
      </c>
    </row>
    <row r="458" spans="2:28" x14ac:dyDescent="0.3">
      <c r="B458" s="48" t="s">
        <v>109</v>
      </c>
      <c r="C458" s="48" t="s">
        <v>110</v>
      </c>
      <c r="D458" s="48" t="s">
        <v>77</v>
      </c>
      <c r="E458" s="48" t="s">
        <v>122</v>
      </c>
      <c r="F458" s="48" t="s">
        <v>65</v>
      </c>
      <c r="G458" s="49">
        <v>1</v>
      </c>
      <c r="H458" s="50">
        <v>6.5063621211282578</v>
      </c>
      <c r="I458" s="48" t="s">
        <v>112</v>
      </c>
      <c r="J458" s="48" t="s">
        <v>113</v>
      </c>
      <c r="K458" s="51">
        <v>51.041595049845306</v>
      </c>
      <c r="L458" s="51">
        <v>51.041595049845306</v>
      </c>
      <c r="M458" s="51">
        <v>51.041595049845306</v>
      </c>
      <c r="N458" s="51">
        <v>51.041595049845306</v>
      </c>
      <c r="O458" s="51">
        <v>51.041595049845306</v>
      </c>
      <c r="P458" s="51">
        <v>51.041595049845306</v>
      </c>
      <c r="Q458" s="51">
        <v>51.041595049845306</v>
      </c>
      <c r="R458" s="51">
        <v>51.041595049845306</v>
      </c>
      <c r="S458" s="51">
        <v>51.041595049845306</v>
      </c>
      <c r="T458" s="51">
        <v>51.041595049845306</v>
      </c>
      <c r="U458" s="51">
        <v>51.041595049845306</v>
      </c>
      <c r="V458" s="51">
        <v>51.041595049845306</v>
      </c>
      <c r="W458" s="51">
        <v>51.041595049845306</v>
      </c>
      <c r="X458" s="51">
        <v>51.041595049845306</v>
      </c>
      <c r="Y458" s="51">
        <v>51.041595049845306</v>
      </c>
      <c r="Z458" s="48" t="s">
        <v>141</v>
      </c>
      <c r="AA458" s="55">
        <v>0.29122305078152849</v>
      </c>
      <c r="AB458" s="56">
        <v>1.1428010983920346E-4</v>
      </c>
    </row>
    <row r="459" spans="2:28" x14ac:dyDescent="0.3">
      <c r="B459" s="48" t="s">
        <v>109</v>
      </c>
      <c r="C459" s="48" t="s">
        <v>110</v>
      </c>
      <c r="D459" s="48" t="s">
        <v>77</v>
      </c>
      <c r="E459" s="48" t="s">
        <v>123</v>
      </c>
      <c r="F459" s="48" t="s">
        <v>65</v>
      </c>
      <c r="G459" s="49">
        <v>1</v>
      </c>
      <c r="H459" s="50">
        <v>6.5063621211282578</v>
      </c>
      <c r="I459" s="48" t="s">
        <v>112</v>
      </c>
      <c r="J459" s="48" t="s">
        <v>113</v>
      </c>
      <c r="K459" s="51">
        <v>27.315228600893779</v>
      </c>
      <c r="L459" s="51">
        <v>27.315228600893779</v>
      </c>
      <c r="M459" s="51">
        <v>27.315228600893779</v>
      </c>
      <c r="N459" s="51">
        <v>27.315228600893779</v>
      </c>
      <c r="O459" s="51">
        <v>27.315228600893779</v>
      </c>
      <c r="P459" s="51">
        <v>27.315228600893779</v>
      </c>
      <c r="Q459" s="51">
        <v>27.315228600893779</v>
      </c>
      <c r="R459" s="51">
        <v>27.315228600893779</v>
      </c>
      <c r="S459" s="51">
        <v>27.315228600893779</v>
      </c>
      <c r="T459" s="51">
        <v>27.315228600893779</v>
      </c>
      <c r="U459" s="51">
        <v>27.315228600893779</v>
      </c>
      <c r="V459" s="51">
        <v>27.315228600893779</v>
      </c>
      <c r="W459" s="51">
        <v>27.315228600893779</v>
      </c>
      <c r="X459" s="51">
        <v>27.315228600893779</v>
      </c>
      <c r="Y459" s="51">
        <v>27.315228600893779</v>
      </c>
      <c r="Z459" s="48" t="s">
        <v>141</v>
      </c>
      <c r="AA459" s="55">
        <v>0.29122305078152849</v>
      </c>
      <c r="AB459" s="56">
        <v>1.1428010983920346E-4</v>
      </c>
    </row>
    <row r="460" spans="2:28" x14ac:dyDescent="0.3">
      <c r="B460" s="48" t="s">
        <v>109</v>
      </c>
      <c r="C460" s="48" t="s">
        <v>110</v>
      </c>
      <c r="D460" s="48" t="s">
        <v>77</v>
      </c>
      <c r="E460" s="48" t="s">
        <v>124</v>
      </c>
      <c r="F460" s="48" t="s">
        <v>65</v>
      </c>
      <c r="G460" s="49">
        <v>1</v>
      </c>
      <c r="H460" s="50">
        <v>6.5063621211282578</v>
      </c>
      <c r="I460" s="48" t="s">
        <v>112</v>
      </c>
      <c r="J460" s="48" t="s">
        <v>113</v>
      </c>
      <c r="K460" s="51">
        <v>14.255757992437264</v>
      </c>
      <c r="L460" s="51">
        <v>14.255757992437264</v>
      </c>
      <c r="M460" s="51">
        <v>14.255757992437264</v>
      </c>
      <c r="N460" s="51">
        <v>14.255757992437264</v>
      </c>
      <c r="O460" s="51">
        <v>14.255757992437264</v>
      </c>
      <c r="P460" s="51">
        <v>14.255757992437264</v>
      </c>
      <c r="Q460" s="51">
        <v>14.255757992437264</v>
      </c>
      <c r="R460" s="51">
        <v>14.255757992437264</v>
      </c>
      <c r="S460" s="51">
        <v>14.255757992437264</v>
      </c>
      <c r="T460" s="51">
        <v>14.255757992437264</v>
      </c>
      <c r="U460" s="51">
        <v>14.255757992437264</v>
      </c>
      <c r="V460" s="51">
        <v>14.255757992437264</v>
      </c>
      <c r="W460" s="51">
        <v>14.255757992437264</v>
      </c>
      <c r="X460" s="51">
        <v>14.255757992437264</v>
      </c>
      <c r="Y460" s="51">
        <v>14.255757992437264</v>
      </c>
      <c r="Z460" s="48" t="s">
        <v>141</v>
      </c>
      <c r="AA460" s="55">
        <v>0.29122305078152849</v>
      </c>
      <c r="AB460" s="56">
        <v>1.1428010983920346E-4</v>
      </c>
    </row>
    <row r="461" spans="2:28" x14ac:dyDescent="0.3">
      <c r="B461" s="48" t="s">
        <v>109</v>
      </c>
      <c r="C461" s="48" t="s">
        <v>110</v>
      </c>
      <c r="D461" s="48" t="s">
        <v>125</v>
      </c>
      <c r="E461" s="48" t="s">
        <v>111</v>
      </c>
      <c r="F461" s="48" t="s">
        <v>66</v>
      </c>
      <c r="G461" s="49">
        <v>1</v>
      </c>
      <c r="H461" s="50">
        <v>6.5063621211282578</v>
      </c>
      <c r="I461" s="48" t="s">
        <v>112</v>
      </c>
      <c r="J461" s="48" t="s">
        <v>113</v>
      </c>
      <c r="K461" s="51">
        <v>5.6111665004985039</v>
      </c>
      <c r="L461" s="51">
        <v>5.6111665004985039</v>
      </c>
      <c r="M461" s="51">
        <v>5.6111665004985039</v>
      </c>
      <c r="N461" s="51">
        <v>5.6111665004985039</v>
      </c>
      <c r="O461" s="51">
        <v>5.6111665004985039</v>
      </c>
      <c r="P461" s="51">
        <v>5.6111665004985039</v>
      </c>
      <c r="Q461" s="51">
        <v>5.6111665004985039</v>
      </c>
      <c r="R461" s="51">
        <v>5.6111665004985039</v>
      </c>
      <c r="S461" s="51">
        <v>5.6111665004985039</v>
      </c>
      <c r="T461" s="51">
        <v>5.6111665004985039</v>
      </c>
      <c r="U461" s="51">
        <v>5.6111665004985039</v>
      </c>
      <c r="V461" s="51">
        <v>5.6111665004985039</v>
      </c>
      <c r="W461" s="51">
        <v>5.6111665004985039</v>
      </c>
      <c r="X461" s="51">
        <v>5.6111665004985039</v>
      </c>
      <c r="Y461" s="51">
        <v>5.6111665004985039</v>
      </c>
      <c r="Z461" s="48" t="s">
        <v>141</v>
      </c>
      <c r="AA461" s="55">
        <v>3.6534583368262386</v>
      </c>
      <c r="AB461" s="56">
        <v>0</v>
      </c>
    </row>
    <row r="462" spans="2:28" x14ac:dyDescent="0.3">
      <c r="B462" s="48" t="s">
        <v>109</v>
      </c>
      <c r="C462" s="48" t="s">
        <v>110</v>
      </c>
      <c r="D462" s="48" t="s">
        <v>125</v>
      </c>
      <c r="E462" s="48" t="s">
        <v>114</v>
      </c>
      <c r="F462" s="48" t="s">
        <v>66</v>
      </c>
      <c r="G462" s="49">
        <v>1</v>
      </c>
      <c r="H462" s="50">
        <v>6.5063621211282578</v>
      </c>
      <c r="I462" s="48" t="s">
        <v>112</v>
      </c>
      <c r="J462" s="48" t="s">
        <v>113</v>
      </c>
      <c r="K462" s="51">
        <v>4.1036889332003987</v>
      </c>
      <c r="L462" s="51">
        <v>4.1036889332003987</v>
      </c>
      <c r="M462" s="51">
        <v>4.1036889332003987</v>
      </c>
      <c r="N462" s="51">
        <v>4.1036889332003987</v>
      </c>
      <c r="O462" s="51">
        <v>4.1036889332003987</v>
      </c>
      <c r="P462" s="51">
        <v>4.1036889332003987</v>
      </c>
      <c r="Q462" s="51">
        <v>4.1036889332003987</v>
      </c>
      <c r="R462" s="51">
        <v>4.1036889332003987</v>
      </c>
      <c r="S462" s="51">
        <v>4.1036889332003987</v>
      </c>
      <c r="T462" s="51">
        <v>4.1036889332003987</v>
      </c>
      <c r="U462" s="51">
        <v>4.1036889332003987</v>
      </c>
      <c r="V462" s="51">
        <v>4.1036889332003987</v>
      </c>
      <c r="W462" s="51">
        <v>4.1036889332003987</v>
      </c>
      <c r="X462" s="51">
        <v>4.1036889332003987</v>
      </c>
      <c r="Y462" s="51">
        <v>4.1036889332003987</v>
      </c>
      <c r="Z462" s="48" t="s">
        <v>141</v>
      </c>
      <c r="AA462" s="55">
        <v>3.6534583368262386</v>
      </c>
      <c r="AB462" s="56">
        <v>0</v>
      </c>
    </row>
    <row r="463" spans="2:28" x14ac:dyDescent="0.3">
      <c r="B463" s="48" t="s">
        <v>109</v>
      </c>
      <c r="C463" s="48" t="s">
        <v>110</v>
      </c>
      <c r="D463" s="48" t="s">
        <v>125</v>
      </c>
      <c r="E463" s="48" t="s">
        <v>115</v>
      </c>
      <c r="F463" s="48" t="s">
        <v>66</v>
      </c>
      <c r="G463" s="49">
        <v>1</v>
      </c>
      <c r="H463" s="50">
        <v>6.5063621211282578</v>
      </c>
      <c r="I463" s="48" t="s">
        <v>112</v>
      </c>
      <c r="J463" s="48" t="s">
        <v>113</v>
      </c>
      <c r="K463" s="51">
        <v>10.803589232303091</v>
      </c>
      <c r="L463" s="51">
        <v>10.803589232303091</v>
      </c>
      <c r="M463" s="51">
        <v>10.803589232303091</v>
      </c>
      <c r="N463" s="51">
        <v>10.803589232303091</v>
      </c>
      <c r="O463" s="51">
        <v>10.803589232303091</v>
      </c>
      <c r="P463" s="51">
        <v>10.803589232303091</v>
      </c>
      <c r="Q463" s="51">
        <v>10.803589232303091</v>
      </c>
      <c r="R463" s="51">
        <v>10.803589232303091</v>
      </c>
      <c r="S463" s="51">
        <v>10.803589232303091</v>
      </c>
      <c r="T463" s="51">
        <v>10.803589232303091</v>
      </c>
      <c r="U463" s="51">
        <v>10.803589232303091</v>
      </c>
      <c r="V463" s="51">
        <v>10.803589232303091</v>
      </c>
      <c r="W463" s="51">
        <v>10.803589232303091</v>
      </c>
      <c r="X463" s="51">
        <v>10.803589232303091</v>
      </c>
      <c r="Y463" s="51">
        <v>10.803589232303091</v>
      </c>
      <c r="Z463" s="48" t="s">
        <v>141</v>
      </c>
      <c r="AA463" s="55">
        <v>3.6534583368262386</v>
      </c>
      <c r="AB463" s="56">
        <v>0</v>
      </c>
    </row>
    <row r="464" spans="2:28" x14ac:dyDescent="0.3">
      <c r="B464" s="48" t="s">
        <v>109</v>
      </c>
      <c r="C464" s="48" t="s">
        <v>110</v>
      </c>
      <c r="D464" s="48" t="s">
        <v>125</v>
      </c>
      <c r="E464" s="48" t="s">
        <v>116</v>
      </c>
      <c r="F464" s="48" t="s">
        <v>66</v>
      </c>
      <c r="G464" s="49">
        <v>1</v>
      </c>
      <c r="H464" s="50">
        <v>6.5063621211282578</v>
      </c>
      <c r="I464" s="48" t="s">
        <v>112</v>
      </c>
      <c r="J464" s="48" t="s">
        <v>113</v>
      </c>
      <c r="K464" s="51">
        <v>8.6261216350947159</v>
      </c>
      <c r="L464" s="51">
        <v>8.6261216350947159</v>
      </c>
      <c r="M464" s="51">
        <v>8.6261216350947159</v>
      </c>
      <c r="N464" s="51">
        <v>8.6261216350947159</v>
      </c>
      <c r="O464" s="51">
        <v>8.6261216350947159</v>
      </c>
      <c r="P464" s="51">
        <v>8.6261216350947159</v>
      </c>
      <c r="Q464" s="51">
        <v>8.6261216350947159</v>
      </c>
      <c r="R464" s="51">
        <v>8.6261216350947159</v>
      </c>
      <c r="S464" s="51">
        <v>8.6261216350947159</v>
      </c>
      <c r="T464" s="51">
        <v>8.6261216350947159</v>
      </c>
      <c r="U464" s="51">
        <v>8.6261216350947159</v>
      </c>
      <c r="V464" s="51">
        <v>8.6261216350947159</v>
      </c>
      <c r="W464" s="51">
        <v>8.6261216350947159</v>
      </c>
      <c r="X464" s="51">
        <v>8.6261216350947159</v>
      </c>
      <c r="Y464" s="51">
        <v>8.6261216350947159</v>
      </c>
      <c r="Z464" s="48" t="s">
        <v>141</v>
      </c>
      <c r="AA464" s="55">
        <v>3.6534583368262386</v>
      </c>
      <c r="AB464" s="56">
        <v>0</v>
      </c>
    </row>
    <row r="465" spans="2:28" x14ac:dyDescent="0.3">
      <c r="B465" s="48" t="s">
        <v>109</v>
      </c>
      <c r="C465" s="48" t="s">
        <v>110</v>
      </c>
      <c r="D465" s="48" t="s">
        <v>125</v>
      </c>
      <c r="E465" s="48" t="s">
        <v>117</v>
      </c>
      <c r="F465" s="48" t="s">
        <v>66</v>
      </c>
      <c r="G465" s="49">
        <v>1</v>
      </c>
      <c r="H465" s="50">
        <v>6.5063621211282578</v>
      </c>
      <c r="I465" s="48" t="s">
        <v>112</v>
      </c>
      <c r="J465" s="48" t="s">
        <v>113</v>
      </c>
      <c r="K465" s="51">
        <v>4.3549351944167496</v>
      </c>
      <c r="L465" s="51">
        <v>4.3549351944167496</v>
      </c>
      <c r="M465" s="51">
        <v>4.3549351944167496</v>
      </c>
      <c r="N465" s="51">
        <v>4.3549351944167496</v>
      </c>
      <c r="O465" s="51">
        <v>4.3549351944167496</v>
      </c>
      <c r="P465" s="51">
        <v>4.3549351944167496</v>
      </c>
      <c r="Q465" s="51">
        <v>4.3549351944167496</v>
      </c>
      <c r="R465" s="51">
        <v>4.3549351944167496</v>
      </c>
      <c r="S465" s="51">
        <v>4.3549351944167496</v>
      </c>
      <c r="T465" s="51">
        <v>4.3549351944167496</v>
      </c>
      <c r="U465" s="51">
        <v>4.3549351944167496</v>
      </c>
      <c r="V465" s="51">
        <v>4.3549351944167496</v>
      </c>
      <c r="W465" s="51">
        <v>4.3549351944167496</v>
      </c>
      <c r="X465" s="51">
        <v>4.3549351944167496</v>
      </c>
      <c r="Y465" s="51">
        <v>4.3549351944167496</v>
      </c>
      <c r="Z465" s="48" t="s">
        <v>141</v>
      </c>
      <c r="AA465" s="55">
        <v>3.6534583368262386</v>
      </c>
      <c r="AB465" s="56">
        <v>0</v>
      </c>
    </row>
    <row r="466" spans="2:28" x14ac:dyDescent="0.3">
      <c r="B466" s="48" t="s">
        <v>109</v>
      </c>
      <c r="C466" s="48" t="s">
        <v>110</v>
      </c>
      <c r="D466" s="48" t="s">
        <v>125</v>
      </c>
      <c r="E466" s="48" t="s">
        <v>118</v>
      </c>
      <c r="F466" s="48" t="s">
        <v>66</v>
      </c>
      <c r="G466" s="49">
        <v>1</v>
      </c>
      <c r="H466" s="50">
        <v>6.5063621211282578</v>
      </c>
      <c r="I466" s="48" t="s">
        <v>112</v>
      </c>
      <c r="J466" s="48" t="s">
        <v>113</v>
      </c>
      <c r="K466" s="51">
        <v>0.83748753738783654</v>
      </c>
      <c r="L466" s="51">
        <v>0.83748753738783654</v>
      </c>
      <c r="M466" s="51">
        <v>0.83748753738783654</v>
      </c>
      <c r="N466" s="51">
        <v>0.83748753738783654</v>
      </c>
      <c r="O466" s="51">
        <v>0.83748753738783654</v>
      </c>
      <c r="P466" s="51">
        <v>0.83748753738783654</v>
      </c>
      <c r="Q466" s="51">
        <v>0.83748753738783654</v>
      </c>
      <c r="R466" s="51">
        <v>0.83748753738783654</v>
      </c>
      <c r="S466" s="51">
        <v>0.83748753738783654</v>
      </c>
      <c r="T466" s="51">
        <v>0.83748753738783654</v>
      </c>
      <c r="U466" s="51">
        <v>0.83748753738783654</v>
      </c>
      <c r="V466" s="51">
        <v>0.83748753738783654</v>
      </c>
      <c r="W466" s="51">
        <v>0.83748753738783654</v>
      </c>
      <c r="X466" s="51">
        <v>0.83748753738783654</v>
      </c>
      <c r="Y466" s="51">
        <v>0.83748753738783654</v>
      </c>
      <c r="Z466" s="48" t="s">
        <v>141</v>
      </c>
      <c r="AA466" s="55">
        <v>3.6534583368262386</v>
      </c>
      <c r="AB466" s="56">
        <v>0</v>
      </c>
    </row>
    <row r="467" spans="2:28" x14ac:dyDescent="0.3">
      <c r="B467" s="48" t="s">
        <v>109</v>
      </c>
      <c r="C467" s="48" t="s">
        <v>110</v>
      </c>
      <c r="D467" s="48" t="s">
        <v>125</v>
      </c>
      <c r="E467" s="48" t="s">
        <v>119</v>
      </c>
      <c r="F467" s="48" t="s">
        <v>66</v>
      </c>
      <c r="G467" s="49">
        <v>1</v>
      </c>
      <c r="H467" s="50">
        <v>6.5063621211282578</v>
      </c>
      <c r="I467" s="48" t="s">
        <v>112</v>
      </c>
      <c r="J467" s="48" t="s">
        <v>113</v>
      </c>
      <c r="K467" s="51">
        <v>3.0149551345962116</v>
      </c>
      <c r="L467" s="51">
        <v>3.0149551345962116</v>
      </c>
      <c r="M467" s="51">
        <v>3.0149551345962116</v>
      </c>
      <c r="N467" s="51">
        <v>3.0149551345962116</v>
      </c>
      <c r="O467" s="51">
        <v>3.0149551345962116</v>
      </c>
      <c r="P467" s="51">
        <v>3.0149551345962116</v>
      </c>
      <c r="Q467" s="51">
        <v>3.0149551345962116</v>
      </c>
      <c r="R467" s="51">
        <v>3.0149551345962116</v>
      </c>
      <c r="S467" s="51">
        <v>3.0149551345962116</v>
      </c>
      <c r="T467" s="51">
        <v>3.0149551345962116</v>
      </c>
      <c r="U467" s="51">
        <v>3.0149551345962116</v>
      </c>
      <c r="V467" s="51">
        <v>3.0149551345962116</v>
      </c>
      <c r="W467" s="51">
        <v>3.0149551345962116</v>
      </c>
      <c r="X467" s="51">
        <v>3.0149551345962116</v>
      </c>
      <c r="Y467" s="51">
        <v>3.0149551345962116</v>
      </c>
      <c r="Z467" s="48" t="s">
        <v>141</v>
      </c>
      <c r="AA467" s="55">
        <v>3.6534583368262386</v>
      </c>
      <c r="AB467" s="56">
        <v>0</v>
      </c>
    </row>
    <row r="468" spans="2:28" x14ac:dyDescent="0.3">
      <c r="B468" s="48" t="s">
        <v>109</v>
      </c>
      <c r="C468" s="48" t="s">
        <v>110</v>
      </c>
      <c r="D468" s="48" t="s">
        <v>125</v>
      </c>
      <c r="E468" s="48" t="s">
        <v>120</v>
      </c>
      <c r="F468" s="48" t="s">
        <v>66</v>
      </c>
      <c r="G468" s="49">
        <v>1</v>
      </c>
      <c r="H468" s="50">
        <v>6.5063621211282578</v>
      </c>
      <c r="I468" s="48" t="s">
        <v>112</v>
      </c>
      <c r="J468" s="48" t="s">
        <v>113</v>
      </c>
      <c r="K468" s="51">
        <v>1.2562313060817549</v>
      </c>
      <c r="L468" s="51">
        <v>1.2562313060817549</v>
      </c>
      <c r="M468" s="51">
        <v>1.2562313060817549</v>
      </c>
      <c r="N468" s="51">
        <v>1.2562313060817549</v>
      </c>
      <c r="O468" s="51">
        <v>1.2562313060817549</v>
      </c>
      <c r="P468" s="51">
        <v>1.2562313060817549</v>
      </c>
      <c r="Q468" s="51">
        <v>1.2562313060817549</v>
      </c>
      <c r="R468" s="51">
        <v>1.2562313060817549</v>
      </c>
      <c r="S468" s="51">
        <v>1.2562313060817549</v>
      </c>
      <c r="T468" s="51">
        <v>1.2562313060817549</v>
      </c>
      <c r="U468" s="51">
        <v>1.2562313060817549</v>
      </c>
      <c r="V468" s="51">
        <v>1.2562313060817549</v>
      </c>
      <c r="W468" s="51">
        <v>1.2562313060817549</v>
      </c>
      <c r="X468" s="51">
        <v>1.2562313060817549</v>
      </c>
      <c r="Y468" s="51">
        <v>1.2562313060817549</v>
      </c>
      <c r="Z468" s="48" t="s">
        <v>141</v>
      </c>
      <c r="AA468" s="55">
        <v>3.6534583368262386</v>
      </c>
      <c r="AB468" s="56">
        <v>0</v>
      </c>
    </row>
    <row r="469" spans="2:28" x14ac:dyDescent="0.3">
      <c r="B469" s="48" t="s">
        <v>109</v>
      </c>
      <c r="C469" s="48" t="s">
        <v>110</v>
      </c>
      <c r="D469" s="48" t="s">
        <v>125</v>
      </c>
      <c r="E469" s="48" t="s">
        <v>121</v>
      </c>
      <c r="F469" s="48" t="s">
        <v>66</v>
      </c>
      <c r="G469" s="49">
        <v>1</v>
      </c>
      <c r="H469" s="50">
        <v>6.5063621211282578</v>
      </c>
      <c r="I469" s="48" t="s">
        <v>112</v>
      </c>
      <c r="J469" s="48" t="s">
        <v>113</v>
      </c>
      <c r="K469" s="51">
        <v>35.676969092721833</v>
      </c>
      <c r="L469" s="51">
        <v>35.676969092721833</v>
      </c>
      <c r="M469" s="51">
        <v>35.676969092721833</v>
      </c>
      <c r="N469" s="51">
        <v>35.676969092721833</v>
      </c>
      <c r="O469" s="51">
        <v>35.676969092721833</v>
      </c>
      <c r="P469" s="51">
        <v>35.676969092721833</v>
      </c>
      <c r="Q469" s="51">
        <v>35.676969092721833</v>
      </c>
      <c r="R469" s="51">
        <v>35.676969092721833</v>
      </c>
      <c r="S469" s="51">
        <v>35.676969092721833</v>
      </c>
      <c r="T469" s="51">
        <v>35.676969092721833</v>
      </c>
      <c r="U469" s="51">
        <v>35.676969092721833</v>
      </c>
      <c r="V469" s="51">
        <v>35.676969092721833</v>
      </c>
      <c r="W469" s="51">
        <v>35.676969092721833</v>
      </c>
      <c r="X469" s="51">
        <v>35.676969092721833</v>
      </c>
      <c r="Y469" s="51">
        <v>35.676969092721833</v>
      </c>
      <c r="Z469" s="48" t="s">
        <v>141</v>
      </c>
      <c r="AA469" s="55">
        <v>3.6534583368262386</v>
      </c>
      <c r="AB469" s="56">
        <v>0</v>
      </c>
    </row>
    <row r="470" spans="2:28" x14ac:dyDescent="0.3">
      <c r="B470" s="48" t="s">
        <v>109</v>
      </c>
      <c r="C470" s="48" t="s">
        <v>110</v>
      </c>
      <c r="D470" s="48" t="s">
        <v>125</v>
      </c>
      <c r="E470" s="48" t="s">
        <v>122</v>
      </c>
      <c r="F470" s="48" t="s">
        <v>66</v>
      </c>
      <c r="G470" s="49">
        <v>1</v>
      </c>
      <c r="H470" s="50">
        <v>6.5063621211282578</v>
      </c>
      <c r="I470" s="48" t="s">
        <v>112</v>
      </c>
      <c r="J470" s="48" t="s">
        <v>113</v>
      </c>
      <c r="K470" s="51">
        <v>0.33499501495513462</v>
      </c>
      <c r="L470" s="51">
        <v>0.33499501495513462</v>
      </c>
      <c r="M470" s="51">
        <v>0.33499501495513462</v>
      </c>
      <c r="N470" s="51">
        <v>0.33499501495513462</v>
      </c>
      <c r="O470" s="51">
        <v>0.33499501495513462</v>
      </c>
      <c r="P470" s="51">
        <v>0.33499501495513462</v>
      </c>
      <c r="Q470" s="51">
        <v>0.33499501495513462</v>
      </c>
      <c r="R470" s="51">
        <v>0.33499501495513462</v>
      </c>
      <c r="S470" s="51">
        <v>0.33499501495513462</v>
      </c>
      <c r="T470" s="51">
        <v>0.33499501495513462</v>
      </c>
      <c r="U470" s="51">
        <v>0.33499501495513462</v>
      </c>
      <c r="V470" s="51">
        <v>0.33499501495513462</v>
      </c>
      <c r="W470" s="51">
        <v>0.33499501495513462</v>
      </c>
      <c r="X470" s="51">
        <v>0.33499501495513462</v>
      </c>
      <c r="Y470" s="51">
        <v>0.33499501495513462</v>
      </c>
      <c r="Z470" s="48" t="s">
        <v>141</v>
      </c>
      <c r="AA470" s="55">
        <v>3.6534583368262386</v>
      </c>
      <c r="AB470" s="56">
        <v>0</v>
      </c>
    </row>
    <row r="471" spans="2:28" x14ac:dyDescent="0.3">
      <c r="B471" s="48" t="s">
        <v>109</v>
      </c>
      <c r="C471" s="48" t="s">
        <v>110</v>
      </c>
      <c r="D471" s="48" t="s">
        <v>125</v>
      </c>
      <c r="E471" s="48" t="s">
        <v>123</v>
      </c>
      <c r="F471" s="48" t="s">
        <v>66</v>
      </c>
      <c r="G471" s="49">
        <v>1</v>
      </c>
      <c r="H471" s="50">
        <v>6.5063621211282578</v>
      </c>
      <c r="I471" s="48" t="s">
        <v>112</v>
      </c>
      <c r="J471" s="48" t="s">
        <v>113</v>
      </c>
      <c r="K471" s="51">
        <v>1.5912263210368891</v>
      </c>
      <c r="L471" s="51">
        <v>1.5912263210368891</v>
      </c>
      <c r="M471" s="51">
        <v>1.5912263210368891</v>
      </c>
      <c r="N471" s="51">
        <v>1.5912263210368891</v>
      </c>
      <c r="O471" s="51">
        <v>1.5912263210368891</v>
      </c>
      <c r="P471" s="51">
        <v>1.5912263210368891</v>
      </c>
      <c r="Q471" s="51">
        <v>1.5912263210368891</v>
      </c>
      <c r="R471" s="51">
        <v>1.5912263210368891</v>
      </c>
      <c r="S471" s="51">
        <v>1.5912263210368891</v>
      </c>
      <c r="T471" s="51">
        <v>1.5912263210368891</v>
      </c>
      <c r="U471" s="51">
        <v>1.5912263210368891</v>
      </c>
      <c r="V471" s="51">
        <v>1.5912263210368891</v>
      </c>
      <c r="W471" s="51">
        <v>1.5912263210368891</v>
      </c>
      <c r="X471" s="51">
        <v>1.5912263210368891</v>
      </c>
      <c r="Y471" s="51">
        <v>1.5912263210368891</v>
      </c>
      <c r="Z471" s="48" t="s">
        <v>141</v>
      </c>
      <c r="AA471" s="55">
        <v>3.6534583368262386</v>
      </c>
      <c r="AB471" s="56">
        <v>0</v>
      </c>
    </row>
    <row r="472" spans="2:28" x14ac:dyDescent="0.3">
      <c r="B472" s="48" t="s">
        <v>109</v>
      </c>
      <c r="C472" s="48" t="s">
        <v>110</v>
      </c>
      <c r="D472" s="48" t="s">
        <v>125</v>
      </c>
      <c r="E472" s="48" t="s">
        <v>124</v>
      </c>
      <c r="F472" s="48" t="s">
        <v>66</v>
      </c>
      <c r="G472" s="49">
        <v>1</v>
      </c>
      <c r="H472" s="50">
        <v>6.5063621211282578</v>
      </c>
      <c r="I472" s="48" t="s">
        <v>112</v>
      </c>
      <c r="J472" s="48" t="s">
        <v>113</v>
      </c>
      <c r="K472" s="51">
        <v>0.33499501495513462</v>
      </c>
      <c r="L472" s="51">
        <v>0.33499501495513462</v>
      </c>
      <c r="M472" s="51">
        <v>0.33499501495513462</v>
      </c>
      <c r="N472" s="51">
        <v>0.33499501495513462</v>
      </c>
      <c r="O472" s="51">
        <v>0.33499501495513462</v>
      </c>
      <c r="P472" s="51">
        <v>0.33499501495513462</v>
      </c>
      <c r="Q472" s="51">
        <v>0.33499501495513462</v>
      </c>
      <c r="R472" s="51">
        <v>0.33499501495513462</v>
      </c>
      <c r="S472" s="51">
        <v>0.33499501495513462</v>
      </c>
      <c r="T472" s="51">
        <v>0.33499501495513462</v>
      </c>
      <c r="U472" s="51">
        <v>0.33499501495513462</v>
      </c>
      <c r="V472" s="51">
        <v>0.33499501495513462</v>
      </c>
      <c r="W472" s="51">
        <v>0.33499501495513462</v>
      </c>
      <c r="X472" s="51">
        <v>0.33499501495513462</v>
      </c>
      <c r="Y472" s="51">
        <v>0.33499501495513462</v>
      </c>
      <c r="Z472" s="48" t="s">
        <v>141</v>
      </c>
      <c r="AA472" s="55">
        <v>3.6534583368262386</v>
      </c>
      <c r="AB472" s="56">
        <v>0</v>
      </c>
    </row>
    <row r="473" spans="2:28" x14ac:dyDescent="0.3">
      <c r="B473" s="48" t="s">
        <v>109</v>
      </c>
      <c r="C473" s="48" t="s">
        <v>110</v>
      </c>
      <c r="D473" s="48" t="s">
        <v>78</v>
      </c>
      <c r="E473" s="48" t="s">
        <v>111</v>
      </c>
      <c r="F473" s="48" t="s">
        <v>65</v>
      </c>
      <c r="G473" s="49">
        <v>1</v>
      </c>
      <c r="H473" s="50">
        <v>6.5063621211282578</v>
      </c>
      <c r="I473" s="48" t="s">
        <v>112</v>
      </c>
      <c r="J473" s="48" t="s">
        <v>113</v>
      </c>
      <c r="K473" s="51">
        <v>36.54187228674261</v>
      </c>
      <c r="L473" s="51">
        <v>36.54187228674261</v>
      </c>
      <c r="M473" s="51">
        <v>36.54187228674261</v>
      </c>
      <c r="N473" s="51">
        <v>36.54187228674261</v>
      </c>
      <c r="O473" s="51">
        <v>36.54187228674261</v>
      </c>
      <c r="P473" s="51">
        <v>36.54187228674261</v>
      </c>
      <c r="Q473" s="51">
        <v>36.54187228674261</v>
      </c>
      <c r="R473" s="51">
        <v>36.54187228674261</v>
      </c>
      <c r="S473" s="51">
        <v>36.54187228674261</v>
      </c>
      <c r="T473" s="51">
        <v>36.54187228674261</v>
      </c>
      <c r="U473" s="51">
        <v>36.54187228674261</v>
      </c>
      <c r="V473" s="51">
        <v>36.54187228674261</v>
      </c>
      <c r="W473" s="51">
        <v>36.54187228674261</v>
      </c>
      <c r="X473" s="51">
        <v>36.54187228674261</v>
      </c>
      <c r="Y473" s="51">
        <v>36.54187228674261</v>
      </c>
      <c r="Z473" s="48" t="s">
        <v>141</v>
      </c>
      <c r="AA473" s="55">
        <v>0.29122305078152849</v>
      </c>
      <c r="AB473" s="56">
        <v>1.1428010983920346E-4</v>
      </c>
    </row>
    <row r="474" spans="2:28" x14ac:dyDescent="0.3">
      <c r="B474" s="48" t="s">
        <v>109</v>
      </c>
      <c r="C474" s="48" t="s">
        <v>110</v>
      </c>
      <c r="D474" s="48" t="s">
        <v>78</v>
      </c>
      <c r="E474" s="48" t="s">
        <v>111</v>
      </c>
      <c r="F474" s="48" t="s">
        <v>66</v>
      </c>
      <c r="G474" s="49">
        <v>1</v>
      </c>
      <c r="H474" s="50">
        <v>6.5063621211282578</v>
      </c>
      <c r="I474" s="48" t="s">
        <v>112</v>
      </c>
      <c r="J474" s="48" t="s">
        <v>113</v>
      </c>
      <c r="K474" s="51">
        <v>7.3265720081135894</v>
      </c>
      <c r="L474" s="51">
        <v>7.3265720081135894</v>
      </c>
      <c r="M474" s="51">
        <v>7.3265720081135894</v>
      </c>
      <c r="N474" s="51">
        <v>7.3265720081135894</v>
      </c>
      <c r="O474" s="51">
        <v>7.3265720081135894</v>
      </c>
      <c r="P474" s="51">
        <v>7.3265720081135894</v>
      </c>
      <c r="Q474" s="51">
        <v>7.3265720081135894</v>
      </c>
      <c r="R474" s="51">
        <v>7.3265720081135894</v>
      </c>
      <c r="S474" s="51">
        <v>7.3265720081135894</v>
      </c>
      <c r="T474" s="51">
        <v>7.3265720081135894</v>
      </c>
      <c r="U474" s="51">
        <v>7.3265720081135894</v>
      </c>
      <c r="V474" s="51">
        <v>7.3265720081135894</v>
      </c>
      <c r="W474" s="51">
        <v>7.3265720081135894</v>
      </c>
      <c r="X474" s="51">
        <v>7.3265720081135894</v>
      </c>
      <c r="Y474" s="51">
        <v>7.3265720081135894</v>
      </c>
      <c r="Z474" s="48" t="s">
        <v>141</v>
      </c>
      <c r="AA474" s="55">
        <v>3.6534583368262386</v>
      </c>
      <c r="AB474" s="56">
        <v>0</v>
      </c>
    </row>
    <row r="475" spans="2:28" x14ac:dyDescent="0.3">
      <c r="B475" s="48" t="s">
        <v>109</v>
      </c>
      <c r="C475" s="48" t="s">
        <v>110</v>
      </c>
      <c r="D475" s="48" t="s">
        <v>78</v>
      </c>
      <c r="E475" s="48" t="s">
        <v>114</v>
      </c>
      <c r="F475" s="48" t="s">
        <v>65</v>
      </c>
      <c r="G475" s="49">
        <v>1</v>
      </c>
      <c r="H475" s="50">
        <v>6.5063621211282578</v>
      </c>
      <c r="I475" s="48" t="s">
        <v>112</v>
      </c>
      <c r="J475" s="48" t="s">
        <v>113</v>
      </c>
      <c r="K475" s="51">
        <v>125.21724611331676</v>
      </c>
      <c r="L475" s="51">
        <v>125.21724611331676</v>
      </c>
      <c r="M475" s="51">
        <v>125.21724611331676</v>
      </c>
      <c r="N475" s="51">
        <v>125.21724611331676</v>
      </c>
      <c r="O475" s="51">
        <v>125.21724611331676</v>
      </c>
      <c r="P475" s="51">
        <v>125.21724611331676</v>
      </c>
      <c r="Q475" s="51">
        <v>125.21724611331676</v>
      </c>
      <c r="R475" s="51">
        <v>125.21724611331676</v>
      </c>
      <c r="S475" s="51">
        <v>125.21724611331676</v>
      </c>
      <c r="T475" s="51">
        <v>125.21724611331676</v>
      </c>
      <c r="U475" s="51">
        <v>125.21724611331676</v>
      </c>
      <c r="V475" s="51">
        <v>125.21724611331676</v>
      </c>
      <c r="W475" s="51">
        <v>125.21724611331676</v>
      </c>
      <c r="X475" s="51">
        <v>125.21724611331676</v>
      </c>
      <c r="Y475" s="51">
        <v>125.21724611331676</v>
      </c>
      <c r="Z475" s="48" t="s">
        <v>141</v>
      </c>
      <c r="AA475" s="55">
        <v>0.29122305078152849</v>
      </c>
      <c r="AB475" s="56">
        <v>1.1428010983920346E-4</v>
      </c>
    </row>
    <row r="476" spans="2:28" x14ac:dyDescent="0.3">
      <c r="B476" s="48" t="s">
        <v>109</v>
      </c>
      <c r="C476" s="48" t="s">
        <v>110</v>
      </c>
      <c r="D476" s="48" t="s">
        <v>78</v>
      </c>
      <c r="E476" s="48" t="s">
        <v>114</v>
      </c>
      <c r="F476" s="48" t="s">
        <v>66</v>
      </c>
      <c r="G476" s="49">
        <v>1</v>
      </c>
      <c r="H476" s="50">
        <v>6.5063621211282578</v>
      </c>
      <c r="I476" s="48" t="s">
        <v>112</v>
      </c>
      <c r="J476" s="48" t="s">
        <v>113</v>
      </c>
      <c r="K476" s="51">
        <v>4.6004056795131847</v>
      </c>
      <c r="L476" s="51">
        <v>4.6004056795131847</v>
      </c>
      <c r="M476" s="51">
        <v>4.6004056795131847</v>
      </c>
      <c r="N476" s="51">
        <v>4.6004056795131847</v>
      </c>
      <c r="O476" s="51">
        <v>4.6004056795131847</v>
      </c>
      <c r="P476" s="51">
        <v>4.6004056795131847</v>
      </c>
      <c r="Q476" s="51">
        <v>4.6004056795131847</v>
      </c>
      <c r="R476" s="51">
        <v>4.6004056795131847</v>
      </c>
      <c r="S476" s="51">
        <v>4.6004056795131847</v>
      </c>
      <c r="T476" s="51">
        <v>4.6004056795131847</v>
      </c>
      <c r="U476" s="51">
        <v>4.6004056795131847</v>
      </c>
      <c r="V476" s="51">
        <v>4.6004056795131847</v>
      </c>
      <c r="W476" s="51">
        <v>4.6004056795131847</v>
      </c>
      <c r="X476" s="51">
        <v>4.6004056795131847</v>
      </c>
      <c r="Y476" s="51">
        <v>4.6004056795131847</v>
      </c>
      <c r="Z476" s="48" t="s">
        <v>141</v>
      </c>
      <c r="AA476" s="55">
        <v>3.6534583368262386</v>
      </c>
      <c r="AB476" s="56">
        <v>0</v>
      </c>
    </row>
    <row r="477" spans="2:28" x14ac:dyDescent="0.3">
      <c r="B477" s="48" t="s">
        <v>109</v>
      </c>
      <c r="C477" s="48" t="s">
        <v>110</v>
      </c>
      <c r="D477" s="48" t="s">
        <v>78</v>
      </c>
      <c r="E477" s="48" t="s">
        <v>115</v>
      </c>
      <c r="F477" s="48" t="s">
        <v>65</v>
      </c>
      <c r="G477" s="49">
        <v>1</v>
      </c>
      <c r="H477" s="50">
        <v>6.5063621211282578</v>
      </c>
      <c r="I477" s="48" t="s">
        <v>112</v>
      </c>
      <c r="J477" s="48" t="s">
        <v>113</v>
      </c>
      <c r="K477" s="51">
        <v>61.075284776075108</v>
      </c>
      <c r="L477" s="51">
        <v>61.075284776075108</v>
      </c>
      <c r="M477" s="51">
        <v>61.075284776075108</v>
      </c>
      <c r="N477" s="51">
        <v>61.075284776075108</v>
      </c>
      <c r="O477" s="51">
        <v>61.075284776075108</v>
      </c>
      <c r="P477" s="51">
        <v>61.075284776075108</v>
      </c>
      <c r="Q477" s="51">
        <v>61.075284776075108</v>
      </c>
      <c r="R477" s="51">
        <v>61.075284776075108</v>
      </c>
      <c r="S477" s="51">
        <v>61.075284776075108</v>
      </c>
      <c r="T477" s="51">
        <v>61.075284776075108</v>
      </c>
      <c r="U477" s="51">
        <v>61.075284776075108</v>
      </c>
      <c r="V477" s="51">
        <v>61.075284776075108</v>
      </c>
      <c r="W477" s="51">
        <v>61.075284776075108</v>
      </c>
      <c r="X477" s="51">
        <v>61.075284776075108</v>
      </c>
      <c r="Y477" s="51">
        <v>61.075284776075108</v>
      </c>
      <c r="Z477" s="48" t="s">
        <v>141</v>
      </c>
      <c r="AA477" s="55">
        <v>0.29122305078152849</v>
      </c>
      <c r="AB477" s="56">
        <v>1.1428010983920346E-4</v>
      </c>
    </row>
    <row r="478" spans="2:28" x14ac:dyDescent="0.3">
      <c r="B478" s="48" t="s">
        <v>109</v>
      </c>
      <c r="C478" s="48" t="s">
        <v>110</v>
      </c>
      <c r="D478" s="48" t="s">
        <v>78</v>
      </c>
      <c r="E478" s="48" t="s">
        <v>115</v>
      </c>
      <c r="F478" s="48" t="s">
        <v>66</v>
      </c>
      <c r="G478" s="49">
        <v>1</v>
      </c>
      <c r="H478" s="50">
        <v>6.5063621211282578</v>
      </c>
      <c r="I478" s="48" t="s">
        <v>112</v>
      </c>
      <c r="J478" s="48" t="s">
        <v>113</v>
      </c>
      <c r="K478" s="51">
        <v>10.393509127789045</v>
      </c>
      <c r="L478" s="51">
        <v>10.393509127789045</v>
      </c>
      <c r="M478" s="51">
        <v>10.393509127789045</v>
      </c>
      <c r="N478" s="51">
        <v>10.393509127789045</v>
      </c>
      <c r="O478" s="51">
        <v>10.393509127789045</v>
      </c>
      <c r="P478" s="51">
        <v>10.393509127789045</v>
      </c>
      <c r="Q478" s="51">
        <v>10.393509127789045</v>
      </c>
      <c r="R478" s="51">
        <v>10.393509127789045</v>
      </c>
      <c r="S478" s="51">
        <v>10.393509127789045</v>
      </c>
      <c r="T478" s="51">
        <v>10.393509127789045</v>
      </c>
      <c r="U478" s="51">
        <v>10.393509127789045</v>
      </c>
      <c r="V478" s="51">
        <v>10.393509127789045</v>
      </c>
      <c r="W478" s="51">
        <v>10.393509127789045</v>
      </c>
      <c r="X478" s="51">
        <v>10.393509127789045</v>
      </c>
      <c r="Y478" s="51">
        <v>10.393509127789045</v>
      </c>
      <c r="Z478" s="48" t="s">
        <v>141</v>
      </c>
      <c r="AA478" s="55">
        <v>3.6534583368262386</v>
      </c>
      <c r="AB478" s="56">
        <v>0</v>
      </c>
    </row>
    <row r="479" spans="2:28" x14ac:dyDescent="0.3">
      <c r="B479" s="48" t="s">
        <v>109</v>
      </c>
      <c r="C479" s="48" t="s">
        <v>110</v>
      </c>
      <c r="D479" s="48" t="s">
        <v>78</v>
      </c>
      <c r="E479" s="48" t="s">
        <v>116</v>
      </c>
      <c r="F479" s="48" t="s">
        <v>65</v>
      </c>
      <c r="G479" s="49">
        <v>1</v>
      </c>
      <c r="H479" s="50">
        <v>6.5063621211282578</v>
      </c>
      <c r="I479" s="48" t="s">
        <v>112</v>
      </c>
      <c r="J479" s="48" t="s">
        <v>113</v>
      </c>
      <c r="K479" s="51">
        <v>51.972097510296472</v>
      </c>
      <c r="L479" s="51">
        <v>51.972097510296472</v>
      </c>
      <c r="M479" s="51">
        <v>51.972097510296472</v>
      </c>
      <c r="N479" s="51">
        <v>51.972097510296472</v>
      </c>
      <c r="O479" s="51">
        <v>51.972097510296472</v>
      </c>
      <c r="P479" s="51">
        <v>51.972097510296472</v>
      </c>
      <c r="Q479" s="51">
        <v>51.972097510296472</v>
      </c>
      <c r="R479" s="51">
        <v>51.972097510296472</v>
      </c>
      <c r="S479" s="51">
        <v>51.972097510296472</v>
      </c>
      <c r="T479" s="51">
        <v>51.972097510296472</v>
      </c>
      <c r="U479" s="51">
        <v>51.972097510296472</v>
      </c>
      <c r="V479" s="51">
        <v>51.972097510296472</v>
      </c>
      <c r="W479" s="51">
        <v>51.972097510296472</v>
      </c>
      <c r="X479" s="51">
        <v>51.972097510296472</v>
      </c>
      <c r="Y479" s="51">
        <v>51.972097510296472</v>
      </c>
      <c r="Z479" s="48" t="s">
        <v>141</v>
      </c>
      <c r="AA479" s="55">
        <v>0.29122305078152849</v>
      </c>
      <c r="AB479" s="56">
        <v>1.1428010983920346E-4</v>
      </c>
    </row>
    <row r="480" spans="2:28" x14ac:dyDescent="0.3">
      <c r="B480" s="48" t="s">
        <v>109</v>
      </c>
      <c r="C480" s="48" t="s">
        <v>110</v>
      </c>
      <c r="D480" s="48" t="s">
        <v>78</v>
      </c>
      <c r="E480" s="48" t="s">
        <v>116</v>
      </c>
      <c r="F480" s="48" t="s">
        <v>66</v>
      </c>
      <c r="G480" s="49">
        <v>1</v>
      </c>
      <c r="H480" s="50">
        <v>6.5063621211282578</v>
      </c>
      <c r="I480" s="48" t="s">
        <v>112</v>
      </c>
      <c r="J480" s="48" t="s">
        <v>113</v>
      </c>
      <c r="K480" s="51">
        <v>10.563894523326571</v>
      </c>
      <c r="L480" s="51">
        <v>10.563894523326571</v>
      </c>
      <c r="M480" s="51">
        <v>10.563894523326571</v>
      </c>
      <c r="N480" s="51">
        <v>10.563894523326571</v>
      </c>
      <c r="O480" s="51">
        <v>10.563894523326571</v>
      </c>
      <c r="P480" s="51">
        <v>10.563894523326571</v>
      </c>
      <c r="Q480" s="51">
        <v>10.563894523326571</v>
      </c>
      <c r="R480" s="51">
        <v>10.563894523326571</v>
      </c>
      <c r="S480" s="51">
        <v>10.563894523326571</v>
      </c>
      <c r="T480" s="51">
        <v>10.563894523326571</v>
      </c>
      <c r="U480" s="51">
        <v>10.563894523326571</v>
      </c>
      <c r="V480" s="51">
        <v>10.563894523326571</v>
      </c>
      <c r="W480" s="51">
        <v>10.563894523326571</v>
      </c>
      <c r="X480" s="51">
        <v>10.563894523326571</v>
      </c>
      <c r="Y480" s="51">
        <v>10.563894523326571</v>
      </c>
      <c r="Z480" s="48" t="s">
        <v>141</v>
      </c>
      <c r="AA480" s="55">
        <v>3.6534583368262386</v>
      </c>
      <c r="AB480" s="56">
        <v>0</v>
      </c>
    </row>
    <row r="481" spans="2:28" x14ac:dyDescent="0.3">
      <c r="B481" s="48" t="s">
        <v>109</v>
      </c>
      <c r="C481" s="48" t="s">
        <v>110</v>
      </c>
      <c r="D481" s="48" t="s">
        <v>78</v>
      </c>
      <c r="E481" s="48" t="s">
        <v>117</v>
      </c>
      <c r="F481" s="48" t="s">
        <v>65</v>
      </c>
      <c r="G481" s="49">
        <v>1</v>
      </c>
      <c r="H481" s="50">
        <v>6.5063621211282578</v>
      </c>
      <c r="I481" s="48" t="s">
        <v>112</v>
      </c>
      <c r="J481" s="48" t="s">
        <v>113</v>
      </c>
      <c r="K481" s="51">
        <v>62.075989759192609</v>
      </c>
      <c r="L481" s="51">
        <v>62.075989759192609</v>
      </c>
      <c r="M481" s="51">
        <v>62.075989759192609</v>
      </c>
      <c r="N481" s="51">
        <v>62.075989759192609</v>
      </c>
      <c r="O481" s="51">
        <v>62.075989759192609</v>
      </c>
      <c r="P481" s="51">
        <v>62.075989759192609</v>
      </c>
      <c r="Q481" s="51">
        <v>62.075989759192609</v>
      </c>
      <c r="R481" s="51">
        <v>62.075989759192609</v>
      </c>
      <c r="S481" s="51">
        <v>62.075989759192609</v>
      </c>
      <c r="T481" s="51">
        <v>62.075989759192609</v>
      </c>
      <c r="U481" s="51">
        <v>62.075989759192609</v>
      </c>
      <c r="V481" s="51">
        <v>62.075989759192609</v>
      </c>
      <c r="W481" s="51">
        <v>62.075989759192609</v>
      </c>
      <c r="X481" s="51">
        <v>62.075989759192609</v>
      </c>
      <c r="Y481" s="51">
        <v>62.075989759192609</v>
      </c>
      <c r="Z481" s="48" t="s">
        <v>141</v>
      </c>
      <c r="AA481" s="55">
        <v>0.29122305078152849</v>
      </c>
      <c r="AB481" s="56">
        <v>1.1428010983920346E-4</v>
      </c>
    </row>
    <row r="482" spans="2:28" x14ac:dyDescent="0.3">
      <c r="B482" s="48" t="s">
        <v>109</v>
      </c>
      <c r="C482" s="48" t="s">
        <v>110</v>
      </c>
      <c r="D482" s="48" t="s">
        <v>78</v>
      </c>
      <c r="E482" s="48" t="s">
        <v>117</v>
      </c>
      <c r="F482" s="48" t="s">
        <v>66</v>
      </c>
      <c r="G482" s="49">
        <v>1</v>
      </c>
      <c r="H482" s="50">
        <v>6.5063621211282578</v>
      </c>
      <c r="I482" s="48" t="s">
        <v>112</v>
      </c>
      <c r="J482" s="48" t="s">
        <v>113</v>
      </c>
      <c r="K482" s="51">
        <v>6.6450304259634878</v>
      </c>
      <c r="L482" s="51">
        <v>6.6450304259634878</v>
      </c>
      <c r="M482" s="51">
        <v>6.6450304259634878</v>
      </c>
      <c r="N482" s="51">
        <v>6.6450304259634878</v>
      </c>
      <c r="O482" s="51">
        <v>6.6450304259634878</v>
      </c>
      <c r="P482" s="51">
        <v>6.6450304259634878</v>
      </c>
      <c r="Q482" s="51">
        <v>6.6450304259634878</v>
      </c>
      <c r="R482" s="51">
        <v>6.6450304259634878</v>
      </c>
      <c r="S482" s="51">
        <v>6.6450304259634878</v>
      </c>
      <c r="T482" s="51">
        <v>6.6450304259634878</v>
      </c>
      <c r="U482" s="51">
        <v>6.6450304259634878</v>
      </c>
      <c r="V482" s="51">
        <v>6.6450304259634878</v>
      </c>
      <c r="W482" s="51">
        <v>6.6450304259634878</v>
      </c>
      <c r="X482" s="51">
        <v>6.6450304259634878</v>
      </c>
      <c r="Y482" s="51">
        <v>6.6450304259634878</v>
      </c>
      <c r="Z482" s="48" t="s">
        <v>141</v>
      </c>
      <c r="AA482" s="55">
        <v>3.6534583368262386</v>
      </c>
      <c r="AB482" s="56">
        <v>0</v>
      </c>
    </row>
    <row r="483" spans="2:28" x14ac:dyDescent="0.3">
      <c r="B483" s="48" t="s">
        <v>109</v>
      </c>
      <c r="C483" s="48" t="s">
        <v>110</v>
      </c>
      <c r="D483" s="48" t="s">
        <v>78</v>
      </c>
      <c r="E483" s="48" t="s">
        <v>118</v>
      </c>
      <c r="F483" s="48" t="s">
        <v>65</v>
      </c>
      <c r="G483" s="49">
        <v>1</v>
      </c>
      <c r="H483" s="50">
        <v>6.5063621211282578</v>
      </c>
      <c r="I483" s="48" t="s">
        <v>112</v>
      </c>
      <c r="J483" s="48" t="s">
        <v>113</v>
      </c>
      <c r="K483" s="51">
        <v>39.156617565210937</v>
      </c>
      <c r="L483" s="51">
        <v>39.156617565210937</v>
      </c>
      <c r="M483" s="51">
        <v>39.156617565210937</v>
      </c>
      <c r="N483" s="51">
        <v>39.156617565210937</v>
      </c>
      <c r="O483" s="51">
        <v>39.156617565210937</v>
      </c>
      <c r="P483" s="51">
        <v>39.156617565210937</v>
      </c>
      <c r="Q483" s="51">
        <v>39.156617565210937</v>
      </c>
      <c r="R483" s="51">
        <v>39.156617565210937</v>
      </c>
      <c r="S483" s="51">
        <v>39.156617565210937</v>
      </c>
      <c r="T483" s="51">
        <v>39.156617565210937</v>
      </c>
      <c r="U483" s="51">
        <v>39.156617565210937</v>
      </c>
      <c r="V483" s="51">
        <v>39.156617565210937</v>
      </c>
      <c r="W483" s="51">
        <v>39.156617565210937</v>
      </c>
      <c r="X483" s="51">
        <v>39.156617565210937</v>
      </c>
      <c r="Y483" s="51">
        <v>39.156617565210937</v>
      </c>
      <c r="Z483" s="48" t="s">
        <v>141</v>
      </c>
      <c r="AA483" s="55">
        <v>0.29122305078152849</v>
      </c>
      <c r="AB483" s="56">
        <v>1.1428010983920346E-4</v>
      </c>
    </row>
    <row r="484" spans="2:28" x14ac:dyDescent="0.3">
      <c r="B484" s="48" t="s">
        <v>109</v>
      </c>
      <c r="C484" s="48" t="s">
        <v>110</v>
      </c>
      <c r="D484" s="48" t="s">
        <v>78</v>
      </c>
      <c r="E484" s="48" t="s">
        <v>118</v>
      </c>
      <c r="F484" s="48" t="s">
        <v>66</v>
      </c>
      <c r="G484" s="49">
        <v>1</v>
      </c>
      <c r="H484" s="50">
        <v>6.5063621211282578</v>
      </c>
      <c r="I484" s="48" t="s">
        <v>112</v>
      </c>
      <c r="J484" s="48" t="s">
        <v>113</v>
      </c>
      <c r="K484" s="51">
        <v>0.34077079107505071</v>
      </c>
      <c r="L484" s="51">
        <v>0.34077079107505071</v>
      </c>
      <c r="M484" s="51">
        <v>0.34077079107505071</v>
      </c>
      <c r="N484" s="51">
        <v>0.34077079107505071</v>
      </c>
      <c r="O484" s="51">
        <v>0.34077079107505071</v>
      </c>
      <c r="P484" s="51">
        <v>0.34077079107505071</v>
      </c>
      <c r="Q484" s="51">
        <v>0.34077079107505071</v>
      </c>
      <c r="R484" s="51">
        <v>0.34077079107505071</v>
      </c>
      <c r="S484" s="51">
        <v>0.34077079107505071</v>
      </c>
      <c r="T484" s="51">
        <v>0.34077079107505071</v>
      </c>
      <c r="U484" s="51">
        <v>0.34077079107505071</v>
      </c>
      <c r="V484" s="51">
        <v>0.34077079107505071</v>
      </c>
      <c r="W484" s="51">
        <v>0.34077079107505071</v>
      </c>
      <c r="X484" s="51">
        <v>0.34077079107505071</v>
      </c>
      <c r="Y484" s="51">
        <v>0.34077079107505071</v>
      </c>
      <c r="Z484" s="48" t="s">
        <v>141</v>
      </c>
      <c r="AA484" s="55">
        <v>3.6534583368262386</v>
      </c>
      <c r="AB484" s="56">
        <v>0</v>
      </c>
    </row>
    <row r="485" spans="2:28" x14ac:dyDescent="0.3">
      <c r="B485" s="48" t="s">
        <v>109</v>
      </c>
      <c r="C485" s="48" t="s">
        <v>110</v>
      </c>
      <c r="D485" s="48" t="s">
        <v>78</v>
      </c>
      <c r="E485" s="48" t="s">
        <v>119</v>
      </c>
      <c r="F485" s="48" t="s">
        <v>65</v>
      </c>
      <c r="G485" s="49">
        <v>1</v>
      </c>
      <c r="H485" s="50">
        <v>6.5063621211282578</v>
      </c>
      <c r="I485" s="48" t="s">
        <v>112</v>
      </c>
      <c r="J485" s="48" t="s">
        <v>113</v>
      </c>
      <c r="K485" s="51">
        <v>31.376943341619977</v>
      </c>
      <c r="L485" s="51">
        <v>31.376943341619977</v>
      </c>
      <c r="M485" s="51">
        <v>31.376943341619977</v>
      </c>
      <c r="N485" s="51">
        <v>31.376943341619977</v>
      </c>
      <c r="O485" s="51">
        <v>31.376943341619977</v>
      </c>
      <c r="P485" s="51">
        <v>31.376943341619977</v>
      </c>
      <c r="Q485" s="51">
        <v>31.376943341619977</v>
      </c>
      <c r="R485" s="51">
        <v>31.376943341619977</v>
      </c>
      <c r="S485" s="51">
        <v>31.376943341619977</v>
      </c>
      <c r="T485" s="51">
        <v>31.376943341619977</v>
      </c>
      <c r="U485" s="51">
        <v>31.376943341619977</v>
      </c>
      <c r="V485" s="51">
        <v>31.376943341619977</v>
      </c>
      <c r="W485" s="51">
        <v>31.376943341619977</v>
      </c>
      <c r="X485" s="51">
        <v>31.376943341619977</v>
      </c>
      <c r="Y485" s="51">
        <v>31.376943341619977</v>
      </c>
      <c r="Z485" s="48" t="s">
        <v>141</v>
      </c>
      <c r="AA485" s="55">
        <v>0.29122305078152849</v>
      </c>
      <c r="AB485" s="56">
        <v>1.1428010983920346E-4</v>
      </c>
    </row>
    <row r="486" spans="2:28" x14ac:dyDescent="0.3">
      <c r="B486" s="48" t="s">
        <v>109</v>
      </c>
      <c r="C486" s="48" t="s">
        <v>110</v>
      </c>
      <c r="D486" s="48" t="s">
        <v>78</v>
      </c>
      <c r="E486" s="48" t="s">
        <v>119</v>
      </c>
      <c r="F486" s="48" t="s">
        <v>66</v>
      </c>
      <c r="G486" s="49">
        <v>1</v>
      </c>
      <c r="H486" s="50">
        <v>6.5063621211282578</v>
      </c>
      <c r="I486" s="48" t="s">
        <v>112</v>
      </c>
      <c r="J486" s="48" t="s">
        <v>113</v>
      </c>
      <c r="K486" s="51">
        <v>2.044624746450304</v>
      </c>
      <c r="L486" s="51">
        <v>2.044624746450304</v>
      </c>
      <c r="M486" s="51">
        <v>2.044624746450304</v>
      </c>
      <c r="N486" s="51">
        <v>2.044624746450304</v>
      </c>
      <c r="O486" s="51">
        <v>2.044624746450304</v>
      </c>
      <c r="P486" s="51">
        <v>2.044624746450304</v>
      </c>
      <c r="Q486" s="51">
        <v>2.044624746450304</v>
      </c>
      <c r="R486" s="51">
        <v>2.044624746450304</v>
      </c>
      <c r="S486" s="51">
        <v>2.044624746450304</v>
      </c>
      <c r="T486" s="51">
        <v>2.044624746450304</v>
      </c>
      <c r="U486" s="51">
        <v>2.044624746450304</v>
      </c>
      <c r="V486" s="51">
        <v>2.044624746450304</v>
      </c>
      <c r="W486" s="51">
        <v>2.044624746450304</v>
      </c>
      <c r="X486" s="51">
        <v>2.044624746450304</v>
      </c>
      <c r="Y486" s="51">
        <v>2.044624746450304</v>
      </c>
      <c r="Z486" s="48" t="s">
        <v>141</v>
      </c>
      <c r="AA486" s="55">
        <v>3.6534583368262386</v>
      </c>
      <c r="AB486" s="56">
        <v>0</v>
      </c>
    </row>
    <row r="487" spans="2:28" x14ac:dyDescent="0.3">
      <c r="B487" s="48" t="s">
        <v>109</v>
      </c>
      <c r="C487" s="48" t="s">
        <v>110</v>
      </c>
      <c r="D487" s="48" t="s">
        <v>78</v>
      </c>
      <c r="E487" s="48" t="s">
        <v>120</v>
      </c>
      <c r="F487" s="48" t="s">
        <v>65</v>
      </c>
      <c r="G487" s="49">
        <v>1</v>
      </c>
      <c r="H487" s="50">
        <v>6.5063621211282578</v>
      </c>
      <c r="I487" s="48" t="s">
        <v>112</v>
      </c>
      <c r="J487" s="48" t="s">
        <v>113</v>
      </c>
      <c r="K487" s="51">
        <v>113.98352565767505</v>
      </c>
      <c r="L487" s="51">
        <v>113.98352565767505</v>
      </c>
      <c r="M487" s="51">
        <v>113.98352565767505</v>
      </c>
      <c r="N487" s="51">
        <v>113.98352565767505</v>
      </c>
      <c r="O487" s="51">
        <v>113.98352565767505</v>
      </c>
      <c r="P487" s="51">
        <v>113.98352565767505</v>
      </c>
      <c r="Q487" s="51">
        <v>113.98352565767505</v>
      </c>
      <c r="R487" s="51">
        <v>113.98352565767505</v>
      </c>
      <c r="S487" s="51">
        <v>113.98352565767505</v>
      </c>
      <c r="T487" s="51">
        <v>113.98352565767505</v>
      </c>
      <c r="U487" s="51">
        <v>113.98352565767505</v>
      </c>
      <c r="V487" s="51">
        <v>113.98352565767505</v>
      </c>
      <c r="W487" s="51">
        <v>113.98352565767505</v>
      </c>
      <c r="X487" s="51">
        <v>113.98352565767505</v>
      </c>
      <c r="Y487" s="51">
        <v>113.98352565767505</v>
      </c>
      <c r="Z487" s="48" t="s">
        <v>141</v>
      </c>
      <c r="AA487" s="55">
        <v>0.29122305078152849</v>
      </c>
      <c r="AB487" s="56">
        <v>1.1428010983920346E-4</v>
      </c>
    </row>
    <row r="488" spans="2:28" x14ac:dyDescent="0.3">
      <c r="B488" s="48" t="s">
        <v>109</v>
      </c>
      <c r="C488" s="48" t="s">
        <v>110</v>
      </c>
      <c r="D488" s="48" t="s">
        <v>78</v>
      </c>
      <c r="E488" s="48" t="s">
        <v>120</v>
      </c>
      <c r="F488" s="48" t="s">
        <v>66</v>
      </c>
      <c r="G488" s="49">
        <v>1</v>
      </c>
      <c r="H488" s="50">
        <v>6.5063621211282578</v>
      </c>
      <c r="I488" s="48" t="s">
        <v>112</v>
      </c>
      <c r="J488" s="48" t="s">
        <v>113</v>
      </c>
      <c r="K488" s="51">
        <v>1.1926977687626774</v>
      </c>
      <c r="L488" s="51">
        <v>1.1926977687626774</v>
      </c>
      <c r="M488" s="51">
        <v>1.1926977687626774</v>
      </c>
      <c r="N488" s="51">
        <v>1.1926977687626774</v>
      </c>
      <c r="O488" s="51">
        <v>1.1926977687626774</v>
      </c>
      <c r="P488" s="51">
        <v>1.1926977687626774</v>
      </c>
      <c r="Q488" s="51">
        <v>1.1926977687626774</v>
      </c>
      <c r="R488" s="51">
        <v>1.1926977687626774</v>
      </c>
      <c r="S488" s="51">
        <v>1.1926977687626774</v>
      </c>
      <c r="T488" s="51">
        <v>1.1926977687626774</v>
      </c>
      <c r="U488" s="51">
        <v>1.1926977687626774</v>
      </c>
      <c r="V488" s="51">
        <v>1.1926977687626774</v>
      </c>
      <c r="W488" s="51">
        <v>1.1926977687626774</v>
      </c>
      <c r="X488" s="51">
        <v>1.1926977687626774</v>
      </c>
      <c r="Y488" s="51">
        <v>1.1926977687626774</v>
      </c>
      <c r="Z488" s="48" t="s">
        <v>141</v>
      </c>
      <c r="AA488" s="55">
        <v>3.6534583368262386</v>
      </c>
      <c r="AB488" s="56">
        <v>0</v>
      </c>
    </row>
    <row r="489" spans="2:28" x14ac:dyDescent="0.3">
      <c r="B489" s="48" t="s">
        <v>109</v>
      </c>
      <c r="C489" s="48" t="s">
        <v>110</v>
      </c>
      <c r="D489" s="48" t="s">
        <v>78</v>
      </c>
      <c r="E489" s="48" t="s">
        <v>121</v>
      </c>
      <c r="F489" s="48" t="s">
        <v>65</v>
      </c>
      <c r="G489" s="49">
        <v>1</v>
      </c>
      <c r="H489" s="50">
        <v>6.5063621211282578</v>
      </c>
      <c r="I489" s="48" t="s">
        <v>112</v>
      </c>
      <c r="J489" s="48" t="s">
        <v>113</v>
      </c>
      <c r="K489" s="51">
        <v>141.16396423138289</v>
      </c>
      <c r="L489" s="51">
        <v>141.16396423138289</v>
      </c>
      <c r="M489" s="51">
        <v>141.16396423138289</v>
      </c>
      <c r="N489" s="51">
        <v>141.16396423138289</v>
      </c>
      <c r="O489" s="51">
        <v>141.16396423138289</v>
      </c>
      <c r="P489" s="51">
        <v>141.16396423138289</v>
      </c>
      <c r="Q489" s="51">
        <v>141.16396423138289</v>
      </c>
      <c r="R489" s="51">
        <v>141.16396423138289</v>
      </c>
      <c r="S489" s="51">
        <v>141.16396423138289</v>
      </c>
      <c r="T489" s="51">
        <v>141.16396423138289</v>
      </c>
      <c r="U489" s="51">
        <v>141.16396423138289</v>
      </c>
      <c r="V489" s="51">
        <v>141.16396423138289</v>
      </c>
      <c r="W489" s="51">
        <v>141.16396423138289</v>
      </c>
      <c r="X489" s="51">
        <v>141.16396423138289</v>
      </c>
      <c r="Y489" s="51">
        <v>141.16396423138289</v>
      </c>
      <c r="Z489" s="48" t="s">
        <v>141</v>
      </c>
      <c r="AA489" s="55">
        <v>0.29122305078152849</v>
      </c>
      <c r="AB489" s="56">
        <v>1.1428010983920346E-4</v>
      </c>
    </row>
    <row r="490" spans="2:28" x14ac:dyDescent="0.3">
      <c r="B490" s="48" t="s">
        <v>109</v>
      </c>
      <c r="C490" s="48" t="s">
        <v>110</v>
      </c>
      <c r="D490" s="48" t="s">
        <v>78</v>
      </c>
      <c r="E490" s="48" t="s">
        <v>121</v>
      </c>
      <c r="F490" s="48" t="s">
        <v>66</v>
      </c>
      <c r="G490" s="49">
        <v>1</v>
      </c>
      <c r="H490" s="50">
        <v>6.5063621211282578</v>
      </c>
      <c r="I490" s="48" t="s">
        <v>112</v>
      </c>
      <c r="J490" s="48" t="s">
        <v>113</v>
      </c>
      <c r="K490" s="51">
        <v>30.158215010141983</v>
      </c>
      <c r="L490" s="51">
        <v>30.158215010141983</v>
      </c>
      <c r="M490" s="51">
        <v>30.158215010141983</v>
      </c>
      <c r="N490" s="51">
        <v>30.158215010141983</v>
      </c>
      <c r="O490" s="51">
        <v>30.158215010141983</v>
      </c>
      <c r="P490" s="51">
        <v>30.158215010141983</v>
      </c>
      <c r="Q490" s="51">
        <v>30.158215010141983</v>
      </c>
      <c r="R490" s="51">
        <v>30.158215010141983</v>
      </c>
      <c r="S490" s="51">
        <v>30.158215010141983</v>
      </c>
      <c r="T490" s="51">
        <v>30.158215010141983</v>
      </c>
      <c r="U490" s="51">
        <v>30.158215010141983</v>
      </c>
      <c r="V490" s="51">
        <v>30.158215010141983</v>
      </c>
      <c r="W490" s="51">
        <v>30.158215010141983</v>
      </c>
      <c r="X490" s="51">
        <v>30.158215010141983</v>
      </c>
      <c r="Y490" s="51">
        <v>30.158215010141983</v>
      </c>
      <c r="Z490" s="48" t="s">
        <v>141</v>
      </c>
      <c r="AA490" s="55">
        <v>3.6534583368262386</v>
      </c>
      <c r="AB490" s="56">
        <v>0</v>
      </c>
    </row>
    <row r="491" spans="2:28" x14ac:dyDescent="0.3">
      <c r="B491" s="48" t="s">
        <v>109</v>
      </c>
      <c r="C491" s="48" t="s">
        <v>110</v>
      </c>
      <c r="D491" s="48" t="s">
        <v>78</v>
      </c>
      <c r="E491" s="48" t="s">
        <v>122</v>
      </c>
      <c r="F491" s="48" t="s">
        <v>65</v>
      </c>
      <c r="G491" s="49">
        <v>1</v>
      </c>
      <c r="H491" s="50">
        <v>6.5063621211282578</v>
      </c>
      <c r="I491" s="48" t="s">
        <v>112</v>
      </c>
      <c r="J491" s="48" t="s">
        <v>113</v>
      </c>
      <c r="K491" s="51">
        <v>50.002968349968462</v>
      </c>
      <c r="L491" s="51">
        <v>50.002968349968462</v>
      </c>
      <c r="M491" s="51">
        <v>50.002968349968462</v>
      </c>
      <c r="N491" s="51">
        <v>50.002968349968462</v>
      </c>
      <c r="O491" s="51">
        <v>50.002968349968462</v>
      </c>
      <c r="P491" s="51">
        <v>50.002968349968462</v>
      </c>
      <c r="Q491" s="51">
        <v>50.002968349968462</v>
      </c>
      <c r="R491" s="51">
        <v>50.002968349968462</v>
      </c>
      <c r="S491" s="51">
        <v>50.002968349968462</v>
      </c>
      <c r="T491" s="51">
        <v>50.002968349968462</v>
      </c>
      <c r="U491" s="51">
        <v>50.002968349968462</v>
      </c>
      <c r="V491" s="51">
        <v>50.002968349968462</v>
      </c>
      <c r="W491" s="51">
        <v>50.002968349968462</v>
      </c>
      <c r="X491" s="51">
        <v>50.002968349968462</v>
      </c>
      <c r="Y491" s="51">
        <v>50.002968349968462</v>
      </c>
      <c r="Z491" s="48" t="s">
        <v>141</v>
      </c>
      <c r="AA491" s="55">
        <v>0.29122305078152849</v>
      </c>
      <c r="AB491" s="56">
        <v>1.1428010983920346E-4</v>
      </c>
    </row>
    <row r="492" spans="2:28" x14ac:dyDescent="0.3">
      <c r="B492" s="48" t="s">
        <v>109</v>
      </c>
      <c r="C492" s="48" t="s">
        <v>110</v>
      </c>
      <c r="D492" s="48" t="s">
        <v>78</v>
      </c>
      <c r="E492" s="48" t="s">
        <v>122</v>
      </c>
      <c r="F492" s="48" t="s">
        <v>66</v>
      </c>
      <c r="G492" s="49">
        <v>1</v>
      </c>
      <c r="H492" s="50">
        <v>6.5063621211282578</v>
      </c>
      <c r="I492" s="48" t="s">
        <v>112</v>
      </c>
      <c r="J492" s="48" t="s">
        <v>113</v>
      </c>
      <c r="K492" s="51">
        <v>0.34077079107505071</v>
      </c>
      <c r="L492" s="51">
        <v>0.34077079107505071</v>
      </c>
      <c r="M492" s="51">
        <v>0.34077079107505071</v>
      </c>
      <c r="N492" s="51">
        <v>0.34077079107505071</v>
      </c>
      <c r="O492" s="51">
        <v>0.34077079107505071</v>
      </c>
      <c r="P492" s="51">
        <v>0.34077079107505071</v>
      </c>
      <c r="Q492" s="51">
        <v>0.34077079107505071</v>
      </c>
      <c r="R492" s="51">
        <v>0.34077079107505071</v>
      </c>
      <c r="S492" s="51">
        <v>0.34077079107505071</v>
      </c>
      <c r="T492" s="51">
        <v>0.34077079107505071</v>
      </c>
      <c r="U492" s="51">
        <v>0.34077079107505071</v>
      </c>
      <c r="V492" s="51">
        <v>0.34077079107505071</v>
      </c>
      <c r="W492" s="51">
        <v>0.34077079107505071</v>
      </c>
      <c r="X492" s="51">
        <v>0.34077079107505071</v>
      </c>
      <c r="Y492" s="51">
        <v>0.34077079107505071</v>
      </c>
      <c r="Z492" s="48" t="s">
        <v>141</v>
      </c>
      <c r="AA492" s="55">
        <v>3.6534583368262386</v>
      </c>
      <c r="AB492" s="56">
        <v>0</v>
      </c>
    </row>
    <row r="493" spans="2:28" x14ac:dyDescent="0.3">
      <c r="B493" s="48" t="s">
        <v>109</v>
      </c>
      <c r="C493" s="48" t="s">
        <v>110</v>
      </c>
      <c r="D493" s="48" t="s">
        <v>78</v>
      </c>
      <c r="E493" s="48" t="s">
        <v>123</v>
      </c>
      <c r="F493" s="48" t="s">
        <v>65</v>
      </c>
      <c r="G493" s="49">
        <v>1</v>
      </c>
      <c r="H493" s="50">
        <v>6.5063621211282578</v>
      </c>
      <c r="I493" s="48" t="s">
        <v>112</v>
      </c>
      <c r="J493" s="48" t="s">
        <v>113</v>
      </c>
      <c r="K493" s="51">
        <v>21.595859151793999</v>
      </c>
      <c r="L493" s="51">
        <v>21.595859151793999</v>
      </c>
      <c r="M493" s="51">
        <v>21.595859151793999</v>
      </c>
      <c r="N493" s="51">
        <v>21.595859151793999</v>
      </c>
      <c r="O493" s="51">
        <v>21.595859151793999</v>
      </c>
      <c r="P493" s="51">
        <v>21.595859151793999</v>
      </c>
      <c r="Q493" s="51">
        <v>21.595859151793999</v>
      </c>
      <c r="R493" s="51">
        <v>21.595859151793999</v>
      </c>
      <c r="S493" s="51">
        <v>21.595859151793999</v>
      </c>
      <c r="T493" s="51">
        <v>21.595859151793999</v>
      </c>
      <c r="U493" s="51">
        <v>21.595859151793999</v>
      </c>
      <c r="V493" s="51">
        <v>21.595859151793999</v>
      </c>
      <c r="W493" s="51">
        <v>21.595859151793999</v>
      </c>
      <c r="X493" s="51">
        <v>21.595859151793999</v>
      </c>
      <c r="Y493" s="51">
        <v>21.595859151793999</v>
      </c>
      <c r="Z493" s="48" t="s">
        <v>141</v>
      </c>
      <c r="AA493" s="55">
        <v>0.29122305078152849</v>
      </c>
      <c r="AB493" s="56">
        <v>1.1428010983920346E-4</v>
      </c>
    </row>
    <row r="494" spans="2:28" x14ac:dyDescent="0.3">
      <c r="B494" s="48" t="s">
        <v>109</v>
      </c>
      <c r="C494" s="48" t="s">
        <v>110</v>
      </c>
      <c r="D494" s="48" t="s">
        <v>78</v>
      </c>
      <c r="E494" s="48" t="s">
        <v>123</v>
      </c>
      <c r="F494" s="48" t="s">
        <v>66</v>
      </c>
      <c r="G494" s="49">
        <v>1</v>
      </c>
      <c r="H494" s="50">
        <v>6.5063621211282578</v>
      </c>
      <c r="I494" s="48" t="s">
        <v>112</v>
      </c>
      <c r="J494" s="48" t="s">
        <v>113</v>
      </c>
      <c r="K494" s="51">
        <v>1.1926977687626774</v>
      </c>
      <c r="L494" s="51">
        <v>1.1926977687626774</v>
      </c>
      <c r="M494" s="51">
        <v>1.1926977687626774</v>
      </c>
      <c r="N494" s="51">
        <v>1.1926977687626774</v>
      </c>
      <c r="O494" s="51">
        <v>1.1926977687626774</v>
      </c>
      <c r="P494" s="51">
        <v>1.1926977687626774</v>
      </c>
      <c r="Q494" s="51">
        <v>1.1926977687626774</v>
      </c>
      <c r="R494" s="51">
        <v>1.1926977687626774</v>
      </c>
      <c r="S494" s="51">
        <v>1.1926977687626774</v>
      </c>
      <c r="T494" s="51">
        <v>1.1926977687626774</v>
      </c>
      <c r="U494" s="51">
        <v>1.1926977687626774</v>
      </c>
      <c r="V494" s="51">
        <v>1.1926977687626774</v>
      </c>
      <c r="W494" s="51">
        <v>1.1926977687626774</v>
      </c>
      <c r="X494" s="51">
        <v>1.1926977687626774</v>
      </c>
      <c r="Y494" s="51">
        <v>1.1926977687626774</v>
      </c>
      <c r="Z494" s="48" t="s">
        <v>141</v>
      </c>
      <c r="AA494" s="55">
        <v>3.6534583368262386</v>
      </c>
      <c r="AB494" s="56">
        <v>0</v>
      </c>
    </row>
    <row r="495" spans="2:28" x14ac:dyDescent="0.3">
      <c r="B495" s="48" t="s">
        <v>109</v>
      </c>
      <c r="C495" s="48" t="s">
        <v>110</v>
      </c>
      <c r="D495" s="48" t="s">
        <v>78</v>
      </c>
      <c r="E495" s="48" t="s">
        <v>124</v>
      </c>
      <c r="F495" s="48" t="s">
        <v>65</v>
      </c>
      <c r="G495" s="49">
        <v>1</v>
      </c>
      <c r="H495" s="50">
        <v>6.5063621211282578</v>
      </c>
      <c r="I495" s="48" t="s">
        <v>112</v>
      </c>
      <c r="J495" s="48" t="s">
        <v>113</v>
      </c>
      <c r="K495" s="51">
        <v>14.655485881785461</v>
      </c>
      <c r="L495" s="51">
        <v>14.655485881785461</v>
      </c>
      <c r="M495" s="51">
        <v>14.655485881785461</v>
      </c>
      <c r="N495" s="51">
        <v>14.655485881785461</v>
      </c>
      <c r="O495" s="51">
        <v>14.655485881785461</v>
      </c>
      <c r="P495" s="51">
        <v>14.655485881785461</v>
      </c>
      <c r="Q495" s="51">
        <v>14.655485881785461</v>
      </c>
      <c r="R495" s="51">
        <v>14.655485881785461</v>
      </c>
      <c r="S495" s="51">
        <v>14.655485881785461</v>
      </c>
      <c r="T495" s="51">
        <v>14.655485881785461</v>
      </c>
      <c r="U495" s="51">
        <v>14.655485881785461</v>
      </c>
      <c r="V495" s="51">
        <v>14.655485881785461</v>
      </c>
      <c r="W495" s="51">
        <v>14.655485881785461</v>
      </c>
      <c r="X495" s="51">
        <v>14.655485881785461</v>
      </c>
      <c r="Y495" s="51">
        <v>14.655485881785461</v>
      </c>
      <c r="Z495" s="48" t="s">
        <v>141</v>
      </c>
      <c r="AA495" s="55">
        <v>0.29122305078152849</v>
      </c>
      <c r="AB495" s="56">
        <v>1.1428010983920346E-4</v>
      </c>
    </row>
    <row r="496" spans="2:28" x14ac:dyDescent="0.3">
      <c r="B496" s="48" t="s">
        <v>109</v>
      </c>
      <c r="C496" s="48" t="s">
        <v>110</v>
      </c>
      <c r="D496" s="48" t="s">
        <v>78</v>
      </c>
      <c r="E496" s="48" t="s">
        <v>124</v>
      </c>
      <c r="F496" s="48" t="s">
        <v>66</v>
      </c>
      <c r="G496" s="49">
        <v>1</v>
      </c>
      <c r="H496" s="50">
        <v>6.5063621211282578</v>
      </c>
      <c r="I496" s="48" t="s">
        <v>112</v>
      </c>
      <c r="J496" s="48" t="s">
        <v>113</v>
      </c>
      <c r="K496" s="51">
        <v>0.34077079107505071</v>
      </c>
      <c r="L496" s="51">
        <v>0.34077079107505071</v>
      </c>
      <c r="M496" s="51">
        <v>0.34077079107505071</v>
      </c>
      <c r="N496" s="51">
        <v>0.34077079107505071</v>
      </c>
      <c r="O496" s="51">
        <v>0.34077079107505071</v>
      </c>
      <c r="P496" s="51">
        <v>0.34077079107505071</v>
      </c>
      <c r="Q496" s="51">
        <v>0.34077079107505071</v>
      </c>
      <c r="R496" s="51">
        <v>0.34077079107505071</v>
      </c>
      <c r="S496" s="51">
        <v>0.34077079107505071</v>
      </c>
      <c r="T496" s="51">
        <v>0.34077079107505071</v>
      </c>
      <c r="U496" s="51">
        <v>0.34077079107505071</v>
      </c>
      <c r="V496" s="51">
        <v>0.34077079107505071</v>
      </c>
      <c r="W496" s="51">
        <v>0.34077079107505071</v>
      </c>
      <c r="X496" s="51">
        <v>0.34077079107505071</v>
      </c>
      <c r="Y496" s="51">
        <v>0.34077079107505071</v>
      </c>
      <c r="Z496" s="48" t="s">
        <v>141</v>
      </c>
      <c r="AA496" s="55">
        <v>3.6534583368262386</v>
      </c>
      <c r="AB496" s="56">
        <v>0</v>
      </c>
    </row>
    <row r="497" spans="2:28" x14ac:dyDescent="0.3">
      <c r="B497" s="48" t="s">
        <v>107</v>
      </c>
      <c r="C497" s="48" t="s">
        <v>110</v>
      </c>
      <c r="D497" s="48" t="s">
        <v>76</v>
      </c>
      <c r="E497" s="48" t="s">
        <v>111</v>
      </c>
      <c r="F497" s="48" t="s">
        <v>65</v>
      </c>
      <c r="G497" s="49">
        <v>0.18347032405647348</v>
      </c>
      <c r="H497" s="48">
        <v>5</v>
      </c>
      <c r="I497" s="48" t="s">
        <v>139</v>
      </c>
      <c r="J497" s="48" t="s">
        <v>140</v>
      </c>
      <c r="K497" s="54">
        <v>0.10200680754502907</v>
      </c>
      <c r="L497" s="54">
        <v>0.10200680754502907</v>
      </c>
      <c r="M497" s="54">
        <v>0.10200680754502907</v>
      </c>
      <c r="N497" s="54">
        <v>0.10200680754502907</v>
      </c>
      <c r="O497" s="54">
        <v>0.10200680754502907</v>
      </c>
      <c r="P497" s="54">
        <v>0.10200680754502907</v>
      </c>
      <c r="Q497" s="54">
        <v>0.10200680754502907</v>
      </c>
      <c r="R497" s="54">
        <v>0.10200680754502907</v>
      </c>
      <c r="S497" s="54">
        <v>0.10200680754502907</v>
      </c>
      <c r="T497" s="54">
        <v>0.10200680754502907</v>
      </c>
      <c r="U497" s="54">
        <v>0.10200680754502907</v>
      </c>
      <c r="V497" s="54">
        <v>0.10200680754502907</v>
      </c>
      <c r="W497" s="54">
        <v>0.10200680754502907</v>
      </c>
      <c r="X497" s="54">
        <v>0.10200680754502907</v>
      </c>
      <c r="Y497" s="54">
        <v>0.10200680754502907</v>
      </c>
      <c r="Z497" s="48" t="s">
        <v>153</v>
      </c>
      <c r="AA497" s="55">
        <v>0.20789767098523787</v>
      </c>
      <c r="AB497" s="56">
        <v>1.3778681737591908E-4</v>
      </c>
    </row>
    <row r="498" spans="2:28" x14ac:dyDescent="0.3">
      <c r="B498" s="48" t="s">
        <v>107</v>
      </c>
      <c r="C498" s="48" t="s">
        <v>110</v>
      </c>
      <c r="D498" s="48" t="s">
        <v>76</v>
      </c>
      <c r="E498" s="48" t="s">
        <v>111</v>
      </c>
      <c r="F498" s="48" t="s">
        <v>66</v>
      </c>
      <c r="G498" s="49">
        <v>0.18347032405647348</v>
      </c>
      <c r="H498" s="48">
        <v>5</v>
      </c>
      <c r="I498" s="48" t="s">
        <v>143</v>
      </c>
      <c r="J498" s="48" t="s">
        <v>140</v>
      </c>
      <c r="K498" s="54">
        <v>0.10200680754502907</v>
      </c>
      <c r="L498" s="54">
        <v>0.10200680754502907</v>
      </c>
      <c r="M498" s="54">
        <v>0.10200680754502907</v>
      </c>
      <c r="N498" s="54">
        <v>0.10200680754502907</v>
      </c>
      <c r="O498" s="54">
        <v>0.10200680754502907</v>
      </c>
      <c r="P498" s="54">
        <v>0.10200680754502907</v>
      </c>
      <c r="Q498" s="54">
        <v>0.10200680754502907</v>
      </c>
      <c r="R498" s="54">
        <v>0.10200680754502907</v>
      </c>
      <c r="S498" s="54">
        <v>0.10200680754502907</v>
      </c>
      <c r="T498" s="54">
        <v>0.10200680754502907</v>
      </c>
      <c r="U498" s="54">
        <v>0.10200680754502907</v>
      </c>
      <c r="V498" s="54">
        <v>0.10200680754502907</v>
      </c>
      <c r="W498" s="54">
        <v>0.10200680754502907</v>
      </c>
      <c r="X498" s="54">
        <v>0.10200680754502907</v>
      </c>
      <c r="Y498" s="54">
        <v>0.10200680754502907</v>
      </c>
      <c r="Z498" s="48" t="s">
        <v>153</v>
      </c>
      <c r="AA498" s="55">
        <v>0.38800729221171737</v>
      </c>
      <c r="AB498" s="56">
        <v>0</v>
      </c>
    </row>
    <row r="499" spans="2:28" x14ac:dyDescent="0.3">
      <c r="B499" s="48" t="s">
        <v>107</v>
      </c>
      <c r="C499" s="48" t="s">
        <v>110</v>
      </c>
      <c r="D499" s="48" t="s">
        <v>76</v>
      </c>
      <c r="E499" s="48" t="s">
        <v>114</v>
      </c>
      <c r="F499" s="48" t="s">
        <v>65</v>
      </c>
      <c r="G499" s="49">
        <v>0.62379910179200992</v>
      </c>
      <c r="H499" s="48">
        <v>5</v>
      </c>
      <c r="I499" s="48" t="s">
        <v>139</v>
      </c>
      <c r="J499" s="48" t="s">
        <v>140</v>
      </c>
      <c r="K499" s="54">
        <v>5.1695553880934435E-2</v>
      </c>
      <c r="L499" s="54">
        <v>5.1695553880934435E-2</v>
      </c>
      <c r="M499" s="54">
        <v>5.1695553880934435E-2</v>
      </c>
      <c r="N499" s="54">
        <v>5.1695553880934435E-2</v>
      </c>
      <c r="O499" s="54">
        <v>5.1695553880934435E-2</v>
      </c>
      <c r="P499" s="54">
        <v>5.1695553880934435E-2</v>
      </c>
      <c r="Q499" s="54">
        <v>5.1695553880934435E-2</v>
      </c>
      <c r="R499" s="54">
        <v>5.1695553880934435E-2</v>
      </c>
      <c r="S499" s="54">
        <v>5.1695553880934435E-2</v>
      </c>
      <c r="T499" s="54">
        <v>5.1695553880934435E-2</v>
      </c>
      <c r="U499" s="54">
        <v>5.1695553880934435E-2</v>
      </c>
      <c r="V499" s="54">
        <v>5.1695553880934435E-2</v>
      </c>
      <c r="W499" s="54">
        <v>5.1695553880934435E-2</v>
      </c>
      <c r="X499" s="54">
        <v>5.1695553880934435E-2</v>
      </c>
      <c r="Y499" s="54">
        <v>5.1695553880934435E-2</v>
      </c>
      <c r="Z499" s="48" t="s">
        <v>153</v>
      </c>
      <c r="AA499" s="55">
        <v>0.20789767098523787</v>
      </c>
      <c r="AB499" s="56">
        <v>1.3778681737591908E-4</v>
      </c>
    </row>
    <row r="500" spans="2:28" x14ac:dyDescent="0.3">
      <c r="B500" s="48" t="s">
        <v>107</v>
      </c>
      <c r="C500" s="48" t="s">
        <v>110</v>
      </c>
      <c r="D500" s="48" t="s">
        <v>76</v>
      </c>
      <c r="E500" s="48" t="s">
        <v>114</v>
      </c>
      <c r="F500" s="48" t="s">
        <v>66</v>
      </c>
      <c r="G500" s="49">
        <v>0.62379910179200992</v>
      </c>
      <c r="H500" s="48">
        <v>5</v>
      </c>
      <c r="I500" s="48" t="s">
        <v>143</v>
      </c>
      <c r="J500" s="48" t="s">
        <v>140</v>
      </c>
      <c r="K500" s="54">
        <v>5.1695553880934435E-2</v>
      </c>
      <c r="L500" s="54">
        <v>5.1695553880934435E-2</v>
      </c>
      <c r="M500" s="54">
        <v>5.1695553880934435E-2</v>
      </c>
      <c r="N500" s="54">
        <v>5.1695553880934435E-2</v>
      </c>
      <c r="O500" s="54">
        <v>5.1695553880934435E-2</v>
      </c>
      <c r="P500" s="54">
        <v>5.1695553880934435E-2</v>
      </c>
      <c r="Q500" s="54">
        <v>5.1695553880934435E-2</v>
      </c>
      <c r="R500" s="54">
        <v>5.1695553880934435E-2</v>
      </c>
      <c r="S500" s="54">
        <v>5.1695553880934435E-2</v>
      </c>
      <c r="T500" s="54">
        <v>5.1695553880934435E-2</v>
      </c>
      <c r="U500" s="54">
        <v>5.1695553880934435E-2</v>
      </c>
      <c r="V500" s="54">
        <v>5.1695553880934435E-2</v>
      </c>
      <c r="W500" s="54">
        <v>5.1695553880934435E-2</v>
      </c>
      <c r="X500" s="54">
        <v>5.1695553880934435E-2</v>
      </c>
      <c r="Y500" s="54">
        <v>5.1695553880934435E-2</v>
      </c>
      <c r="Z500" s="48" t="s">
        <v>153</v>
      </c>
      <c r="AA500" s="55">
        <v>0.38800729221171737</v>
      </c>
      <c r="AB500" s="56">
        <v>0</v>
      </c>
    </row>
    <row r="501" spans="2:28" x14ac:dyDescent="0.3">
      <c r="B501" s="48" t="s">
        <v>107</v>
      </c>
      <c r="C501" s="48" t="s">
        <v>110</v>
      </c>
      <c r="D501" s="48" t="s">
        <v>76</v>
      </c>
      <c r="E501" s="48" t="s">
        <v>115</v>
      </c>
      <c r="F501" s="48" t="s">
        <v>65</v>
      </c>
      <c r="G501" s="49">
        <v>0.40363471292424169</v>
      </c>
      <c r="H501" s="48">
        <v>5</v>
      </c>
      <c r="I501" s="48" t="s">
        <v>139</v>
      </c>
      <c r="J501" s="48" t="s">
        <v>140</v>
      </c>
      <c r="K501" s="54">
        <v>3.0820965905856902E-2</v>
      </c>
      <c r="L501" s="54">
        <v>3.0820965905856902E-2</v>
      </c>
      <c r="M501" s="54">
        <v>3.0820965905856902E-2</v>
      </c>
      <c r="N501" s="54">
        <v>3.0820965905856902E-2</v>
      </c>
      <c r="O501" s="54">
        <v>3.0820965905856902E-2</v>
      </c>
      <c r="P501" s="54">
        <v>3.0820965905856902E-2</v>
      </c>
      <c r="Q501" s="54">
        <v>3.0820965905856902E-2</v>
      </c>
      <c r="R501" s="54">
        <v>3.0820965905856902E-2</v>
      </c>
      <c r="S501" s="54">
        <v>3.0820965905856902E-2</v>
      </c>
      <c r="T501" s="54">
        <v>3.0820965905856902E-2</v>
      </c>
      <c r="U501" s="54">
        <v>3.0820965905856902E-2</v>
      </c>
      <c r="V501" s="54">
        <v>3.0820965905856902E-2</v>
      </c>
      <c r="W501" s="54">
        <v>3.0820965905856902E-2</v>
      </c>
      <c r="X501" s="54">
        <v>3.0820965905856902E-2</v>
      </c>
      <c r="Y501" s="54">
        <v>3.0820965905856902E-2</v>
      </c>
      <c r="Z501" s="48" t="s">
        <v>153</v>
      </c>
      <c r="AA501" s="55">
        <v>0.20789767098523787</v>
      </c>
      <c r="AB501" s="56">
        <v>1.3778681737591908E-4</v>
      </c>
    </row>
    <row r="502" spans="2:28" x14ac:dyDescent="0.3">
      <c r="B502" s="48" t="s">
        <v>107</v>
      </c>
      <c r="C502" s="48" t="s">
        <v>110</v>
      </c>
      <c r="D502" s="48" t="s">
        <v>76</v>
      </c>
      <c r="E502" s="48" t="s">
        <v>115</v>
      </c>
      <c r="F502" s="48" t="s">
        <v>66</v>
      </c>
      <c r="G502" s="49">
        <v>0.40363471292424169</v>
      </c>
      <c r="H502" s="48">
        <v>5</v>
      </c>
      <c r="I502" s="48" t="s">
        <v>143</v>
      </c>
      <c r="J502" s="48" t="s">
        <v>140</v>
      </c>
      <c r="K502" s="54">
        <v>3.0820965905856902E-2</v>
      </c>
      <c r="L502" s="54">
        <v>3.0820965905856902E-2</v>
      </c>
      <c r="M502" s="54">
        <v>3.0820965905856902E-2</v>
      </c>
      <c r="N502" s="54">
        <v>3.0820965905856902E-2</v>
      </c>
      <c r="O502" s="54">
        <v>3.0820965905856902E-2</v>
      </c>
      <c r="P502" s="54">
        <v>3.0820965905856902E-2</v>
      </c>
      <c r="Q502" s="54">
        <v>3.0820965905856902E-2</v>
      </c>
      <c r="R502" s="54">
        <v>3.0820965905856902E-2</v>
      </c>
      <c r="S502" s="54">
        <v>3.0820965905856902E-2</v>
      </c>
      <c r="T502" s="54">
        <v>3.0820965905856902E-2</v>
      </c>
      <c r="U502" s="54">
        <v>3.0820965905856902E-2</v>
      </c>
      <c r="V502" s="54">
        <v>3.0820965905856902E-2</v>
      </c>
      <c r="W502" s="54">
        <v>3.0820965905856902E-2</v>
      </c>
      <c r="X502" s="54">
        <v>3.0820965905856902E-2</v>
      </c>
      <c r="Y502" s="54">
        <v>3.0820965905856902E-2</v>
      </c>
      <c r="Z502" s="48" t="s">
        <v>153</v>
      </c>
      <c r="AA502" s="55">
        <v>0.38800729221171737</v>
      </c>
      <c r="AB502" s="56">
        <v>0</v>
      </c>
    </row>
    <row r="503" spans="2:28" x14ac:dyDescent="0.3">
      <c r="B503" s="48" t="s">
        <v>107</v>
      </c>
      <c r="C503" s="48" t="s">
        <v>110</v>
      </c>
      <c r="D503" s="48" t="s">
        <v>76</v>
      </c>
      <c r="E503" s="48" t="s">
        <v>116</v>
      </c>
      <c r="F503" s="48" t="s">
        <v>65</v>
      </c>
      <c r="G503" s="49">
        <v>0.68801371521177568</v>
      </c>
      <c r="H503" s="48">
        <v>5</v>
      </c>
      <c r="I503" s="48" t="s">
        <v>139</v>
      </c>
      <c r="J503" s="48" t="s">
        <v>140</v>
      </c>
      <c r="K503" s="54">
        <v>2.399993450353681E-2</v>
      </c>
      <c r="L503" s="54">
        <v>2.399993450353681E-2</v>
      </c>
      <c r="M503" s="54">
        <v>2.399993450353681E-2</v>
      </c>
      <c r="N503" s="54">
        <v>2.399993450353681E-2</v>
      </c>
      <c r="O503" s="54">
        <v>2.399993450353681E-2</v>
      </c>
      <c r="P503" s="54">
        <v>2.399993450353681E-2</v>
      </c>
      <c r="Q503" s="54">
        <v>2.399993450353681E-2</v>
      </c>
      <c r="R503" s="54">
        <v>2.399993450353681E-2</v>
      </c>
      <c r="S503" s="54">
        <v>2.399993450353681E-2</v>
      </c>
      <c r="T503" s="54">
        <v>2.399993450353681E-2</v>
      </c>
      <c r="U503" s="54">
        <v>2.399993450353681E-2</v>
      </c>
      <c r="V503" s="54">
        <v>2.399993450353681E-2</v>
      </c>
      <c r="W503" s="54">
        <v>2.399993450353681E-2</v>
      </c>
      <c r="X503" s="54">
        <v>2.399993450353681E-2</v>
      </c>
      <c r="Y503" s="54">
        <v>2.399993450353681E-2</v>
      </c>
      <c r="Z503" s="48" t="s">
        <v>153</v>
      </c>
      <c r="AA503" s="55">
        <v>0.20789767098523787</v>
      </c>
      <c r="AB503" s="56">
        <v>1.3778681737591908E-4</v>
      </c>
    </row>
    <row r="504" spans="2:28" x14ac:dyDescent="0.3">
      <c r="B504" s="48" t="s">
        <v>107</v>
      </c>
      <c r="C504" s="48" t="s">
        <v>110</v>
      </c>
      <c r="D504" s="48" t="s">
        <v>76</v>
      </c>
      <c r="E504" s="48" t="s">
        <v>116</v>
      </c>
      <c r="F504" s="48" t="s">
        <v>66</v>
      </c>
      <c r="G504" s="49">
        <v>0.68801371521177568</v>
      </c>
      <c r="H504" s="48">
        <v>5</v>
      </c>
      <c r="I504" s="48" t="s">
        <v>143</v>
      </c>
      <c r="J504" s="48" t="s">
        <v>140</v>
      </c>
      <c r="K504" s="54">
        <v>2.399993450353681E-2</v>
      </c>
      <c r="L504" s="54">
        <v>2.399993450353681E-2</v>
      </c>
      <c r="M504" s="54">
        <v>2.399993450353681E-2</v>
      </c>
      <c r="N504" s="54">
        <v>2.399993450353681E-2</v>
      </c>
      <c r="O504" s="54">
        <v>2.399993450353681E-2</v>
      </c>
      <c r="P504" s="54">
        <v>2.399993450353681E-2</v>
      </c>
      <c r="Q504" s="54">
        <v>2.399993450353681E-2</v>
      </c>
      <c r="R504" s="54">
        <v>2.399993450353681E-2</v>
      </c>
      <c r="S504" s="54">
        <v>2.399993450353681E-2</v>
      </c>
      <c r="T504" s="54">
        <v>2.399993450353681E-2</v>
      </c>
      <c r="U504" s="54">
        <v>2.399993450353681E-2</v>
      </c>
      <c r="V504" s="54">
        <v>2.399993450353681E-2</v>
      </c>
      <c r="W504" s="54">
        <v>2.399993450353681E-2</v>
      </c>
      <c r="X504" s="54">
        <v>2.399993450353681E-2</v>
      </c>
      <c r="Y504" s="54">
        <v>2.399993450353681E-2</v>
      </c>
      <c r="Z504" s="48" t="s">
        <v>153</v>
      </c>
      <c r="AA504" s="55">
        <v>0.38800729221171737</v>
      </c>
      <c r="AB504" s="56">
        <v>0</v>
      </c>
    </row>
    <row r="505" spans="2:28" x14ac:dyDescent="0.3">
      <c r="B505" s="48" t="s">
        <v>107</v>
      </c>
      <c r="C505" s="48" t="s">
        <v>110</v>
      </c>
      <c r="D505" s="48" t="s">
        <v>76</v>
      </c>
      <c r="E505" s="48" t="s">
        <v>117</v>
      </c>
      <c r="F505" s="48" t="s">
        <v>65</v>
      </c>
      <c r="G505" s="49">
        <v>0.4586758101411838</v>
      </c>
      <c r="H505" s="48">
        <v>5</v>
      </c>
      <c r="I505" s="48" t="s">
        <v>139</v>
      </c>
      <c r="J505" s="48" t="s">
        <v>140</v>
      </c>
      <c r="K505" s="54">
        <v>0.12152672282833862</v>
      </c>
      <c r="L505" s="54">
        <v>0.12152672282833862</v>
      </c>
      <c r="M505" s="54">
        <v>0.12152672282833862</v>
      </c>
      <c r="N505" s="54">
        <v>0.12152672282833862</v>
      </c>
      <c r="O505" s="54">
        <v>0.12152672282833862</v>
      </c>
      <c r="P505" s="54">
        <v>0.12152672282833862</v>
      </c>
      <c r="Q505" s="54">
        <v>0.12152672282833862</v>
      </c>
      <c r="R505" s="54">
        <v>0.12152672282833862</v>
      </c>
      <c r="S505" s="54">
        <v>0.12152672282833862</v>
      </c>
      <c r="T505" s="54">
        <v>0.12152672282833862</v>
      </c>
      <c r="U505" s="54">
        <v>0.12152672282833862</v>
      </c>
      <c r="V505" s="54">
        <v>0.12152672282833862</v>
      </c>
      <c r="W505" s="54">
        <v>0.12152672282833862</v>
      </c>
      <c r="X505" s="54">
        <v>0.12152672282833862</v>
      </c>
      <c r="Y505" s="54">
        <v>0.12152672282833862</v>
      </c>
      <c r="Z505" s="48" t="s">
        <v>153</v>
      </c>
      <c r="AA505" s="55">
        <v>0.20789767098523787</v>
      </c>
      <c r="AB505" s="56">
        <v>1.3778681737591908E-4</v>
      </c>
    </row>
    <row r="506" spans="2:28" x14ac:dyDescent="0.3">
      <c r="B506" s="48" t="s">
        <v>107</v>
      </c>
      <c r="C506" s="48" t="s">
        <v>110</v>
      </c>
      <c r="D506" s="48" t="s">
        <v>76</v>
      </c>
      <c r="E506" s="48" t="s">
        <v>117</v>
      </c>
      <c r="F506" s="48" t="s">
        <v>66</v>
      </c>
      <c r="G506" s="49">
        <v>0.4586758101411838</v>
      </c>
      <c r="H506" s="48">
        <v>5</v>
      </c>
      <c r="I506" s="48" t="s">
        <v>143</v>
      </c>
      <c r="J506" s="48" t="s">
        <v>140</v>
      </c>
      <c r="K506" s="54">
        <v>0.12152672282833862</v>
      </c>
      <c r="L506" s="54">
        <v>0.12152672282833862</v>
      </c>
      <c r="M506" s="54">
        <v>0.12152672282833862</v>
      </c>
      <c r="N506" s="54">
        <v>0.12152672282833862</v>
      </c>
      <c r="O506" s="54">
        <v>0.12152672282833862</v>
      </c>
      <c r="P506" s="54">
        <v>0.12152672282833862</v>
      </c>
      <c r="Q506" s="54">
        <v>0.12152672282833862</v>
      </c>
      <c r="R506" s="54">
        <v>0.12152672282833862</v>
      </c>
      <c r="S506" s="54">
        <v>0.12152672282833862</v>
      </c>
      <c r="T506" s="54">
        <v>0.12152672282833862</v>
      </c>
      <c r="U506" s="54">
        <v>0.12152672282833862</v>
      </c>
      <c r="V506" s="54">
        <v>0.12152672282833862</v>
      </c>
      <c r="W506" s="54">
        <v>0.12152672282833862</v>
      </c>
      <c r="X506" s="54">
        <v>0.12152672282833862</v>
      </c>
      <c r="Y506" s="54">
        <v>0.12152672282833862</v>
      </c>
      <c r="Z506" s="48" t="s">
        <v>153</v>
      </c>
      <c r="AA506" s="55">
        <v>0.38800729221171737</v>
      </c>
      <c r="AB506" s="56">
        <v>0</v>
      </c>
    </row>
    <row r="507" spans="2:28" x14ac:dyDescent="0.3">
      <c r="B507" s="48" t="s">
        <v>107</v>
      </c>
      <c r="C507" s="48" t="s">
        <v>110</v>
      </c>
      <c r="D507" s="48" t="s">
        <v>76</v>
      </c>
      <c r="E507" s="48" t="s">
        <v>118</v>
      </c>
      <c r="F507" s="48" t="s">
        <v>65</v>
      </c>
      <c r="G507" s="49">
        <v>0.4586758101411838</v>
      </c>
      <c r="H507" s="48">
        <v>5</v>
      </c>
      <c r="I507" s="48" t="s">
        <v>139</v>
      </c>
      <c r="J507" s="48" t="s">
        <v>140</v>
      </c>
      <c r="K507" s="54">
        <v>0.12267716535433069</v>
      </c>
      <c r="L507" s="54">
        <v>0.12267716535433069</v>
      </c>
      <c r="M507" s="54">
        <v>0.12267716535433069</v>
      </c>
      <c r="N507" s="54">
        <v>0.12267716535433069</v>
      </c>
      <c r="O507" s="54">
        <v>0.12267716535433069</v>
      </c>
      <c r="P507" s="54">
        <v>0.12267716535433069</v>
      </c>
      <c r="Q507" s="54">
        <v>0.12267716535433069</v>
      </c>
      <c r="R507" s="54">
        <v>0.12267716535433069</v>
      </c>
      <c r="S507" s="54">
        <v>0.12267716535433069</v>
      </c>
      <c r="T507" s="54">
        <v>0.12267716535433069</v>
      </c>
      <c r="U507" s="54">
        <v>0.12267716535433069</v>
      </c>
      <c r="V507" s="54">
        <v>0.12267716535433069</v>
      </c>
      <c r="W507" s="54">
        <v>0.12267716535433069</v>
      </c>
      <c r="X507" s="54">
        <v>0.12267716535433069</v>
      </c>
      <c r="Y507" s="54">
        <v>0.12267716535433069</v>
      </c>
      <c r="Z507" s="48" t="s">
        <v>153</v>
      </c>
      <c r="AA507" s="55">
        <v>0.20789767098523787</v>
      </c>
      <c r="AB507" s="56">
        <v>1.3778681737591908E-4</v>
      </c>
    </row>
    <row r="508" spans="2:28" x14ac:dyDescent="0.3">
      <c r="B508" s="48" t="s">
        <v>107</v>
      </c>
      <c r="C508" s="48" t="s">
        <v>110</v>
      </c>
      <c r="D508" s="48" t="s">
        <v>76</v>
      </c>
      <c r="E508" s="48" t="s">
        <v>118</v>
      </c>
      <c r="F508" s="48" t="s">
        <v>66</v>
      </c>
      <c r="G508" s="49">
        <v>0.4586758101411838</v>
      </c>
      <c r="H508" s="48">
        <v>5</v>
      </c>
      <c r="I508" s="48" t="s">
        <v>143</v>
      </c>
      <c r="J508" s="48" t="s">
        <v>140</v>
      </c>
      <c r="K508" s="54">
        <v>0.12267716535433069</v>
      </c>
      <c r="L508" s="54">
        <v>0.12267716535433069</v>
      </c>
      <c r="M508" s="54">
        <v>0.12267716535433069</v>
      </c>
      <c r="N508" s="54">
        <v>0.12267716535433069</v>
      </c>
      <c r="O508" s="54">
        <v>0.12267716535433069</v>
      </c>
      <c r="P508" s="54">
        <v>0.12267716535433069</v>
      </c>
      <c r="Q508" s="54">
        <v>0.12267716535433069</v>
      </c>
      <c r="R508" s="54">
        <v>0.12267716535433069</v>
      </c>
      <c r="S508" s="54">
        <v>0.12267716535433069</v>
      </c>
      <c r="T508" s="54">
        <v>0.12267716535433069</v>
      </c>
      <c r="U508" s="54">
        <v>0.12267716535433069</v>
      </c>
      <c r="V508" s="54">
        <v>0.12267716535433069</v>
      </c>
      <c r="W508" s="54">
        <v>0.12267716535433069</v>
      </c>
      <c r="X508" s="54">
        <v>0.12267716535433069</v>
      </c>
      <c r="Y508" s="54">
        <v>0.12267716535433069</v>
      </c>
      <c r="Z508" s="48" t="s">
        <v>153</v>
      </c>
      <c r="AA508" s="55">
        <v>0.38800729221171737</v>
      </c>
      <c r="AB508" s="56">
        <v>0</v>
      </c>
    </row>
    <row r="509" spans="2:28" x14ac:dyDescent="0.3">
      <c r="B509" s="48" t="s">
        <v>107</v>
      </c>
      <c r="C509" s="48" t="s">
        <v>110</v>
      </c>
      <c r="D509" s="48" t="s">
        <v>76</v>
      </c>
      <c r="E509" s="48" t="s">
        <v>119</v>
      </c>
      <c r="F509" s="48" t="s">
        <v>65</v>
      </c>
      <c r="G509" s="49">
        <v>0.59627855318353895</v>
      </c>
      <c r="H509" s="48">
        <v>5</v>
      </c>
      <c r="I509" s="48" t="s">
        <v>139</v>
      </c>
      <c r="J509" s="48" t="s">
        <v>140</v>
      </c>
      <c r="K509" s="54">
        <v>0</v>
      </c>
      <c r="L509" s="54">
        <v>0</v>
      </c>
      <c r="M509" s="54">
        <v>0</v>
      </c>
      <c r="N509" s="54">
        <v>0</v>
      </c>
      <c r="O509" s="54">
        <v>0</v>
      </c>
      <c r="P509" s="54">
        <v>0</v>
      </c>
      <c r="Q509" s="54">
        <v>0</v>
      </c>
      <c r="R509" s="54">
        <v>0</v>
      </c>
      <c r="S509" s="54">
        <v>0</v>
      </c>
      <c r="T509" s="54">
        <v>0</v>
      </c>
      <c r="U509" s="54">
        <v>0</v>
      </c>
      <c r="V509" s="54">
        <v>0</v>
      </c>
      <c r="W509" s="54">
        <v>0</v>
      </c>
      <c r="X509" s="54">
        <v>0</v>
      </c>
      <c r="Y509" s="54">
        <v>0</v>
      </c>
      <c r="Z509" s="48" t="s">
        <v>153</v>
      </c>
      <c r="AA509" s="55">
        <v>0.20789767098523787</v>
      </c>
      <c r="AB509" s="56">
        <v>1.3778681737591908E-4</v>
      </c>
    </row>
    <row r="510" spans="2:28" x14ac:dyDescent="0.3">
      <c r="B510" s="48" t="s">
        <v>107</v>
      </c>
      <c r="C510" s="48" t="s">
        <v>110</v>
      </c>
      <c r="D510" s="48" t="s">
        <v>76</v>
      </c>
      <c r="E510" s="48" t="s">
        <v>119</v>
      </c>
      <c r="F510" s="48" t="s">
        <v>66</v>
      </c>
      <c r="G510" s="49">
        <v>0.59627855318353895</v>
      </c>
      <c r="H510" s="48">
        <v>5</v>
      </c>
      <c r="I510" s="48" t="s">
        <v>143</v>
      </c>
      <c r="J510" s="48" t="s">
        <v>140</v>
      </c>
      <c r="K510" s="54">
        <v>0</v>
      </c>
      <c r="L510" s="54">
        <v>0</v>
      </c>
      <c r="M510" s="54">
        <v>0</v>
      </c>
      <c r="N510" s="54">
        <v>0</v>
      </c>
      <c r="O510" s="54">
        <v>0</v>
      </c>
      <c r="P510" s="54">
        <v>0</v>
      </c>
      <c r="Q510" s="54">
        <v>0</v>
      </c>
      <c r="R510" s="54">
        <v>0</v>
      </c>
      <c r="S510" s="54">
        <v>0</v>
      </c>
      <c r="T510" s="54">
        <v>0</v>
      </c>
      <c r="U510" s="54">
        <v>0</v>
      </c>
      <c r="V510" s="54">
        <v>0</v>
      </c>
      <c r="W510" s="54">
        <v>0</v>
      </c>
      <c r="X510" s="54">
        <v>0</v>
      </c>
      <c r="Y510" s="54">
        <v>0</v>
      </c>
      <c r="Z510" s="48" t="s">
        <v>153</v>
      </c>
      <c r="AA510" s="55">
        <v>0.38800729221171737</v>
      </c>
      <c r="AB510" s="56">
        <v>0</v>
      </c>
    </row>
    <row r="511" spans="2:28" x14ac:dyDescent="0.3">
      <c r="B511" s="48" t="s">
        <v>107</v>
      </c>
      <c r="C511" s="48" t="s">
        <v>110</v>
      </c>
      <c r="D511" s="48" t="s">
        <v>76</v>
      </c>
      <c r="E511" s="48" t="s">
        <v>120</v>
      </c>
      <c r="F511" s="48" t="s">
        <v>65</v>
      </c>
      <c r="G511" s="49">
        <v>0.81644294205130719</v>
      </c>
      <c r="H511" s="48">
        <v>5</v>
      </c>
      <c r="I511" s="48" t="s">
        <v>139</v>
      </c>
      <c r="J511" s="48" t="s">
        <v>140</v>
      </c>
      <c r="K511" s="54">
        <v>0</v>
      </c>
      <c r="L511" s="54">
        <v>0</v>
      </c>
      <c r="M511" s="54">
        <v>0</v>
      </c>
      <c r="N511" s="54">
        <v>0</v>
      </c>
      <c r="O511" s="54">
        <v>0</v>
      </c>
      <c r="P511" s="54">
        <v>0</v>
      </c>
      <c r="Q511" s="54">
        <v>0</v>
      </c>
      <c r="R511" s="54">
        <v>0</v>
      </c>
      <c r="S511" s="54">
        <v>0</v>
      </c>
      <c r="T511" s="54">
        <v>0</v>
      </c>
      <c r="U511" s="54">
        <v>0</v>
      </c>
      <c r="V511" s="54">
        <v>0</v>
      </c>
      <c r="W511" s="54">
        <v>0</v>
      </c>
      <c r="X511" s="54">
        <v>0</v>
      </c>
      <c r="Y511" s="54">
        <v>0</v>
      </c>
      <c r="Z511" s="48" t="s">
        <v>153</v>
      </c>
      <c r="AA511" s="55">
        <v>0.20789767098523787</v>
      </c>
      <c r="AB511" s="56">
        <v>1.3778681737591908E-4</v>
      </c>
    </row>
    <row r="512" spans="2:28" x14ac:dyDescent="0.3">
      <c r="B512" s="48" t="s">
        <v>107</v>
      </c>
      <c r="C512" s="48" t="s">
        <v>110</v>
      </c>
      <c r="D512" s="48" t="s">
        <v>76</v>
      </c>
      <c r="E512" s="48" t="s">
        <v>120</v>
      </c>
      <c r="F512" s="48" t="s">
        <v>66</v>
      </c>
      <c r="G512" s="49">
        <v>0.81644294205130719</v>
      </c>
      <c r="H512" s="48">
        <v>5</v>
      </c>
      <c r="I512" s="48" t="s">
        <v>143</v>
      </c>
      <c r="J512" s="48" t="s">
        <v>140</v>
      </c>
      <c r="K512" s="54">
        <v>0</v>
      </c>
      <c r="L512" s="54">
        <v>0</v>
      </c>
      <c r="M512" s="54">
        <v>0</v>
      </c>
      <c r="N512" s="54">
        <v>0</v>
      </c>
      <c r="O512" s="54">
        <v>0</v>
      </c>
      <c r="P512" s="54">
        <v>0</v>
      </c>
      <c r="Q512" s="54">
        <v>0</v>
      </c>
      <c r="R512" s="54">
        <v>0</v>
      </c>
      <c r="S512" s="54">
        <v>0</v>
      </c>
      <c r="T512" s="54">
        <v>0</v>
      </c>
      <c r="U512" s="54">
        <v>0</v>
      </c>
      <c r="V512" s="54">
        <v>0</v>
      </c>
      <c r="W512" s="54">
        <v>0</v>
      </c>
      <c r="X512" s="54">
        <v>0</v>
      </c>
      <c r="Y512" s="54">
        <v>0</v>
      </c>
      <c r="Z512" s="48" t="s">
        <v>153</v>
      </c>
      <c r="AA512" s="55">
        <v>0.38800729221171737</v>
      </c>
      <c r="AB512" s="56">
        <v>0</v>
      </c>
    </row>
    <row r="513" spans="2:28" x14ac:dyDescent="0.3">
      <c r="B513" s="48" t="s">
        <v>107</v>
      </c>
      <c r="C513" s="48" t="s">
        <v>110</v>
      </c>
      <c r="D513" s="48" t="s">
        <v>76</v>
      </c>
      <c r="E513" s="48" t="s">
        <v>121</v>
      </c>
      <c r="F513" s="48" t="s">
        <v>65</v>
      </c>
      <c r="G513" s="49">
        <v>0.90817810407954391</v>
      </c>
      <c r="H513" s="48">
        <v>5</v>
      </c>
      <c r="I513" s="48" t="s">
        <v>139</v>
      </c>
      <c r="J513" s="48" t="s">
        <v>140</v>
      </c>
      <c r="K513" s="54">
        <v>0</v>
      </c>
      <c r="L513" s="54">
        <v>0</v>
      </c>
      <c r="M513" s="54">
        <v>0</v>
      </c>
      <c r="N513" s="54">
        <v>0</v>
      </c>
      <c r="O513" s="54">
        <v>0</v>
      </c>
      <c r="P513" s="54">
        <v>0</v>
      </c>
      <c r="Q513" s="54">
        <v>0</v>
      </c>
      <c r="R513" s="54">
        <v>0</v>
      </c>
      <c r="S513" s="54">
        <v>0</v>
      </c>
      <c r="T513" s="54">
        <v>0</v>
      </c>
      <c r="U513" s="54">
        <v>0</v>
      </c>
      <c r="V513" s="54">
        <v>0</v>
      </c>
      <c r="W513" s="54">
        <v>0</v>
      </c>
      <c r="X513" s="54">
        <v>0</v>
      </c>
      <c r="Y513" s="54">
        <v>0</v>
      </c>
      <c r="Z513" s="48" t="s">
        <v>153</v>
      </c>
      <c r="AA513" s="55">
        <v>0.20789767098523787</v>
      </c>
      <c r="AB513" s="56">
        <v>1.3778681737591908E-4</v>
      </c>
    </row>
    <row r="514" spans="2:28" x14ac:dyDescent="0.3">
      <c r="B514" s="48" t="s">
        <v>107</v>
      </c>
      <c r="C514" s="48" t="s">
        <v>110</v>
      </c>
      <c r="D514" s="48" t="s">
        <v>76</v>
      </c>
      <c r="E514" s="48" t="s">
        <v>121</v>
      </c>
      <c r="F514" s="48" t="s">
        <v>66</v>
      </c>
      <c r="G514" s="49">
        <v>0.90817810407954391</v>
      </c>
      <c r="H514" s="48">
        <v>5</v>
      </c>
      <c r="I514" s="48" t="s">
        <v>143</v>
      </c>
      <c r="J514" s="48" t="s">
        <v>140</v>
      </c>
      <c r="K514" s="54">
        <v>0</v>
      </c>
      <c r="L514" s="54">
        <v>0</v>
      </c>
      <c r="M514" s="54">
        <v>0</v>
      </c>
      <c r="N514" s="54">
        <v>0</v>
      </c>
      <c r="O514" s="54">
        <v>0</v>
      </c>
      <c r="P514" s="54">
        <v>0</v>
      </c>
      <c r="Q514" s="54">
        <v>0</v>
      </c>
      <c r="R514" s="54">
        <v>0</v>
      </c>
      <c r="S514" s="54">
        <v>0</v>
      </c>
      <c r="T514" s="54">
        <v>0</v>
      </c>
      <c r="U514" s="54">
        <v>0</v>
      </c>
      <c r="V514" s="54">
        <v>0</v>
      </c>
      <c r="W514" s="54">
        <v>0</v>
      </c>
      <c r="X514" s="54">
        <v>0</v>
      </c>
      <c r="Y514" s="54">
        <v>0</v>
      </c>
      <c r="Z514" s="48" t="s">
        <v>153</v>
      </c>
      <c r="AA514" s="55">
        <v>0.38800729221171737</v>
      </c>
      <c r="AB514" s="56">
        <v>0</v>
      </c>
    </row>
    <row r="515" spans="2:28" x14ac:dyDescent="0.3">
      <c r="B515" s="48" t="s">
        <v>107</v>
      </c>
      <c r="C515" s="48" t="s">
        <v>110</v>
      </c>
      <c r="D515" s="48" t="s">
        <v>76</v>
      </c>
      <c r="E515" s="48" t="s">
        <v>122</v>
      </c>
      <c r="F515" s="48" t="s">
        <v>65</v>
      </c>
      <c r="G515" s="49">
        <v>0.69718723141459937</v>
      </c>
      <c r="H515" s="48">
        <v>5</v>
      </c>
      <c r="I515" s="48" t="s">
        <v>139</v>
      </c>
      <c r="J515" s="48" t="s">
        <v>140</v>
      </c>
      <c r="K515" s="54">
        <v>2.3131053604436229E-2</v>
      </c>
      <c r="L515" s="54">
        <v>2.3131053604436229E-2</v>
      </c>
      <c r="M515" s="54">
        <v>2.3131053604436229E-2</v>
      </c>
      <c r="N515" s="54">
        <v>2.3131053604436229E-2</v>
      </c>
      <c r="O515" s="54">
        <v>2.3131053604436229E-2</v>
      </c>
      <c r="P515" s="54">
        <v>2.3131053604436229E-2</v>
      </c>
      <c r="Q515" s="54">
        <v>2.3131053604436229E-2</v>
      </c>
      <c r="R515" s="54">
        <v>2.3131053604436229E-2</v>
      </c>
      <c r="S515" s="54">
        <v>2.3131053604436229E-2</v>
      </c>
      <c r="T515" s="54">
        <v>2.3131053604436229E-2</v>
      </c>
      <c r="U515" s="54">
        <v>2.3131053604436229E-2</v>
      </c>
      <c r="V515" s="54">
        <v>2.3131053604436229E-2</v>
      </c>
      <c r="W515" s="54">
        <v>2.3131053604436229E-2</v>
      </c>
      <c r="X515" s="54">
        <v>2.3131053604436229E-2</v>
      </c>
      <c r="Y515" s="54">
        <v>2.3131053604436229E-2</v>
      </c>
      <c r="Z515" s="48" t="s">
        <v>153</v>
      </c>
      <c r="AA515" s="55">
        <v>0.20789767098523787</v>
      </c>
      <c r="AB515" s="56">
        <v>1.3778681737591908E-4</v>
      </c>
    </row>
    <row r="516" spans="2:28" x14ac:dyDescent="0.3">
      <c r="B516" s="48" t="s">
        <v>107</v>
      </c>
      <c r="C516" s="48" t="s">
        <v>110</v>
      </c>
      <c r="D516" s="48" t="s">
        <v>76</v>
      </c>
      <c r="E516" s="48" t="s">
        <v>122</v>
      </c>
      <c r="F516" s="48" t="s">
        <v>66</v>
      </c>
      <c r="G516" s="49">
        <v>0.69718723141459937</v>
      </c>
      <c r="H516" s="48">
        <v>5</v>
      </c>
      <c r="I516" s="48" t="s">
        <v>143</v>
      </c>
      <c r="J516" s="48" t="s">
        <v>140</v>
      </c>
      <c r="K516" s="54">
        <v>2.3131053604436229E-2</v>
      </c>
      <c r="L516" s="54">
        <v>2.3131053604436229E-2</v>
      </c>
      <c r="M516" s="54">
        <v>2.3131053604436229E-2</v>
      </c>
      <c r="N516" s="54">
        <v>2.3131053604436229E-2</v>
      </c>
      <c r="O516" s="54">
        <v>2.3131053604436229E-2</v>
      </c>
      <c r="P516" s="54">
        <v>2.3131053604436229E-2</v>
      </c>
      <c r="Q516" s="54">
        <v>2.3131053604436229E-2</v>
      </c>
      <c r="R516" s="54">
        <v>2.3131053604436229E-2</v>
      </c>
      <c r="S516" s="54">
        <v>2.3131053604436229E-2</v>
      </c>
      <c r="T516" s="54">
        <v>2.3131053604436229E-2</v>
      </c>
      <c r="U516" s="54">
        <v>2.3131053604436229E-2</v>
      </c>
      <c r="V516" s="54">
        <v>2.3131053604436229E-2</v>
      </c>
      <c r="W516" s="54">
        <v>2.3131053604436229E-2</v>
      </c>
      <c r="X516" s="54">
        <v>2.3131053604436229E-2</v>
      </c>
      <c r="Y516" s="54">
        <v>2.3131053604436229E-2</v>
      </c>
      <c r="Z516" s="48" t="s">
        <v>153</v>
      </c>
      <c r="AA516" s="55">
        <v>0.38800729221171737</v>
      </c>
      <c r="AB516" s="56">
        <v>0</v>
      </c>
    </row>
    <row r="517" spans="2:28" x14ac:dyDescent="0.3">
      <c r="B517" s="48" t="s">
        <v>107</v>
      </c>
      <c r="C517" s="48" t="s">
        <v>110</v>
      </c>
      <c r="D517" s="48" t="s">
        <v>76</v>
      </c>
      <c r="E517" s="48" t="s">
        <v>123</v>
      </c>
      <c r="F517" s="48" t="s">
        <v>65</v>
      </c>
      <c r="G517" s="49">
        <v>0.37611416431577077</v>
      </c>
      <c r="H517" s="48">
        <v>5</v>
      </c>
      <c r="I517" s="48" t="s">
        <v>139</v>
      </c>
      <c r="J517" s="48" t="s">
        <v>140</v>
      </c>
      <c r="K517" s="54">
        <v>8.7269396369776278E-2</v>
      </c>
      <c r="L517" s="54">
        <v>8.7269396369776278E-2</v>
      </c>
      <c r="M517" s="54">
        <v>8.7269396369776278E-2</v>
      </c>
      <c r="N517" s="54">
        <v>8.7269396369776278E-2</v>
      </c>
      <c r="O517" s="54">
        <v>8.7269396369776278E-2</v>
      </c>
      <c r="P517" s="54">
        <v>8.7269396369776278E-2</v>
      </c>
      <c r="Q517" s="54">
        <v>8.7269396369776278E-2</v>
      </c>
      <c r="R517" s="54">
        <v>8.7269396369776278E-2</v>
      </c>
      <c r="S517" s="54">
        <v>8.7269396369776278E-2</v>
      </c>
      <c r="T517" s="54">
        <v>8.7269396369776278E-2</v>
      </c>
      <c r="U517" s="54">
        <v>8.7269396369776278E-2</v>
      </c>
      <c r="V517" s="54">
        <v>8.7269396369776278E-2</v>
      </c>
      <c r="W517" s="54">
        <v>8.7269396369776278E-2</v>
      </c>
      <c r="X517" s="54">
        <v>8.7269396369776278E-2</v>
      </c>
      <c r="Y517" s="54">
        <v>8.7269396369776278E-2</v>
      </c>
      <c r="Z517" s="48" t="s">
        <v>153</v>
      </c>
      <c r="AA517" s="55">
        <v>0.20789767098523787</v>
      </c>
      <c r="AB517" s="56">
        <v>1.3778681737591908E-4</v>
      </c>
    </row>
    <row r="518" spans="2:28" x14ac:dyDescent="0.3">
      <c r="B518" s="48" t="s">
        <v>107</v>
      </c>
      <c r="C518" s="48" t="s">
        <v>110</v>
      </c>
      <c r="D518" s="48" t="s">
        <v>76</v>
      </c>
      <c r="E518" s="48" t="s">
        <v>123</v>
      </c>
      <c r="F518" s="48" t="s">
        <v>66</v>
      </c>
      <c r="G518" s="49">
        <v>0.37611416431577077</v>
      </c>
      <c r="H518" s="48">
        <v>5</v>
      </c>
      <c r="I518" s="48" t="s">
        <v>143</v>
      </c>
      <c r="J518" s="48" t="s">
        <v>140</v>
      </c>
      <c r="K518" s="54">
        <v>8.7269396369776278E-2</v>
      </c>
      <c r="L518" s="54">
        <v>8.7269396369776278E-2</v>
      </c>
      <c r="M518" s="54">
        <v>8.7269396369776278E-2</v>
      </c>
      <c r="N518" s="54">
        <v>8.7269396369776278E-2</v>
      </c>
      <c r="O518" s="54">
        <v>8.7269396369776278E-2</v>
      </c>
      <c r="P518" s="54">
        <v>8.7269396369776278E-2</v>
      </c>
      <c r="Q518" s="54">
        <v>8.7269396369776278E-2</v>
      </c>
      <c r="R518" s="54">
        <v>8.7269396369776278E-2</v>
      </c>
      <c r="S518" s="54">
        <v>8.7269396369776278E-2</v>
      </c>
      <c r="T518" s="54">
        <v>8.7269396369776278E-2</v>
      </c>
      <c r="U518" s="54">
        <v>8.7269396369776278E-2</v>
      </c>
      <c r="V518" s="54">
        <v>8.7269396369776278E-2</v>
      </c>
      <c r="W518" s="54">
        <v>8.7269396369776278E-2</v>
      </c>
      <c r="X518" s="54">
        <v>8.7269396369776278E-2</v>
      </c>
      <c r="Y518" s="54">
        <v>8.7269396369776278E-2</v>
      </c>
      <c r="Z518" s="48" t="s">
        <v>153</v>
      </c>
      <c r="AA518" s="55">
        <v>0.38800729221171737</v>
      </c>
      <c r="AB518" s="56">
        <v>0</v>
      </c>
    </row>
    <row r="519" spans="2:28" x14ac:dyDescent="0.3">
      <c r="B519" s="48" t="s">
        <v>107</v>
      </c>
      <c r="C519" s="48" t="s">
        <v>110</v>
      </c>
      <c r="D519" s="48" t="s">
        <v>76</v>
      </c>
      <c r="E519" s="48" t="s">
        <v>124</v>
      </c>
      <c r="F519" s="48" t="s">
        <v>65</v>
      </c>
      <c r="G519" s="49">
        <v>0.81644294205130719</v>
      </c>
      <c r="H519" s="48">
        <v>5</v>
      </c>
      <c r="I519" s="48" t="s">
        <v>139</v>
      </c>
      <c r="J519" s="48" t="s">
        <v>140</v>
      </c>
      <c r="K519" s="54">
        <v>0</v>
      </c>
      <c r="L519" s="54">
        <v>0</v>
      </c>
      <c r="M519" s="54">
        <v>0</v>
      </c>
      <c r="N519" s="54">
        <v>0</v>
      </c>
      <c r="O519" s="54">
        <v>0</v>
      </c>
      <c r="P519" s="54">
        <v>0</v>
      </c>
      <c r="Q519" s="54">
        <v>0</v>
      </c>
      <c r="R519" s="54">
        <v>0</v>
      </c>
      <c r="S519" s="54">
        <v>0</v>
      </c>
      <c r="T519" s="54">
        <v>0</v>
      </c>
      <c r="U519" s="54">
        <v>0</v>
      </c>
      <c r="V519" s="54">
        <v>0</v>
      </c>
      <c r="W519" s="54">
        <v>0</v>
      </c>
      <c r="X519" s="54">
        <v>0</v>
      </c>
      <c r="Y519" s="54">
        <v>0</v>
      </c>
      <c r="Z519" s="48" t="s">
        <v>153</v>
      </c>
      <c r="AA519" s="55">
        <v>0.20789767098523787</v>
      </c>
      <c r="AB519" s="56">
        <v>1.3778681737591908E-4</v>
      </c>
    </row>
    <row r="520" spans="2:28" x14ac:dyDescent="0.3">
      <c r="B520" s="48" t="s">
        <v>107</v>
      </c>
      <c r="C520" s="48" t="s">
        <v>110</v>
      </c>
      <c r="D520" s="48" t="s">
        <v>76</v>
      </c>
      <c r="E520" s="48" t="s">
        <v>124</v>
      </c>
      <c r="F520" s="48" t="s">
        <v>66</v>
      </c>
      <c r="G520" s="49">
        <v>0.81644294205130719</v>
      </c>
      <c r="H520" s="48">
        <v>5</v>
      </c>
      <c r="I520" s="48" t="s">
        <v>143</v>
      </c>
      <c r="J520" s="48" t="s">
        <v>140</v>
      </c>
      <c r="K520" s="54">
        <v>0</v>
      </c>
      <c r="L520" s="54">
        <v>0</v>
      </c>
      <c r="M520" s="54">
        <v>0</v>
      </c>
      <c r="N520" s="54">
        <v>0</v>
      </c>
      <c r="O520" s="54">
        <v>0</v>
      </c>
      <c r="P520" s="54">
        <v>0</v>
      </c>
      <c r="Q520" s="54">
        <v>0</v>
      </c>
      <c r="R520" s="54">
        <v>0</v>
      </c>
      <c r="S520" s="54">
        <v>0</v>
      </c>
      <c r="T520" s="54">
        <v>0</v>
      </c>
      <c r="U520" s="54">
        <v>0</v>
      </c>
      <c r="V520" s="54">
        <v>0</v>
      </c>
      <c r="W520" s="54">
        <v>0</v>
      </c>
      <c r="X520" s="54">
        <v>0</v>
      </c>
      <c r="Y520" s="54">
        <v>0</v>
      </c>
      <c r="Z520" s="48" t="s">
        <v>153</v>
      </c>
      <c r="AA520" s="55">
        <v>0.38800729221171737</v>
      </c>
      <c r="AB520" s="56">
        <v>0</v>
      </c>
    </row>
    <row r="521" spans="2:28" x14ac:dyDescent="0.3">
      <c r="B521" s="48" t="s">
        <v>107</v>
      </c>
      <c r="C521" s="48" t="s">
        <v>110</v>
      </c>
      <c r="D521" s="48" t="s">
        <v>77</v>
      </c>
      <c r="E521" s="48" t="s">
        <v>111</v>
      </c>
      <c r="F521" s="48" t="s">
        <v>65</v>
      </c>
      <c r="G521" s="49">
        <v>0.18347032405647348</v>
      </c>
      <c r="H521" s="48">
        <v>5</v>
      </c>
      <c r="I521" s="48" t="s">
        <v>139</v>
      </c>
      <c r="J521" s="48" t="s">
        <v>140</v>
      </c>
      <c r="K521" s="54">
        <v>0.10200680754502907</v>
      </c>
      <c r="L521" s="54">
        <v>0.10200680754502907</v>
      </c>
      <c r="M521" s="54">
        <v>0.10200680754502907</v>
      </c>
      <c r="N521" s="54">
        <v>0.10200680754502907</v>
      </c>
      <c r="O521" s="54">
        <v>0.10200680754502907</v>
      </c>
      <c r="P521" s="54">
        <v>0.10200680754502907</v>
      </c>
      <c r="Q521" s="54">
        <v>0.10200680754502907</v>
      </c>
      <c r="R521" s="54">
        <v>0.10200680754502907</v>
      </c>
      <c r="S521" s="54">
        <v>0.10200680754502907</v>
      </c>
      <c r="T521" s="54">
        <v>0.10200680754502907</v>
      </c>
      <c r="U521" s="54">
        <v>0.10200680754502907</v>
      </c>
      <c r="V521" s="54">
        <v>0.10200680754502907</v>
      </c>
      <c r="W521" s="54">
        <v>0.10200680754502907</v>
      </c>
      <c r="X521" s="54">
        <v>0.10200680754502907</v>
      </c>
      <c r="Y521" s="54">
        <v>0.10200680754502907</v>
      </c>
      <c r="Z521" s="48" t="s">
        <v>153</v>
      </c>
      <c r="AA521" s="55">
        <v>0.20789767098523787</v>
      </c>
      <c r="AB521" s="56">
        <v>1.3778681737591908E-4</v>
      </c>
    </row>
    <row r="522" spans="2:28" x14ac:dyDescent="0.3">
      <c r="B522" s="48" t="s">
        <v>107</v>
      </c>
      <c r="C522" s="48" t="s">
        <v>110</v>
      </c>
      <c r="D522" s="48" t="s">
        <v>77</v>
      </c>
      <c r="E522" s="48" t="s">
        <v>114</v>
      </c>
      <c r="F522" s="48" t="s">
        <v>65</v>
      </c>
      <c r="G522" s="49">
        <v>0.62379910179200992</v>
      </c>
      <c r="H522" s="48">
        <v>5</v>
      </c>
      <c r="I522" s="48" t="s">
        <v>139</v>
      </c>
      <c r="J522" s="48" t="s">
        <v>140</v>
      </c>
      <c r="K522" s="54">
        <v>5.1695553880934435E-2</v>
      </c>
      <c r="L522" s="54">
        <v>5.1695553880934435E-2</v>
      </c>
      <c r="M522" s="54">
        <v>5.1695553880934435E-2</v>
      </c>
      <c r="N522" s="54">
        <v>5.1695553880934435E-2</v>
      </c>
      <c r="O522" s="54">
        <v>5.1695553880934435E-2</v>
      </c>
      <c r="P522" s="54">
        <v>5.1695553880934435E-2</v>
      </c>
      <c r="Q522" s="54">
        <v>5.1695553880934435E-2</v>
      </c>
      <c r="R522" s="54">
        <v>5.1695553880934435E-2</v>
      </c>
      <c r="S522" s="54">
        <v>5.1695553880934435E-2</v>
      </c>
      <c r="T522" s="54">
        <v>5.1695553880934435E-2</v>
      </c>
      <c r="U522" s="54">
        <v>5.1695553880934435E-2</v>
      </c>
      <c r="V522" s="54">
        <v>5.1695553880934435E-2</v>
      </c>
      <c r="W522" s="54">
        <v>5.1695553880934435E-2</v>
      </c>
      <c r="X522" s="54">
        <v>5.1695553880934435E-2</v>
      </c>
      <c r="Y522" s="54">
        <v>5.1695553880934435E-2</v>
      </c>
      <c r="Z522" s="48" t="s">
        <v>153</v>
      </c>
      <c r="AA522" s="55">
        <v>0.20789767098523787</v>
      </c>
      <c r="AB522" s="56">
        <v>1.3778681737591908E-4</v>
      </c>
    </row>
    <row r="523" spans="2:28" x14ac:dyDescent="0.3">
      <c r="B523" s="48" t="s">
        <v>107</v>
      </c>
      <c r="C523" s="48" t="s">
        <v>110</v>
      </c>
      <c r="D523" s="48" t="s">
        <v>77</v>
      </c>
      <c r="E523" s="48" t="s">
        <v>115</v>
      </c>
      <c r="F523" s="48" t="s">
        <v>65</v>
      </c>
      <c r="G523" s="49">
        <v>0.40363471292424169</v>
      </c>
      <c r="H523" s="48">
        <v>5</v>
      </c>
      <c r="I523" s="48" t="s">
        <v>139</v>
      </c>
      <c r="J523" s="48" t="s">
        <v>140</v>
      </c>
      <c r="K523" s="54">
        <v>3.0820965905856902E-2</v>
      </c>
      <c r="L523" s="54">
        <v>3.0820965905856902E-2</v>
      </c>
      <c r="M523" s="54">
        <v>3.0820965905856902E-2</v>
      </c>
      <c r="N523" s="54">
        <v>3.0820965905856902E-2</v>
      </c>
      <c r="O523" s="54">
        <v>3.0820965905856902E-2</v>
      </c>
      <c r="P523" s="54">
        <v>3.0820965905856902E-2</v>
      </c>
      <c r="Q523" s="54">
        <v>3.0820965905856902E-2</v>
      </c>
      <c r="R523" s="54">
        <v>3.0820965905856902E-2</v>
      </c>
      <c r="S523" s="54">
        <v>3.0820965905856902E-2</v>
      </c>
      <c r="T523" s="54">
        <v>3.0820965905856902E-2</v>
      </c>
      <c r="U523" s="54">
        <v>3.0820965905856902E-2</v>
      </c>
      <c r="V523" s="54">
        <v>3.0820965905856902E-2</v>
      </c>
      <c r="W523" s="54">
        <v>3.0820965905856902E-2</v>
      </c>
      <c r="X523" s="54">
        <v>3.0820965905856902E-2</v>
      </c>
      <c r="Y523" s="54">
        <v>3.0820965905856902E-2</v>
      </c>
      <c r="Z523" s="48" t="s">
        <v>153</v>
      </c>
      <c r="AA523" s="55">
        <v>0.20789767098523787</v>
      </c>
      <c r="AB523" s="56">
        <v>1.3778681737591908E-4</v>
      </c>
    </row>
    <row r="524" spans="2:28" x14ac:dyDescent="0.3">
      <c r="B524" s="48" t="s">
        <v>107</v>
      </c>
      <c r="C524" s="48" t="s">
        <v>110</v>
      </c>
      <c r="D524" s="48" t="s">
        <v>77</v>
      </c>
      <c r="E524" s="48" t="s">
        <v>116</v>
      </c>
      <c r="F524" s="48" t="s">
        <v>65</v>
      </c>
      <c r="G524" s="49">
        <v>0.68801371521177568</v>
      </c>
      <c r="H524" s="48">
        <v>5</v>
      </c>
      <c r="I524" s="48" t="s">
        <v>139</v>
      </c>
      <c r="J524" s="48" t="s">
        <v>140</v>
      </c>
      <c r="K524" s="54">
        <v>2.399993450353681E-2</v>
      </c>
      <c r="L524" s="54">
        <v>2.399993450353681E-2</v>
      </c>
      <c r="M524" s="54">
        <v>2.399993450353681E-2</v>
      </c>
      <c r="N524" s="54">
        <v>2.399993450353681E-2</v>
      </c>
      <c r="O524" s="54">
        <v>2.399993450353681E-2</v>
      </c>
      <c r="P524" s="54">
        <v>2.399993450353681E-2</v>
      </c>
      <c r="Q524" s="54">
        <v>2.399993450353681E-2</v>
      </c>
      <c r="R524" s="54">
        <v>2.399993450353681E-2</v>
      </c>
      <c r="S524" s="54">
        <v>2.399993450353681E-2</v>
      </c>
      <c r="T524" s="54">
        <v>2.399993450353681E-2</v>
      </c>
      <c r="U524" s="54">
        <v>2.399993450353681E-2</v>
      </c>
      <c r="V524" s="54">
        <v>2.399993450353681E-2</v>
      </c>
      <c r="W524" s="54">
        <v>2.399993450353681E-2</v>
      </c>
      <c r="X524" s="54">
        <v>2.399993450353681E-2</v>
      </c>
      <c r="Y524" s="54">
        <v>2.399993450353681E-2</v>
      </c>
      <c r="Z524" s="48" t="s">
        <v>153</v>
      </c>
      <c r="AA524" s="55">
        <v>0.20789767098523787</v>
      </c>
      <c r="AB524" s="56">
        <v>1.3778681737591908E-4</v>
      </c>
    </row>
    <row r="525" spans="2:28" x14ac:dyDescent="0.3">
      <c r="B525" s="48" t="s">
        <v>107</v>
      </c>
      <c r="C525" s="48" t="s">
        <v>110</v>
      </c>
      <c r="D525" s="48" t="s">
        <v>77</v>
      </c>
      <c r="E525" s="48" t="s">
        <v>117</v>
      </c>
      <c r="F525" s="48" t="s">
        <v>65</v>
      </c>
      <c r="G525" s="49">
        <v>0.4586758101411838</v>
      </c>
      <c r="H525" s="48">
        <v>5</v>
      </c>
      <c r="I525" s="48" t="s">
        <v>139</v>
      </c>
      <c r="J525" s="48" t="s">
        <v>140</v>
      </c>
      <c r="K525" s="54">
        <v>0.12152672282833862</v>
      </c>
      <c r="L525" s="54">
        <v>0.12152672282833862</v>
      </c>
      <c r="M525" s="54">
        <v>0.12152672282833862</v>
      </c>
      <c r="N525" s="54">
        <v>0.12152672282833862</v>
      </c>
      <c r="O525" s="54">
        <v>0.12152672282833862</v>
      </c>
      <c r="P525" s="54">
        <v>0.12152672282833862</v>
      </c>
      <c r="Q525" s="54">
        <v>0.12152672282833862</v>
      </c>
      <c r="R525" s="54">
        <v>0.12152672282833862</v>
      </c>
      <c r="S525" s="54">
        <v>0.12152672282833862</v>
      </c>
      <c r="T525" s="54">
        <v>0.12152672282833862</v>
      </c>
      <c r="U525" s="54">
        <v>0.12152672282833862</v>
      </c>
      <c r="V525" s="54">
        <v>0.12152672282833862</v>
      </c>
      <c r="W525" s="54">
        <v>0.12152672282833862</v>
      </c>
      <c r="X525" s="54">
        <v>0.12152672282833862</v>
      </c>
      <c r="Y525" s="54">
        <v>0.12152672282833862</v>
      </c>
      <c r="Z525" s="48" t="s">
        <v>153</v>
      </c>
      <c r="AA525" s="55">
        <v>0.20789767098523787</v>
      </c>
      <c r="AB525" s="56">
        <v>1.3778681737591908E-4</v>
      </c>
    </row>
    <row r="526" spans="2:28" x14ac:dyDescent="0.3">
      <c r="B526" s="48" t="s">
        <v>107</v>
      </c>
      <c r="C526" s="48" t="s">
        <v>110</v>
      </c>
      <c r="D526" s="48" t="s">
        <v>77</v>
      </c>
      <c r="E526" s="48" t="s">
        <v>118</v>
      </c>
      <c r="F526" s="48" t="s">
        <v>65</v>
      </c>
      <c r="G526" s="49">
        <v>0.4586758101411838</v>
      </c>
      <c r="H526" s="48">
        <v>5</v>
      </c>
      <c r="I526" s="48" t="s">
        <v>139</v>
      </c>
      <c r="J526" s="48" t="s">
        <v>140</v>
      </c>
      <c r="K526" s="54">
        <v>0.12267716535433069</v>
      </c>
      <c r="L526" s="54">
        <v>0.12267716535433069</v>
      </c>
      <c r="M526" s="54">
        <v>0.12267716535433069</v>
      </c>
      <c r="N526" s="54">
        <v>0.12267716535433069</v>
      </c>
      <c r="O526" s="54">
        <v>0.12267716535433069</v>
      </c>
      <c r="P526" s="54">
        <v>0.12267716535433069</v>
      </c>
      <c r="Q526" s="54">
        <v>0.12267716535433069</v>
      </c>
      <c r="R526" s="54">
        <v>0.12267716535433069</v>
      </c>
      <c r="S526" s="54">
        <v>0.12267716535433069</v>
      </c>
      <c r="T526" s="54">
        <v>0.12267716535433069</v>
      </c>
      <c r="U526" s="54">
        <v>0.12267716535433069</v>
      </c>
      <c r="V526" s="54">
        <v>0.12267716535433069</v>
      </c>
      <c r="W526" s="54">
        <v>0.12267716535433069</v>
      </c>
      <c r="X526" s="54">
        <v>0.12267716535433069</v>
      </c>
      <c r="Y526" s="54">
        <v>0.12267716535433069</v>
      </c>
      <c r="Z526" s="48" t="s">
        <v>153</v>
      </c>
      <c r="AA526" s="55">
        <v>0.20789767098523787</v>
      </c>
      <c r="AB526" s="56">
        <v>1.3778681737591908E-4</v>
      </c>
    </row>
    <row r="527" spans="2:28" x14ac:dyDescent="0.3">
      <c r="B527" s="48" t="s">
        <v>107</v>
      </c>
      <c r="C527" s="48" t="s">
        <v>110</v>
      </c>
      <c r="D527" s="48" t="s">
        <v>77</v>
      </c>
      <c r="E527" s="48" t="s">
        <v>119</v>
      </c>
      <c r="F527" s="48" t="s">
        <v>65</v>
      </c>
      <c r="G527" s="49">
        <v>0.59627855318353895</v>
      </c>
      <c r="H527" s="48">
        <v>5</v>
      </c>
      <c r="I527" s="48" t="s">
        <v>139</v>
      </c>
      <c r="J527" s="48" t="s">
        <v>140</v>
      </c>
      <c r="K527" s="54">
        <v>0</v>
      </c>
      <c r="L527" s="54">
        <v>0</v>
      </c>
      <c r="M527" s="54">
        <v>0</v>
      </c>
      <c r="N527" s="54">
        <v>0</v>
      </c>
      <c r="O527" s="54">
        <v>0</v>
      </c>
      <c r="P527" s="54">
        <v>0</v>
      </c>
      <c r="Q527" s="54">
        <v>0</v>
      </c>
      <c r="R527" s="54">
        <v>0</v>
      </c>
      <c r="S527" s="54">
        <v>0</v>
      </c>
      <c r="T527" s="54">
        <v>0</v>
      </c>
      <c r="U527" s="54">
        <v>0</v>
      </c>
      <c r="V527" s="54">
        <v>0</v>
      </c>
      <c r="W527" s="54">
        <v>0</v>
      </c>
      <c r="X527" s="54">
        <v>0</v>
      </c>
      <c r="Y527" s="54">
        <v>0</v>
      </c>
      <c r="Z527" s="48" t="s">
        <v>153</v>
      </c>
      <c r="AA527" s="55">
        <v>0.20789767098523787</v>
      </c>
      <c r="AB527" s="56">
        <v>1.3778681737591908E-4</v>
      </c>
    </row>
    <row r="528" spans="2:28" x14ac:dyDescent="0.3">
      <c r="B528" s="48" t="s">
        <v>107</v>
      </c>
      <c r="C528" s="48" t="s">
        <v>110</v>
      </c>
      <c r="D528" s="48" t="s">
        <v>77</v>
      </c>
      <c r="E528" s="48" t="s">
        <v>120</v>
      </c>
      <c r="F528" s="48" t="s">
        <v>65</v>
      </c>
      <c r="G528" s="49">
        <v>0.81644294205130719</v>
      </c>
      <c r="H528" s="48">
        <v>5</v>
      </c>
      <c r="I528" s="48" t="s">
        <v>139</v>
      </c>
      <c r="J528" s="48" t="s">
        <v>140</v>
      </c>
      <c r="K528" s="54">
        <v>0</v>
      </c>
      <c r="L528" s="54">
        <v>0</v>
      </c>
      <c r="M528" s="54">
        <v>0</v>
      </c>
      <c r="N528" s="54">
        <v>0</v>
      </c>
      <c r="O528" s="54">
        <v>0</v>
      </c>
      <c r="P528" s="54">
        <v>0</v>
      </c>
      <c r="Q528" s="54">
        <v>0</v>
      </c>
      <c r="R528" s="54">
        <v>0</v>
      </c>
      <c r="S528" s="54">
        <v>0</v>
      </c>
      <c r="T528" s="54">
        <v>0</v>
      </c>
      <c r="U528" s="54">
        <v>0</v>
      </c>
      <c r="V528" s="54">
        <v>0</v>
      </c>
      <c r="W528" s="54">
        <v>0</v>
      </c>
      <c r="X528" s="54">
        <v>0</v>
      </c>
      <c r="Y528" s="54">
        <v>0</v>
      </c>
      <c r="Z528" s="48" t="s">
        <v>153</v>
      </c>
      <c r="AA528" s="55">
        <v>0.20789767098523787</v>
      </c>
      <c r="AB528" s="56">
        <v>1.3778681737591908E-4</v>
      </c>
    </row>
    <row r="529" spans="2:28" x14ac:dyDescent="0.3">
      <c r="B529" s="48" t="s">
        <v>107</v>
      </c>
      <c r="C529" s="48" t="s">
        <v>110</v>
      </c>
      <c r="D529" s="48" t="s">
        <v>77</v>
      </c>
      <c r="E529" s="48" t="s">
        <v>121</v>
      </c>
      <c r="F529" s="48" t="s">
        <v>65</v>
      </c>
      <c r="G529" s="49">
        <v>0.90817810407954391</v>
      </c>
      <c r="H529" s="48">
        <v>5</v>
      </c>
      <c r="I529" s="48" t="s">
        <v>139</v>
      </c>
      <c r="J529" s="48" t="s">
        <v>140</v>
      </c>
      <c r="K529" s="54">
        <v>0</v>
      </c>
      <c r="L529" s="54">
        <v>0</v>
      </c>
      <c r="M529" s="54">
        <v>0</v>
      </c>
      <c r="N529" s="54">
        <v>0</v>
      </c>
      <c r="O529" s="54">
        <v>0</v>
      </c>
      <c r="P529" s="54">
        <v>0</v>
      </c>
      <c r="Q529" s="54">
        <v>0</v>
      </c>
      <c r="R529" s="54">
        <v>0</v>
      </c>
      <c r="S529" s="54">
        <v>0</v>
      </c>
      <c r="T529" s="54">
        <v>0</v>
      </c>
      <c r="U529" s="54">
        <v>0</v>
      </c>
      <c r="V529" s="54">
        <v>0</v>
      </c>
      <c r="W529" s="54">
        <v>0</v>
      </c>
      <c r="X529" s="54">
        <v>0</v>
      </c>
      <c r="Y529" s="54">
        <v>0</v>
      </c>
      <c r="Z529" s="48" t="s">
        <v>153</v>
      </c>
      <c r="AA529" s="55">
        <v>0.20789767098523787</v>
      </c>
      <c r="AB529" s="56">
        <v>1.3778681737591908E-4</v>
      </c>
    </row>
    <row r="530" spans="2:28" x14ac:dyDescent="0.3">
      <c r="B530" s="48" t="s">
        <v>107</v>
      </c>
      <c r="C530" s="48" t="s">
        <v>110</v>
      </c>
      <c r="D530" s="48" t="s">
        <v>77</v>
      </c>
      <c r="E530" s="48" t="s">
        <v>122</v>
      </c>
      <c r="F530" s="48" t="s">
        <v>65</v>
      </c>
      <c r="G530" s="49">
        <v>0.69718723141459937</v>
      </c>
      <c r="H530" s="48">
        <v>5</v>
      </c>
      <c r="I530" s="48" t="s">
        <v>139</v>
      </c>
      <c r="J530" s="48" t="s">
        <v>140</v>
      </c>
      <c r="K530" s="54">
        <v>2.3131053604436229E-2</v>
      </c>
      <c r="L530" s="54">
        <v>2.3131053604436229E-2</v>
      </c>
      <c r="M530" s="54">
        <v>2.3131053604436229E-2</v>
      </c>
      <c r="N530" s="54">
        <v>2.3131053604436229E-2</v>
      </c>
      <c r="O530" s="54">
        <v>2.3131053604436229E-2</v>
      </c>
      <c r="P530" s="54">
        <v>2.3131053604436229E-2</v>
      </c>
      <c r="Q530" s="54">
        <v>2.3131053604436229E-2</v>
      </c>
      <c r="R530" s="54">
        <v>2.3131053604436229E-2</v>
      </c>
      <c r="S530" s="54">
        <v>2.3131053604436229E-2</v>
      </c>
      <c r="T530" s="54">
        <v>2.3131053604436229E-2</v>
      </c>
      <c r="U530" s="54">
        <v>2.3131053604436229E-2</v>
      </c>
      <c r="V530" s="54">
        <v>2.3131053604436229E-2</v>
      </c>
      <c r="W530" s="54">
        <v>2.3131053604436229E-2</v>
      </c>
      <c r="X530" s="54">
        <v>2.3131053604436229E-2</v>
      </c>
      <c r="Y530" s="54">
        <v>2.3131053604436229E-2</v>
      </c>
      <c r="Z530" s="48" t="s">
        <v>153</v>
      </c>
      <c r="AA530" s="55">
        <v>0.20789767098523787</v>
      </c>
      <c r="AB530" s="56">
        <v>1.3778681737591908E-4</v>
      </c>
    </row>
    <row r="531" spans="2:28" x14ac:dyDescent="0.3">
      <c r="B531" s="48" t="s">
        <v>107</v>
      </c>
      <c r="C531" s="48" t="s">
        <v>110</v>
      </c>
      <c r="D531" s="48" t="s">
        <v>77</v>
      </c>
      <c r="E531" s="48" t="s">
        <v>123</v>
      </c>
      <c r="F531" s="48" t="s">
        <v>65</v>
      </c>
      <c r="G531" s="49">
        <v>0.37611416431577077</v>
      </c>
      <c r="H531" s="48">
        <v>5</v>
      </c>
      <c r="I531" s="48" t="s">
        <v>139</v>
      </c>
      <c r="J531" s="48" t="s">
        <v>140</v>
      </c>
      <c r="K531" s="54">
        <v>8.7269396369776278E-2</v>
      </c>
      <c r="L531" s="54">
        <v>8.7269396369776278E-2</v>
      </c>
      <c r="M531" s="54">
        <v>8.7269396369776278E-2</v>
      </c>
      <c r="N531" s="54">
        <v>8.7269396369776278E-2</v>
      </c>
      <c r="O531" s="54">
        <v>8.7269396369776278E-2</v>
      </c>
      <c r="P531" s="54">
        <v>8.7269396369776278E-2</v>
      </c>
      <c r="Q531" s="54">
        <v>8.7269396369776278E-2</v>
      </c>
      <c r="R531" s="54">
        <v>8.7269396369776278E-2</v>
      </c>
      <c r="S531" s="54">
        <v>8.7269396369776278E-2</v>
      </c>
      <c r="T531" s="54">
        <v>8.7269396369776278E-2</v>
      </c>
      <c r="U531" s="54">
        <v>8.7269396369776278E-2</v>
      </c>
      <c r="V531" s="54">
        <v>8.7269396369776278E-2</v>
      </c>
      <c r="W531" s="54">
        <v>8.7269396369776278E-2</v>
      </c>
      <c r="X531" s="54">
        <v>8.7269396369776278E-2</v>
      </c>
      <c r="Y531" s="54">
        <v>8.7269396369776278E-2</v>
      </c>
      <c r="Z531" s="48" t="s">
        <v>153</v>
      </c>
      <c r="AA531" s="55">
        <v>0.20789767098523787</v>
      </c>
      <c r="AB531" s="56">
        <v>1.3778681737591908E-4</v>
      </c>
    </row>
    <row r="532" spans="2:28" x14ac:dyDescent="0.3">
      <c r="B532" s="48" t="s">
        <v>107</v>
      </c>
      <c r="C532" s="48" t="s">
        <v>110</v>
      </c>
      <c r="D532" s="48" t="s">
        <v>77</v>
      </c>
      <c r="E532" s="48" t="s">
        <v>124</v>
      </c>
      <c r="F532" s="48" t="s">
        <v>65</v>
      </c>
      <c r="G532" s="49">
        <v>0.81644294205130719</v>
      </c>
      <c r="H532" s="48">
        <v>5</v>
      </c>
      <c r="I532" s="48" t="s">
        <v>139</v>
      </c>
      <c r="J532" s="48" t="s">
        <v>140</v>
      </c>
      <c r="K532" s="54">
        <v>0</v>
      </c>
      <c r="L532" s="54">
        <v>0</v>
      </c>
      <c r="M532" s="54">
        <v>0</v>
      </c>
      <c r="N532" s="54">
        <v>0</v>
      </c>
      <c r="O532" s="54">
        <v>0</v>
      </c>
      <c r="P532" s="54">
        <v>0</v>
      </c>
      <c r="Q532" s="54">
        <v>0</v>
      </c>
      <c r="R532" s="54">
        <v>0</v>
      </c>
      <c r="S532" s="54">
        <v>0</v>
      </c>
      <c r="T532" s="54">
        <v>0</v>
      </c>
      <c r="U532" s="54">
        <v>0</v>
      </c>
      <c r="V532" s="54">
        <v>0</v>
      </c>
      <c r="W532" s="54">
        <v>0</v>
      </c>
      <c r="X532" s="54">
        <v>0</v>
      </c>
      <c r="Y532" s="54">
        <v>0</v>
      </c>
      <c r="Z532" s="48" t="s">
        <v>153</v>
      </c>
      <c r="AA532" s="55">
        <v>0.20789767098523787</v>
      </c>
      <c r="AB532" s="56">
        <v>1.3778681737591908E-4</v>
      </c>
    </row>
    <row r="533" spans="2:28" x14ac:dyDescent="0.3">
      <c r="B533" s="48" t="s">
        <v>107</v>
      </c>
      <c r="C533" s="48" t="s">
        <v>110</v>
      </c>
      <c r="D533" s="48" t="s">
        <v>125</v>
      </c>
      <c r="E533" s="48" t="s">
        <v>111</v>
      </c>
      <c r="F533" s="48" t="s">
        <v>66</v>
      </c>
      <c r="G533" s="49">
        <v>0.18347032405647348</v>
      </c>
      <c r="H533" s="48">
        <v>5</v>
      </c>
      <c r="I533" s="48" t="s">
        <v>143</v>
      </c>
      <c r="J533" s="48" t="s">
        <v>140</v>
      </c>
      <c r="K533" s="54">
        <v>0.10200680754502907</v>
      </c>
      <c r="L533" s="54">
        <v>0.10200680754502907</v>
      </c>
      <c r="M533" s="54">
        <v>0.10200680754502907</v>
      </c>
      <c r="N533" s="54">
        <v>0.10200680754502907</v>
      </c>
      <c r="O533" s="54">
        <v>0.10200680754502907</v>
      </c>
      <c r="P533" s="54">
        <v>0.10200680754502907</v>
      </c>
      <c r="Q533" s="54">
        <v>0.10200680754502907</v>
      </c>
      <c r="R533" s="54">
        <v>0.10200680754502907</v>
      </c>
      <c r="S533" s="54">
        <v>0.10200680754502907</v>
      </c>
      <c r="T533" s="54">
        <v>0.10200680754502907</v>
      </c>
      <c r="U533" s="54">
        <v>0.10200680754502907</v>
      </c>
      <c r="V533" s="54">
        <v>0.10200680754502907</v>
      </c>
      <c r="W533" s="54">
        <v>0.10200680754502907</v>
      </c>
      <c r="X533" s="54">
        <v>0.10200680754502907</v>
      </c>
      <c r="Y533" s="54">
        <v>0.10200680754502907</v>
      </c>
      <c r="Z533" s="48" t="s">
        <v>153</v>
      </c>
      <c r="AA533" s="55">
        <v>0.38800729221171737</v>
      </c>
      <c r="AB533" s="56">
        <v>0</v>
      </c>
    </row>
    <row r="534" spans="2:28" x14ac:dyDescent="0.3">
      <c r="B534" s="48" t="s">
        <v>107</v>
      </c>
      <c r="C534" s="48" t="s">
        <v>110</v>
      </c>
      <c r="D534" s="48" t="s">
        <v>125</v>
      </c>
      <c r="E534" s="48" t="s">
        <v>114</v>
      </c>
      <c r="F534" s="48" t="s">
        <v>66</v>
      </c>
      <c r="G534" s="49">
        <v>0.62379910179200992</v>
      </c>
      <c r="H534" s="48">
        <v>5</v>
      </c>
      <c r="I534" s="48" t="s">
        <v>143</v>
      </c>
      <c r="J534" s="48" t="s">
        <v>140</v>
      </c>
      <c r="K534" s="54">
        <v>5.1695553880934435E-2</v>
      </c>
      <c r="L534" s="54">
        <v>5.1695553880934435E-2</v>
      </c>
      <c r="M534" s="54">
        <v>5.1695553880934435E-2</v>
      </c>
      <c r="N534" s="54">
        <v>5.1695553880934435E-2</v>
      </c>
      <c r="O534" s="54">
        <v>5.1695553880934435E-2</v>
      </c>
      <c r="P534" s="54">
        <v>5.1695553880934435E-2</v>
      </c>
      <c r="Q534" s="54">
        <v>5.1695553880934435E-2</v>
      </c>
      <c r="R534" s="54">
        <v>5.1695553880934435E-2</v>
      </c>
      <c r="S534" s="54">
        <v>5.1695553880934435E-2</v>
      </c>
      <c r="T534" s="54">
        <v>5.1695553880934435E-2</v>
      </c>
      <c r="U534" s="54">
        <v>5.1695553880934435E-2</v>
      </c>
      <c r="V534" s="54">
        <v>5.1695553880934435E-2</v>
      </c>
      <c r="W534" s="54">
        <v>5.1695553880934435E-2</v>
      </c>
      <c r="X534" s="54">
        <v>5.1695553880934435E-2</v>
      </c>
      <c r="Y534" s="54">
        <v>5.1695553880934435E-2</v>
      </c>
      <c r="Z534" s="48" t="s">
        <v>153</v>
      </c>
      <c r="AA534" s="55">
        <v>0.38800729221171737</v>
      </c>
      <c r="AB534" s="56">
        <v>0</v>
      </c>
    </row>
    <row r="535" spans="2:28" x14ac:dyDescent="0.3">
      <c r="B535" s="48" t="s">
        <v>107</v>
      </c>
      <c r="C535" s="48" t="s">
        <v>110</v>
      </c>
      <c r="D535" s="48" t="s">
        <v>125</v>
      </c>
      <c r="E535" s="48" t="s">
        <v>115</v>
      </c>
      <c r="F535" s="48" t="s">
        <v>66</v>
      </c>
      <c r="G535" s="49">
        <v>0.40363471292424169</v>
      </c>
      <c r="H535" s="48">
        <v>5</v>
      </c>
      <c r="I535" s="48" t="s">
        <v>143</v>
      </c>
      <c r="J535" s="48" t="s">
        <v>140</v>
      </c>
      <c r="K535" s="54">
        <v>3.0820965905856902E-2</v>
      </c>
      <c r="L535" s="54">
        <v>3.0820965905856902E-2</v>
      </c>
      <c r="M535" s="54">
        <v>3.0820965905856902E-2</v>
      </c>
      <c r="N535" s="54">
        <v>3.0820965905856902E-2</v>
      </c>
      <c r="O535" s="54">
        <v>3.0820965905856902E-2</v>
      </c>
      <c r="P535" s="54">
        <v>3.0820965905856902E-2</v>
      </c>
      <c r="Q535" s="54">
        <v>3.0820965905856902E-2</v>
      </c>
      <c r="R535" s="54">
        <v>3.0820965905856902E-2</v>
      </c>
      <c r="S535" s="54">
        <v>3.0820965905856902E-2</v>
      </c>
      <c r="T535" s="54">
        <v>3.0820965905856902E-2</v>
      </c>
      <c r="U535" s="54">
        <v>3.0820965905856902E-2</v>
      </c>
      <c r="V535" s="54">
        <v>3.0820965905856902E-2</v>
      </c>
      <c r="W535" s="54">
        <v>3.0820965905856902E-2</v>
      </c>
      <c r="X535" s="54">
        <v>3.0820965905856902E-2</v>
      </c>
      <c r="Y535" s="54">
        <v>3.0820965905856902E-2</v>
      </c>
      <c r="Z535" s="48" t="s">
        <v>153</v>
      </c>
      <c r="AA535" s="55">
        <v>0.38800729221171737</v>
      </c>
      <c r="AB535" s="56">
        <v>0</v>
      </c>
    </row>
    <row r="536" spans="2:28" x14ac:dyDescent="0.3">
      <c r="B536" s="48" t="s">
        <v>107</v>
      </c>
      <c r="C536" s="48" t="s">
        <v>110</v>
      </c>
      <c r="D536" s="48" t="s">
        <v>125</v>
      </c>
      <c r="E536" s="48" t="s">
        <v>116</v>
      </c>
      <c r="F536" s="48" t="s">
        <v>66</v>
      </c>
      <c r="G536" s="49">
        <v>0.68801371521177568</v>
      </c>
      <c r="H536" s="48">
        <v>5</v>
      </c>
      <c r="I536" s="48" t="s">
        <v>143</v>
      </c>
      <c r="J536" s="48" t="s">
        <v>140</v>
      </c>
      <c r="K536" s="54">
        <v>2.399993450353681E-2</v>
      </c>
      <c r="L536" s="54">
        <v>2.399993450353681E-2</v>
      </c>
      <c r="M536" s="54">
        <v>2.399993450353681E-2</v>
      </c>
      <c r="N536" s="54">
        <v>2.399993450353681E-2</v>
      </c>
      <c r="O536" s="54">
        <v>2.399993450353681E-2</v>
      </c>
      <c r="P536" s="54">
        <v>2.399993450353681E-2</v>
      </c>
      <c r="Q536" s="54">
        <v>2.399993450353681E-2</v>
      </c>
      <c r="R536" s="54">
        <v>2.399993450353681E-2</v>
      </c>
      <c r="S536" s="54">
        <v>2.399993450353681E-2</v>
      </c>
      <c r="T536" s="54">
        <v>2.399993450353681E-2</v>
      </c>
      <c r="U536" s="54">
        <v>2.399993450353681E-2</v>
      </c>
      <c r="V536" s="54">
        <v>2.399993450353681E-2</v>
      </c>
      <c r="W536" s="54">
        <v>2.399993450353681E-2</v>
      </c>
      <c r="X536" s="54">
        <v>2.399993450353681E-2</v>
      </c>
      <c r="Y536" s="54">
        <v>2.399993450353681E-2</v>
      </c>
      <c r="Z536" s="48" t="s">
        <v>153</v>
      </c>
      <c r="AA536" s="55">
        <v>0.38800729221171737</v>
      </c>
      <c r="AB536" s="56">
        <v>0</v>
      </c>
    </row>
    <row r="537" spans="2:28" x14ac:dyDescent="0.3">
      <c r="B537" s="48" t="s">
        <v>107</v>
      </c>
      <c r="C537" s="48" t="s">
        <v>110</v>
      </c>
      <c r="D537" s="48" t="s">
        <v>125</v>
      </c>
      <c r="E537" s="48" t="s">
        <v>117</v>
      </c>
      <c r="F537" s="48" t="s">
        <v>66</v>
      </c>
      <c r="G537" s="49">
        <v>0.4586758101411838</v>
      </c>
      <c r="H537" s="48">
        <v>5</v>
      </c>
      <c r="I537" s="48" t="s">
        <v>143</v>
      </c>
      <c r="J537" s="48" t="s">
        <v>140</v>
      </c>
      <c r="K537" s="54">
        <v>0.12152672282833862</v>
      </c>
      <c r="L537" s="54">
        <v>0.12152672282833862</v>
      </c>
      <c r="M537" s="54">
        <v>0.12152672282833862</v>
      </c>
      <c r="N537" s="54">
        <v>0.12152672282833862</v>
      </c>
      <c r="O537" s="54">
        <v>0.12152672282833862</v>
      </c>
      <c r="P537" s="54">
        <v>0.12152672282833862</v>
      </c>
      <c r="Q537" s="54">
        <v>0.12152672282833862</v>
      </c>
      <c r="R537" s="54">
        <v>0.12152672282833862</v>
      </c>
      <c r="S537" s="54">
        <v>0.12152672282833862</v>
      </c>
      <c r="T537" s="54">
        <v>0.12152672282833862</v>
      </c>
      <c r="U537" s="54">
        <v>0.12152672282833862</v>
      </c>
      <c r="V537" s="54">
        <v>0.12152672282833862</v>
      </c>
      <c r="W537" s="54">
        <v>0.12152672282833862</v>
      </c>
      <c r="X537" s="54">
        <v>0.12152672282833862</v>
      </c>
      <c r="Y537" s="54">
        <v>0.12152672282833862</v>
      </c>
      <c r="Z537" s="48" t="s">
        <v>153</v>
      </c>
      <c r="AA537" s="55">
        <v>0.38800729221171737</v>
      </c>
      <c r="AB537" s="56">
        <v>0</v>
      </c>
    </row>
    <row r="538" spans="2:28" x14ac:dyDescent="0.3">
      <c r="B538" s="48" t="s">
        <v>107</v>
      </c>
      <c r="C538" s="48" t="s">
        <v>110</v>
      </c>
      <c r="D538" s="48" t="s">
        <v>125</v>
      </c>
      <c r="E538" s="48" t="s">
        <v>118</v>
      </c>
      <c r="F538" s="48" t="s">
        <v>66</v>
      </c>
      <c r="G538" s="49">
        <v>0.4586758101411838</v>
      </c>
      <c r="H538" s="48">
        <v>5</v>
      </c>
      <c r="I538" s="48" t="s">
        <v>143</v>
      </c>
      <c r="J538" s="48" t="s">
        <v>140</v>
      </c>
      <c r="K538" s="54">
        <v>0.12267716535433069</v>
      </c>
      <c r="L538" s="54">
        <v>0.12267716535433069</v>
      </c>
      <c r="M538" s="54">
        <v>0.12267716535433069</v>
      </c>
      <c r="N538" s="54">
        <v>0.12267716535433069</v>
      </c>
      <c r="O538" s="54">
        <v>0.12267716535433069</v>
      </c>
      <c r="P538" s="54">
        <v>0.12267716535433069</v>
      </c>
      <c r="Q538" s="54">
        <v>0.12267716535433069</v>
      </c>
      <c r="R538" s="54">
        <v>0.12267716535433069</v>
      </c>
      <c r="S538" s="54">
        <v>0.12267716535433069</v>
      </c>
      <c r="T538" s="54">
        <v>0.12267716535433069</v>
      </c>
      <c r="U538" s="54">
        <v>0.12267716535433069</v>
      </c>
      <c r="V538" s="54">
        <v>0.12267716535433069</v>
      </c>
      <c r="W538" s="54">
        <v>0.12267716535433069</v>
      </c>
      <c r="X538" s="54">
        <v>0.12267716535433069</v>
      </c>
      <c r="Y538" s="54">
        <v>0.12267716535433069</v>
      </c>
      <c r="Z538" s="48" t="s">
        <v>153</v>
      </c>
      <c r="AA538" s="55">
        <v>0.38800729221171737</v>
      </c>
      <c r="AB538" s="56">
        <v>0</v>
      </c>
    </row>
    <row r="539" spans="2:28" x14ac:dyDescent="0.3">
      <c r="B539" s="48" t="s">
        <v>107</v>
      </c>
      <c r="C539" s="48" t="s">
        <v>110</v>
      </c>
      <c r="D539" s="48" t="s">
        <v>125</v>
      </c>
      <c r="E539" s="48" t="s">
        <v>119</v>
      </c>
      <c r="F539" s="48" t="s">
        <v>66</v>
      </c>
      <c r="G539" s="49">
        <v>0.59627855318353895</v>
      </c>
      <c r="H539" s="48">
        <v>5</v>
      </c>
      <c r="I539" s="48" t="s">
        <v>143</v>
      </c>
      <c r="J539" s="48" t="s">
        <v>140</v>
      </c>
      <c r="K539" s="54">
        <v>0</v>
      </c>
      <c r="L539" s="54">
        <v>0</v>
      </c>
      <c r="M539" s="54">
        <v>0</v>
      </c>
      <c r="N539" s="54">
        <v>0</v>
      </c>
      <c r="O539" s="54">
        <v>0</v>
      </c>
      <c r="P539" s="54">
        <v>0</v>
      </c>
      <c r="Q539" s="54">
        <v>0</v>
      </c>
      <c r="R539" s="54">
        <v>0</v>
      </c>
      <c r="S539" s="54">
        <v>0</v>
      </c>
      <c r="T539" s="54">
        <v>0</v>
      </c>
      <c r="U539" s="54">
        <v>0</v>
      </c>
      <c r="V539" s="54">
        <v>0</v>
      </c>
      <c r="W539" s="54">
        <v>0</v>
      </c>
      <c r="X539" s="54">
        <v>0</v>
      </c>
      <c r="Y539" s="54">
        <v>0</v>
      </c>
      <c r="Z539" s="48" t="s">
        <v>153</v>
      </c>
      <c r="AA539" s="55">
        <v>0.38800729221171737</v>
      </c>
      <c r="AB539" s="56">
        <v>0</v>
      </c>
    </row>
    <row r="540" spans="2:28" x14ac:dyDescent="0.3">
      <c r="B540" s="48" t="s">
        <v>107</v>
      </c>
      <c r="C540" s="48" t="s">
        <v>110</v>
      </c>
      <c r="D540" s="48" t="s">
        <v>125</v>
      </c>
      <c r="E540" s="48" t="s">
        <v>120</v>
      </c>
      <c r="F540" s="48" t="s">
        <v>66</v>
      </c>
      <c r="G540" s="49">
        <v>0.81644294205130719</v>
      </c>
      <c r="H540" s="48">
        <v>5</v>
      </c>
      <c r="I540" s="48" t="s">
        <v>143</v>
      </c>
      <c r="J540" s="48" t="s">
        <v>140</v>
      </c>
      <c r="K540" s="54">
        <v>0</v>
      </c>
      <c r="L540" s="54">
        <v>0</v>
      </c>
      <c r="M540" s="54">
        <v>0</v>
      </c>
      <c r="N540" s="54">
        <v>0</v>
      </c>
      <c r="O540" s="54">
        <v>0</v>
      </c>
      <c r="P540" s="54">
        <v>0</v>
      </c>
      <c r="Q540" s="54">
        <v>0</v>
      </c>
      <c r="R540" s="54">
        <v>0</v>
      </c>
      <c r="S540" s="54">
        <v>0</v>
      </c>
      <c r="T540" s="54">
        <v>0</v>
      </c>
      <c r="U540" s="54">
        <v>0</v>
      </c>
      <c r="V540" s="54">
        <v>0</v>
      </c>
      <c r="W540" s="54">
        <v>0</v>
      </c>
      <c r="X540" s="54">
        <v>0</v>
      </c>
      <c r="Y540" s="54">
        <v>0</v>
      </c>
      <c r="Z540" s="48" t="s">
        <v>153</v>
      </c>
      <c r="AA540" s="55">
        <v>0.38800729221171737</v>
      </c>
      <c r="AB540" s="56">
        <v>0</v>
      </c>
    </row>
    <row r="541" spans="2:28" x14ac:dyDescent="0.3">
      <c r="B541" s="48" t="s">
        <v>107</v>
      </c>
      <c r="C541" s="48" t="s">
        <v>110</v>
      </c>
      <c r="D541" s="48" t="s">
        <v>125</v>
      </c>
      <c r="E541" s="48" t="s">
        <v>121</v>
      </c>
      <c r="F541" s="48" t="s">
        <v>66</v>
      </c>
      <c r="G541" s="49">
        <v>0.90817810407954391</v>
      </c>
      <c r="H541" s="48">
        <v>5</v>
      </c>
      <c r="I541" s="48" t="s">
        <v>143</v>
      </c>
      <c r="J541" s="48" t="s">
        <v>140</v>
      </c>
      <c r="K541" s="54">
        <v>0</v>
      </c>
      <c r="L541" s="54">
        <v>0</v>
      </c>
      <c r="M541" s="54">
        <v>0</v>
      </c>
      <c r="N541" s="54">
        <v>0</v>
      </c>
      <c r="O541" s="54">
        <v>0</v>
      </c>
      <c r="P541" s="54">
        <v>0</v>
      </c>
      <c r="Q541" s="54">
        <v>0</v>
      </c>
      <c r="R541" s="54">
        <v>0</v>
      </c>
      <c r="S541" s="54">
        <v>0</v>
      </c>
      <c r="T541" s="54">
        <v>0</v>
      </c>
      <c r="U541" s="54">
        <v>0</v>
      </c>
      <c r="V541" s="54">
        <v>0</v>
      </c>
      <c r="W541" s="54">
        <v>0</v>
      </c>
      <c r="X541" s="54">
        <v>0</v>
      </c>
      <c r="Y541" s="54">
        <v>0</v>
      </c>
      <c r="Z541" s="48" t="s">
        <v>153</v>
      </c>
      <c r="AA541" s="55">
        <v>0.38800729221171737</v>
      </c>
      <c r="AB541" s="56">
        <v>0</v>
      </c>
    </row>
    <row r="542" spans="2:28" x14ac:dyDescent="0.3">
      <c r="B542" s="48" t="s">
        <v>107</v>
      </c>
      <c r="C542" s="48" t="s">
        <v>110</v>
      </c>
      <c r="D542" s="48" t="s">
        <v>125</v>
      </c>
      <c r="E542" s="48" t="s">
        <v>122</v>
      </c>
      <c r="F542" s="48" t="s">
        <v>66</v>
      </c>
      <c r="G542" s="49">
        <v>0.69718723141459937</v>
      </c>
      <c r="H542" s="48">
        <v>5</v>
      </c>
      <c r="I542" s="48" t="s">
        <v>143</v>
      </c>
      <c r="J542" s="48" t="s">
        <v>140</v>
      </c>
      <c r="K542" s="54">
        <v>2.3131053604436229E-2</v>
      </c>
      <c r="L542" s="54">
        <v>2.3131053604436229E-2</v>
      </c>
      <c r="M542" s="54">
        <v>2.3131053604436229E-2</v>
      </c>
      <c r="N542" s="54">
        <v>2.3131053604436229E-2</v>
      </c>
      <c r="O542" s="54">
        <v>2.3131053604436229E-2</v>
      </c>
      <c r="P542" s="54">
        <v>2.3131053604436229E-2</v>
      </c>
      <c r="Q542" s="54">
        <v>2.3131053604436229E-2</v>
      </c>
      <c r="R542" s="54">
        <v>2.3131053604436229E-2</v>
      </c>
      <c r="S542" s="54">
        <v>2.3131053604436229E-2</v>
      </c>
      <c r="T542" s="54">
        <v>2.3131053604436229E-2</v>
      </c>
      <c r="U542" s="54">
        <v>2.3131053604436229E-2</v>
      </c>
      <c r="V542" s="54">
        <v>2.3131053604436229E-2</v>
      </c>
      <c r="W542" s="54">
        <v>2.3131053604436229E-2</v>
      </c>
      <c r="X542" s="54">
        <v>2.3131053604436229E-2</v>
      </c>
      <c r="Y542" s="54">
        <v>2.3131053604436229E-2</v>
      </c>
      <c r="Z542" s="48" t="s">
        <v>153</v>
      </c>
      <c r="AA542" s="55">
        <v>0.38800729221171737</v>
      </c>
      <c r="AB542" s="56">
        <v>0</v>
      </c>
    </row>
    <row r="543" spans="2:28" x14ac:dyDescent="0.3">
      <c r="B543" s="48" t="s">
        <v>107</v>
      </c>
      <c r="C543" s="48" t="s">
        <v>110</v>
      </c>
      <c r="D543" s="48" t="s">
        <v>125</v>
      </c>
      <c r="E543" s="48" t="s">
        <v>123</v>
      </c>
      <c r="F543" s="48" t="s">
        <v>66</v>
      </c>
      <c r="G543" s="49">
        <v>0.37611416431577077</v>
      </c>
      <c r="H543" s="48">
        <v>5</v>
      </c>
      <c r="I543" s="48" t="s">
        <v>143</v>
      </c>
      <c r="J543" s="48" t="s">
        <v>140</v>
      </c>
      <c r="K543" s="54">
        <v>8.7269396369776278E-2</v>
      </c>
      <c r="L543" s="54">
        <v>8.7269396369776278E-2</v>
      </c>
      <c r="M543" s="54">
        <v>8.7269396369776278E-2</v>
      </c>
      <c r="N543" s="54">
        <v>8.7269396369776278E-2</v>
      </c>
      <c r="O543" s="54">
        <v>8.7269396369776278E-2</v>
      </c>
      <c r="P543" s="54">
        <v>8.7269396369776278E-2</v>
      </c>
      <c r="Q543" s="54">
        <v>8.7269396369776278E-2</v>
      </c>
      <c r="R543" s="54">
        <v>8.7269396369776278E-2</v>
      </c>
      <c r="S543" s="54">
        <v>8.7269396369776278E-2</v>
      </c>
      <c r="T543" s="54">
        <v>8.7269396369776278E-2</v>
      </c>
      <c r="U543" s="54">
        <v>8.7269396369776278E-2</v>
      </c>
      <c r="V543" s="54">
        <v>8.7269396369776278E-2</v>
      </c>
      <c r="W543" s="54">
        <v>8.7269396369776278E-2</v>
      </c>
      <c r="X543" s="54">
        <v>8.7269396369776278E-2</v>
      </c>
      <c r="Y543" s="54">
        <v>8.7269396369776278E-2</v>
      </c>
      <c r="Z543" s="48" t="s">
        <v>153</v>
      </c>
      <c r="AA543" s="55">
        <v>0.38800729221171737</v>
      </c>
      <c r="AB543" s="56">
        <v>0</v>
      </c>
    </row>
    <row r="544" spans="2:28" x14ac:dyDescent="0.3">
      <c r="B544" s="48" t="s">
        <v>107</v>
      </c>
      <c r="C544" s="48" t="s">
        <v>110</v>
      </c>
      <c r="D544" s="48" t="s">
        <v>125</v>
      </c>
      <c r="E544" s="48" t="s">
        <v>124</v>
      </c>
      <c r="F544" s="48" t="s">
        <v>66</v>
      </c>
      <c r="G544" s="49">
        <v>0.81644294205130719</v>
      </c>
      <c r="H544" s="48">
        <v>5</v>
      </c>
      <c r="I544" s="48" t="s">
        <v>143</v>
      </c>
      <c r="J544" s="48" t="s">
        <v>140</v>
      </c>
      <c r="K544" s="54">
        <v>0</v>
      </c>
      <c r="L544" s="54">
        <v>0</v>
      </c>
      <c r="M544" s="54">
        <v>0</v>
      </c>
      <c r="N544" s="54">
        <v>0</v>
      </c>
      <c r="O544" s="54">
        <v>0</v>
      </c>
      <c r="P544" s="54">
        <v>0</v>
      </c>
      <c r="Q544" s="54">
        <v>0</v>
      </c>
      <c r="R544" s="54">
        <v>0</v>
      </c>
      <c r="S544" s="54">
        <v>0</v>
      </c>
      <c r="T544" s="54">
        <v>0</v>
      </c>
      <c r="U544" s="54">
        <v>0</v>
      </c>
      <c r="V544" s="54">
        <v>0</v>
      </c>
      <c r="W544" s="54">
        <v>0</v>
      </c>
      <c r="X544" s="54">
        <v>0</v>
      </c>
      <c r="Y544" s="54">
        <v>0</v>
      </c>
      <c r="Z544" s="48" t="s">
        <v>153</v>
      </c>
      <c r="AA544" s="55">
        <v>0.38800729221171737</v>
      </c>
      <c r="AB544" s="56">
        <v>0</v>
      </c>
    </row>
    <row r="545" spans="2:28" x14ac:dyDescent="0.3">
      <c r="B545" s="48" t="s">
        <v>107</v>
      </c>
      <c r="C545" s="48" t="s">
        <v>110</v>
      </c>
      <c r="D545" s="48" t="s">
        <v>78</v>
      </c>
      <c r="E545" s="48" t="s">
        <v>111</v>
      </c>
      <c r="F545" s="48" t="s">
        <v>65</v>
      </c>
      <c r="G545" s="49">
        <v>0.18347032405647348</v>
      </c>
      <c r="H545" s="48">
        <v>5</v>
      </c>
      <c r="I545" s="48" t="s">
        <v>139</v>
      </c>
      <c r="J545" s="48" t="s">
        <v>140</v>
      </c>
      <c r="K545" s="54">
        <v>0.10200680754502907</v>
      </c>
      <c r="L545" s="54">
        <v>0.10200680754502907</v>
      </c>
      <c r="M545" s="54">
        <v>0.10200680754502907</v>
      </c>
      <c r="N545" s="54">
        <v>0.10200680754502907</v>
      </c>
      <c r="O545" s="54">
        <v>0.10200680754502907</v>
      </c>
      <c r="P545" s="54">
        <v>0.10200680754502907</v>
      </c>
      <c r="Q545" s="54">
        <v>0.10200680754502907</v>
      </c>
      <c r="R545" s="54">
        <v>0.10200680754502907</v>
      </c>
      <c r="S545" s="54">
        <v>0.10200680754502907</v>
      </c>
      <c r="T545" s="54">
        <v>0.10200680754502907</v>
      </c>
      <c r="U545" s="54">
        <v>0.10200680754502907</v>
      </c>
      <c r="V545" s="54">
        <v>0.10200680754502907</v>
      </c>
      <c r="W545" s="54">
        <v>0.10200680754502907</v>
      </c>
      <c r="X545" s="54">
        <v>0.10200680754502907</v>
      </c>
      <c r="Y545" s="54">
        <v>0.10200680754502907</v>
      </c>
      <c r="Z545" s="48" t="s">
        <v>153</v>
      </c>
      <c r="AA545" s="55">
        <v>0.20789767098523787</v>
      </c>
      <c r="AB545" s="56">
        <v>1.3778681737591908E-4</v>
      </c>
    </row>
    <row r="546" spans="2:28" x14ac:dyDescent="0.3">
      <c r="B546" s="48" t="s">
        <v>107</v>
      </c>
      <c r="C546" s="48" t="s">
        <v>110</v>
      </c>
      <c r="D546" s="48" t="s">
        <v>78</v>
      </c>
      <c r="E546" s="48" t="s">
        <v>111</v>
      </c>
      <c r="F546" s="48" t="s">
        <v>66</v>
      </c>
      <c r="G546" s="49">
        <v>0.18347032405647348</v>
      </c>
      <c r="H546" s="48">
        <v>5</v>
      </c>
      <c r="I546" s="48" t="s">
        <v>143</v>
      </c>
      <c r="J546" s="48" t="s">
        <v>140</v>
      </c>
      <c r="K546" s="54">
        <v>0.10200680754502907</v>
      </c>
      <c r="L546" s="54">
        <v>0.10200680754502907</v>
      </c>
      <c r="M546" s="54">
        <v>0.10200680754502907</v>
      </c>
      <c r="N546" s="54">
        <v>0.10200680754502907</v>
      </c>
      <c r="O546" s="54">
        <v>0.10200680754502907</v>
      </c>
      <c r="P546" s="54">
        <v>0.10200680754502907</v>
      </c>
      <c r="Q546" s="54">
        <v>0.10200680754502907</v>
      </c>
      <c r="R546" s="54">
        <v>0.10200680754502907</v>
      </c>
      <c r="S546" s="54">
        <v>0.10200680754502907</v>
      </c>
      <c r="T546" s="54">
        <v>0.10200680754502907</v>
      </c>
      <c r="U546" s="54">
        <v>0.10200680754502907</v>
      </c>
      <c r="V546" s="54">
        <v>0.10200680754502907</v>
      </c>
      <c r="W546" s="54">
        <v>0.10200680754502907</v>
      </c>
      <c r="X546" s="54">
        <v>0.10200680754502907</v>
      </c>
      <c r="Y546" s="54">
        <v>0.10200680754502907</v>
      </c>
      <c r="Z546" s="48" t="s">
        <v>153</v>
      </c>
      <c r="AA546" s="55">
        <v>0.38800729221171737</v>
      </c>
      <c r="AB546" s="56">
        <v>0</v>
      </c>
    </row>
    <row r="547" spans="2:28" x14ac:dyDescent="0.3">
      <c r="B547" s="48" t="s">
        <v>107</v>
      </c>
      <c r="C547" s="48" t="s">
        <v>110</v>
      </c>
      <c r="D547" s="48" t="s">
        <v>78</v>
      </c>
      <c r="E547" s="48" t="s">
        <v>114</v>
      </c>
      <c r="F547" s="48" t="s">
        <v>65</v>
      </c>
      <c r="G547" s="49">
        <v>0.62379910179200992</v>
      </c>
      <c r="H547" s="48">
        <v>5</v>
      </c>
      <c r="I547" s="48" t="s">
        <v>139</v>
      </c>
      <c r="J547" s="48" t="s">
        <v>140</v>
      </c>
      <c r="K547" s="54">
        <v>5.1695553880934435E-2</v>
      </c>
      <c r="L547" s="54">
        <v>5.1695553880934435E-2</v>
      </c>
      <c r="M547" s="54">
        <v>5.1695553880934435E-2</v>
      </c>
      <c r="N547" s="54">
        <v>5.1695553880934435E-2</v>
      </c>
      <c r="O547" s="54">
        <v>5.1695553880934435E-2</v>
      </c>
      <c r="P547" s="54">
        <v>5.1695553880934435E-2</v>
      </c>
      <c r="Q547" s="54">
        <v>5.1695553880934435E-2</v>
      </c>
      <c r="R547" s="54">
        <v>5.1695553880934435E-2</v>
      </c>
      <c r="S547" s="54">
        <v>5.1695553880934435E-2</v>
      </c>
      <c r="T547" s="54">
        <v>5.1695553880934435E-2</v>
      </c>
      <c r="U547" s="54">
        <v>5.1695553880934435E-2</v>
      </c>
      <c r="V547" s="54">
        <v>5.1695553880934435E-2</v>
      </c>
      <c r="W547" s="54">
        <v>5.1695553880934435E-2</v>
      </c>
      <c r="X547" s="54">
        <v>5.1695553880934435E-2</v>
      </c>
      <c r="Y547" s="54">
        <v>5.1695553880934435E-2</v>
      </c>
      <c r="Z547" s="48" t="s">
        <v>153</v>
      </c>
      <c r="AA547" s="55">
        <v>0.20789767098523787</v>
      </c>
      <c r="AB547" s="56">
        <v>1.3778681737591908E-4</v>
      </c>
    </row>
    <row r="548" spans="2:28" x14ac:dyDescent="0.3">
      <c r="B548" s="48" t="s">
        <v>107</v>
      </c>
      <c r="C548" s="48" t="s">
        <v>110</v>
      </c>
      <c r="D548" s="48" t="s">
        <v>78</v>
      </c>
      <c r="E548" s="48" t="s">
        <v>114</v>
      </c>
      <c r="F548" s="48" t="s">
        <v>66</v>
      </c>
      <c r="G548" s="49">
        <v>0.62379910179200992</v>
      </c>
      <c r="H548" s="48">
        <v>5</v>
      </c>
      <c r="I548" s="48" t="s">
        <v>143</v>
      </c>
      <c r="J548" s="48" t="s">
        <v>140</v>
      </c>
      <c r="K548" s="54">
        <v>5.1695553880934435E-2</v>
      </c>
      <c r="L548" s="54">
        <v>5.1695553880934435E-2</v>
      </c>
      <c r="M548" s="54">
        <v>5.1695553880934435E-2</v>
      </c>
      <c r="N548" s="54">
        <v>5.1695553880934435E-2</v>
      </c>
      <c r="O548" s="54">
        <v>5.1695553880934435E-2</v>
      </c>
      <c r="P548" s="54">
        <v>5.1695553880934435E-2</v>
      </c>
      <c r="Q548" s="54">
        <v>5.1695553880934435E-2</v>
      </c>
      <c r="R548" s="54">
        <v>5.1695553880934435E-2</v>
      </c>
      <c r="S548" s="54">
        <v>5.1695553880934435E-2</v>
      </c>
      <c r="T548" s="54">
        <v>5.1695553880934435E-2</v>
      </c>
      <c r="U548" s="54">
        <v>5.1695553880934435E-2</v>
      </c>
      <c r="V548" s="54">
        <v>5.1695553880934435E-2</v>
      </c>
      <c r="W548" s="54">
        <v>5.1695553880934435E-2</v>
      </c>
      <c r="X548" s="54">
        <v>5.1695553880934435E-2</v>
      </c>
      <c r="Y548" s="54">
        <v>5.1695553880934435E-2</v>
      </c>
      <c r="Z548" s="48" t="s">
        <v>153</v>
      </c>
      <c r="AA548" s="55">
        <v>0.38800729221171737</v>
      </c>
      <c r="AB548" s="56">
        <v>0</v>
      </c>
    </row>
    <row r="549" spans="2:28" x14ac:dyDescent="0.3">
      <c r="B549" s="48" t="s">
        <v>107</v>
      </c>
      <c r="C549" s="48" t="s">
        <v>110</v>
      </c>
      <c r="D549" s="48" t="s">
        <v>78</v>
      </c>
      <c r="E549" s="48" t="s">
        <v>115</v>
      </c>
      <c r="F549" s="48" t="s">
        <v>65</v>
      </c>
      <c r="G549" s="49">
        <v>0.40363471292424169</v>
      </c>
      <c r="H549" s="48">
        <v>5</v>
      </c>
      <c r="I549" s="48" t="s">
        <v>139</v>
      </c>
      <c r="J549" s="48" t="s">
        <v>140</v>
      </c>
      <c r="K549" s="54">
        <v>3.0820965905856902E-2</v>
      </c>
      <c r="L549" s="54">
        <v>3.0820965905856902E-2</v>
      </c>
      <c r="M549" s="54">
        <v>3.0820965905856902E-2</v>
      </c>
      <c r="N549" s="54">
        <v>3.0820965905856902E-2</v>
      </c>
      <c r="O549" s="54">
        <v>3.0820965905856902E-2</v>
      </c>
      <c r="P549" s="54">
        <v>3.0820965905856902E-2</v>
      </c>
      <c r="Q549" s="54">
        <v>3.0820965905856902E-2</v>
      </c>
      <c r="R549" s="54">
        <v>3.0820965905856902E-2</v>
      </c>
      <c r="S549" s="54">
        <v>3.0820965905856902E-2</v>
      </c>
      <c r="T549" s="54">
        <v>3.0820965905856902E-2</v>
      </c>
      <c r="U549" s="54">
        <v>3.0820965905856902E-2</v>
      </c>
      <c r="V549" s="54">
        <v>3.0820965905856902E-2</v>
      </c>
      <c r="W549" s="54">
        <v>3.0820965905856902E-2</v>
      </c>
      <c r="X549" s="54">
        <v>3.0820965905856902E-2</v>
      </c>
      <c r="Y549" s="54">
        <v>3.0820965905856902E-2</v>
      </c>
      <c r="Z549" s="48" t="s">
        <v>153</v>
      </c>
      <c r="AA549" s="55">
        <v>0.20789767098523787</v>
      </c>
      <c r="AB549" s="56">
        <v>1.3778681737591908E-4</v>
      </c>
    </row>
    <row r="550" spans="2:28" x14ac:dyDescent="0.3">
      <c r="B550" s="48" t="s">
        <v>107</v>
      </c>
      <c r="C550" s="48" t="s">
        <v>110</v>
      </c>
      <c r="D550" s="48" t="s">
        <v>78</v>
      </c>
      <c r="E550" s="48" t="s">
        <v>115</v>
      </c>
      <c r="F550" s="48" t="s">
        <v>66</v>
      </c>
      <c r="G550" s="49">
        <v>0.40363471292424169</v>
      </c>
      <c r="H550" s="48">
        <v>5</v>
      </c>
      <c r="I550" s="48" t="s">
        <v>143</v>
      </c>
      <c r="J550" s="48" t="s">
        <v>140</v>
      </c>
      <c r="K550" s="54">
        <v>3.0820965905856902E-2</v>
      </c>
      <c r="L550" s="54">
        <v>3.0820965905856902E-2</v>
      </c>
      <c r="M550" s="54">
        <v>3.0820965905856902E-2</v>
      </c>
      <c r="N550" s="54">
        <v>3.0820965905856902E-2</v>
      </c>
      <c r="O550" s="54">
        <v>3.0820965905856902E-2</v>
      </c>
      <c r="P550" s="54">
        <v>3.0820965905856902E-2</v>
      </c>
      <c r="Q550" s="54">
        <v>3.0820965905856902E-2</v>
      </c>
      <c r="R550" s="54">
        <v>3.0820965905856902E-2</v>
      </c>
      <c r="S550" s="54">
        <v>3.0820965905856902E-2</v>
      </c>
      <c r="T550" s="54">
        <v>3.0820965905856902E-2</v>
      </c>
      <c r="U550" s="54">
        <v>3.0820965905856902E-2</v>
      </c>
      <c r="V550" s="54">
        <v>3.0820965905856902E-2</v>
      </c>
      <c r="W550" s="54">
        <v>3.0820965905856902E-2</v>
      </c>
      <c r="X550" s="54">
        <v>3.0820965905856902E-2</v>
      </c>
      <c r="Y550" s="54">
        <v>3.0820965905856902E-2</v>
      </c>
      <c r="Z550" s="48" t="s">
        <v>153</v>
      </c>
      <c r="AA550" s="55">
        <v>0.38800729221171737</v>
      </c>
      <c r="AB550" s="56">
        <v>0</v>
      </c>
    </row>
    <row r="551" spans="2:28" x14ac:dyDescent="0.3">
      <c r="B551" s="48" t="s">
        <v>107</v>
      </c>
      <c r="C551" s="48" t="s">
        <v>110</v>
      </c>
      <c r="D551" s="48" t="s">
        <v>78</v>
      </c>
      <c r="E551" s="48" t="s">
        <v>116</v>
      </c>
      <c r="F551" s="48" t="s">
        <v>65</v>
      </c>
      <c r="G551" s="49">
        <v>0.68801371521177568</v>
      </c>
      <c r="H551" s="48">
        <v>5</v>
      </c>
      <c r="I551" s="48" t="s">
        <v>139</v>
      </c>
      <c r="J551" s="48" t="s">
        <v>140</v>
      </c>
      <c r="K551" s="54">
        <v>2.399993450353681E-2</v>
      </c>
      <c r="L551" s="54">
        <v>2.399993450353681E-2</v>
      </c>
      <c r="M551" s="54">
        <v>2.399993450353681E-2</v>
      </c>
      <c r="N551" s="54">
        <v>2.399993450353681E-2</v>
      </c>
      <c r="O551" s="54">
        <v>2.399993450353681E-2</v>
      </c>
      <c r="P551" s="54">
        <v>2.399993450353681E-2</v>
      </c>
      <c r="Q551" s="54">
        <v>2.399993450353681E-2</v>
      </c>
      <c r="R551" s="54">
        <v>2.399993450353681E-2</v>
      </c>
      <c r="S551" s="54">
        <v>2.399993450353681E-2</v>
      </c>
      <c r="T551" s="54">
        <v>2.399993450353681E-2</v>
      </c>
      <c r="U551" s="54">
        <v>2.399993450353681E-2</v>
      </c>
      <c r="V551" s="54">
        <v>2.399993450353681E-2</v>
      </c>
      <c r="W551" s="54">
        <v>2.399993450353681E-2</v>
      </c>
      <c r="X551" s="54">
        <v>2.399993450353681E-2</v>
      </c>
      <c r="Y551" s="54">
        <v>2.399993450353681E-2</v>
      </c>
      <c r="Z551" s="48" t="s">
        <v>153</v>
      </c>
      <c r="AA551" s="55">
        <v>0.20789767098523787</v>
      </c>
      <c r="AB551" s="56">
        <v>1.3778681737591908E-4</v>
      </c>
    </row>
    <row r="552" spans="2:28" x14ac:dyDescent="0.3">
      <c r="B552" s="48" t="s">
        <v>107</v>
      </c>
      <c r="C552" s="48" t="s">
        <v>110</v>
      </c>
      <c r="D552" s="48" t="s">
        <v>78</v>
      </c>
      <c r="E552" s="48" t="s">
        <v>116</v>
      </c>
      <c r="F552" s="48" t="s">
        <v>66</v>
      </c>
      <c r="G552" s="49">
        <v>0.68801371521177568</v>
      </c>
      <c r="H552" s="48">
        <v>5</v>
      </c>
      <c r="I552" s="48" t="s">
        <v>143</v>
      </c>
      <c r="J552" s="48" t="s">
        <v>140</v>
      </c>
      <c r="K552" s="54">
        <v>2.399993450353681E-2</v>
      </c>
      <c r="L552" s="54">
        <v>2.399993450353681E-2</v>
      </c>
      <c r="M552" s="54">
        <v>2.399993450353681E-2</v>
      </c>
      <c r="N552" s="54">
        <v>2.399993450353681E-2</v>
      </c>
      <c r="O552" s="54">
        <v>2.399993450353681E-2</v>
      </c>
      <c r="P552" s="54">
        <v>2.399993450353681E-2</v>
      </c>
      <c r="Q552" s="54">
        <v>2.399993450353681E-2</v>
      </c>
      <c r="R552" s="54">
        <v>2.399993450353681E-2</v>
      </c>
      <c r="S552" s="54">
        <v>2.399993450353681E-2</v>
      </c>
      <c r="T552" s="54">
        <v>2.399993450353681E-2</v>
      </c>
      <c r="U552" s="54">
        <v>2.399993450353681E-2</v>
      </c>
      <c r="V552" s="54">
        <v>2.399993450353681E-2</v>
      </c>
      <c r="W552" s="54">
        <v>2.399993450353681E-2</v>
      </c>
      <c r="X552" s="54">
        <v>2.399993450353681E-2</v>
      </c>
      <c r="Y552" s="54">
        <v>2.399993450353681E-2</v>
      </c>
      <c r="Z552" s="48" t="s">
        <v>153</v>
      </c>
      <c r="AA552" s="55">
        <v>0.38800729221171737</v>
      </c>
      <c r="AB552" s="56">
        <v>0</v>
      </c>
    </row>
    <row r="553" spans="2:28" x14ac:dyDescent="0.3">
      <c r="B553" s="48" t="s">
        <v>107</v>
      </c>
      <c r="C553" s="48" t="s">
        <v>110</v>
      </c>
      <c r="D553" s="48" t="s">
        <v>78</v>
      </c>
      <c r="E553" s="48" t="s">
        <v>117</v>
      </c>
      <c r="F553" s="48" t="s">
        <v>65</v>
      </c>
      <c r="G553" s="49">
        <v>0.4586758101411838</v>
      </c>
      <c r="H553" s="48">
        <v>5</v>
      </c>
      <c r="I553" s="48" t="s">
        <v>139</v>
      </c>
      <c r="J553" s="48" t="s">
        <v>140</v>
      </c>
      <c r="K553" s="54">
        <v>0.12152672282833862</v>
      </c>
      <c r="L553" s="54">
        <v>0.12152672282833862</v>
      </c>
      <c r="M553" s="54">
        <v>0.12152672282833862</v>
      </c>
      <c r="N553" s="54">
        <v>0.12152672282833862</v>
      </c>
      <c r="O553" s="54">
        <v>0.12152672282833862</v>
      </c>
      <c r="P553" s="54">
        <v>0.12152672282833862</v>
      </c>
      <c r="Q553" s="54">
        <v>0.12152672282833862</v>
      </c>
      <c r="R553" s="54">
        <v>0.12152672282833862</v>
      </c>
      <c r="S553" s="54">
        <v>0.12152672282833862</v>
      </c>
      <c r="T553" s="54">
        <v>0.12152672282833862</v>
      </c>
      <c r="U553" s="54">
        <v>0.12152672282833862</v>
      </c>
      <c r="V553" s="54">
        <v>0.12152672282833862</v>
      </c>
      <c r="W553" s="54">
        <v>0.12152672282833862</v>
      </c>
      <c r="X553" s="54">
        <v>0.12152672282833862</v>
      </c>
      <c r="Y553" s="54">
        <v>0.12152672282833862</v>
      </c>
      <c r="Z553" s="48" t="s">
        <v>153</v>
      </c>
      <c r="AA553" s="55">
        <v>0.20789767098523787</v>
      </c>
      <c r="AB553" s="56">
        <v>1.3778681737591908E-4</v>
      </c>
    </row>
    <row r="554" spans="2:28" x14ac:dyDescent="0.3">
      <c r="B554" s="48" t="s">
        <v>107</v>
      </c>
      <c r="C554" s="48" t="s">
        <v>110</v>
      </c>
      <c r="D554" s="48" t="s">
        <v>78</v>
      </c>
      <c r="E554" s="48" t="s">
        <v>117</v>
      </c>
      <c r="F554" s="48" t="s">
        <v>66</v>
      </c>
      <c r="G554" s="49">
        <v>0.4586758101411838</v>
      </c>
      <c r="H554" s="48">
        <v>5</v>
      </c>
      <c r="I554" s="48" t="s">
        <v>143</v>
      </c>
      <c r="J554" s="48" t="s">
        <v>140</v>
      </c>
      <c r="K554" s="54">
        <v>0.12152672282833862</v>
      </c>
      <c r="L554" s="54">
        <v>0.12152672282833862</v>
      </c>
      <c r="M554" s="54">
        <v>0.12152672282833862</v>
      </c>
      <c r="N554" s="54">
        <v>0.12152672282833862</v>
      </c>
      <c r="O554" s="54">
        <v>0.12152672282833862</v>
      </c>
      <c r="P554" s="54">
        <v>0.12152672282833862</v>
      </c>
      <c r="Q554" s="54">
        <v>0.12152672282833862</v>
      </c>
      <c r="R554" s="54">
        <v>0.12152672282833862</v>
      </c>
      <c r="S554" s="54">
        <v>0.12152672282833862</v>
      </c>
      <c r="T554" s="54">
        <v>0.12152672282833862</v>
      </c>
      <c r="U554" s="54">
        <v>0.12152672282833862</v>
      </c>
      <c r="V554" s="54">
        <v>0.12152672282833862</v>
      </c>
      <c r="W554" s="54">
        <v>0.12152672282833862</v>
      </c>
      <c r="X554" s="54">
        <v>0.12152672282833862</v>
      </c>
      <c r="Y554" s="54">
        <v>0.12152672282833862</v>
      </c>
      <c r="Z554" s="48" t="s">
        <v>153</v>
      </c>
      <c r="AA554" s="55">
        <v>0.38800729221171737</v>
      </c>
      <c r="AB554" s="56">
        <v>0</v>
      </c>
    </row>
    <row r="555" spans="2:28" x14ac:dyDescent="0.3">
      <c r="B555" s="48" t="s">
        <v>107</v>
      </c>
      <c r="C555" s="48" t="s">
        <v>110</v>
      </c>
      <c r="D555" s="48" t="s">
        <v>78</v>
      </c>
      <c r="E555" s="48" t="s">
        <v>118</v>
      </c>
      <c r="F555" s="48" t="s">
        <v>65</v>
      </c>
      <c r="G555" s="49">
        <v>0.4586758101411838</v>
      </c>
      <c r="H555" s="48">
        <v>5</v>
      </c>
      <c r="I555" s="48" t="s">
        <v>139</v>
      </c>
      <c r="J555" s="48" t="s">
        <v>140</v>
      </c>
      <c r="K555" s="54">
        <v>0.12267716535433069</v>
      </c>
      <c r="L555" s="54">
        <v>0.12267716535433069</v>
      </c>
      <c r="M555" s="54">
        <v>0.12267716535433069</v>
      </c>
      <c r="N555" s="54">
        <v>0.12267716535433069</v>
      </c>
      <c r="O555" s="54">
        <v>0.12267716535433069</v>
      </c>
      <c r="P555" s="54">
        <v>0.12267716535433069</v>
      </c>
      <c r="Q555" s="54">
        <v>0.12267716535433069</v>
      </c>
      <c r="R555" s="54">
        <v>0.12267716535433069</v>
      </c>
      <c r="S555" s="54">
        <v>0.12267716535433069</v>
      </c>
      <c r="T555" s="54">
        <v>0.12267716535433069</v>
      </c>
      <c r="U555" s="54">
        <v>0.12267716535433069</v>
      </c>
      <c r="V555" s="54">
        <v>0.12267716535433069</v>
      </c>
      <c r="W555" s="54">
        <v>0.12267716535433069</v>
      </c>
      <c r="X555" s="54">
        <v>0.12267716535433069</v>
      </c>
      <c r="Y555" s="54">
        <v>0.12267716535433069</v>
      </c>
      <c r="Z555" s="48" t="s">
        <v>153</v>
      </c>
      <c r="AA555" s="55">
        <v>0.20789767098523787</v>
      </c>
      <c r="AB555" s="56">
        <v>1.3778681737591908E-4</v>
      </c>
    </row>
    <row r="556" spans="2:28" x14ac:dyDescent="0.3">
      <c r="B556" s="48" t="s">
        <v>107</v>
      </c>
      <c r="C556" s="48" t="s">
        <v>110</v>
      </c>
      <c r="D556" s="48" t="s">
        <v>78</v>
      </c>
      <c r="E556" s="48" t="s">
        <v>118</v>
      </c>
      <c r="F556" s="48" t="s">
        <v>66</v>
      </c>
      <c r="G556" s="49">
        <v>0.4586758101411838</v>
      </c>
      <c r="H556" s="48">
        <v>5</v>
      </c>
      <c r="I556" s="48" t="s">
        <v>143</v>
      </c>
      <c r="J556" s="48" t="s">
        <v>140</v>
      </c>
      <c r="K556" s="54">
        <v>0.12267716535433069</v>
      </c>
      <c r="L556" s="54">
        <v>0.12267716535433069</v>
      </c>
      <c r="M556" s="54">
        <v>0.12267716535433069</v>
      </c>
      <c r="N556" s="54">
        <v>0.12267716535433069</v>
      </c>
      <c r="O556" s="54">
        <v>0.12267716535433069</v>
      </c>
      <c r="P556" s="54">
        <v>0.12267716535433069</v>
      </c>
      <c r="Q556" s="54">
        <v>0.12267716535433069</v>
      </c>
      <c r="R556" s="54">
        <v>0.12267716535433069</v>
      </c>
      <c r="S556" s="54">
        <v>0.12267716535433069</v>
      </c>
      <c r="T556" s="54">
        <v>0.12267716535433069</v>
      </c>
      <c r="U556" s="54">
        <v>0.12267716535433069</v>
      </c>
      <c r="V556" s="54">
        <v>0.12267716535433069</v>
      </c>
      <c r="W556" s="54">
        <v>0.12267716535433069</v>
      </c>
      <c r="X556" s="54">
        <v>0.12267716535433069</v>
      </c>
      <c r="Y556" s="54">
        <v>0.12267716535433069</v>
      </c>
      <c r="Z556" s="48" t="s">
        <v>153</v>
      </c>
      <c r="AA556" s="55">
        <v>0.38800729221171737</v>
      </c>
      <c r="AB556" s="56">
        <v>0</v>
      </c>
    </row>
    <row r="557" spans="2:28" x14ac:dyDescent="0.3">
      <c r="B557" s="48" t="s">
        <v>107</v>
      </c>
      <c r="C557" s="48" t="s">
        <v>110</v>
      </c>
      <c r="D557" s="48" t="s">
        <v>78</v>
      </c>
      <c r="E557" s="48" t="s">
        <v>119</v>
      </c>
      <c r="F557" s="48" t="s">
        <v>65</v>
      </c>
      <c r="G557" s="49">
        <v>0.59627855318353895</v>
      </c>
      <c r="H557" s="48">
        <v>5</v>
      </c>
      <c r="I557" s="48" t="s">
        <v>139</v>
      </c>
      <c r="J557" s="48" t="s">
        <v>140</v>
      </c>
      <c r="K557" s="54">
        <v>0</v>
      </c>
      <c r="L557" s="54">
        <v>0</v>
      </c>
      <c r="M557" s="54">
        <v>0</v>
      </c>
      <c r="N557" s="54">
        <v>0</v>
      </c>
      <c r="O557" s="54">
        <v>0</v>
      </c>
      <c r="P557" s="54">
        <v>0</v>
      </c>
      <c r="Q557" s="54">
        <v>0</v>
      </c>
      <c r="R557" s="54">
        <v>0</v>
      </c>
      <c r="S557" s="54">
        <v>0</v>
      </c>
      <c r="T557" s="54">
        <v>0</v>
      </c>
      <c r="U557" s="54">
        <v>0</v>
      </c>
      <c r="V557" s="54">
        <v>0</v>
      </c>
      <c r="W557" s="54">
        <v>0</v>
      </c>
      <c r="X557" s="54">
        <v>0</v>
      </c>
      <c r="Y557" s="54">
        <v>0</v>
      </c>
      <c r="Z557" s="48" t="s">
        <v>153</v>
      </c>
      <c r="AA557" s="55">
        <v>0.20789767098523787</v>
      </c>
      <c r="AB557" s="56">
        <v>1.3778681737591908E-4</v>
      </c>
    </row>
    <row r="558" spans="2:28" x14ac:dyDescent="0.3">
      <c r="B558" s="48" t="s">
        <v>107</v>
      </c>
      <c r="C558" s="48" t="s">
        <v>110</v>
      </c>
      <c r="D558" s="48" t="s">
        <v>78</v>
      </c>
      <c r="E558" s="48" t="s">
        <v>119</v>
      </c>
      <c r="F558" s="48" t="s">
        <v>66</v>
      </c>
      <c r="G558" s="49">
        <v>0.59627855318353895</v>
      </c>
      <c r="H558" s="48">
        <v>5</v>
      </c>
      <c r="I558" s="48" t="s">
        <v>143</v>
      </c>
      <c r="J558" s="48" t="s">
        <v>140</v>
      </c>
      <c r="K558" s="54">
        <v>0</v>
      </c>
      <c r="L558" s="54">
        <v>0</v>
      </c>
      <c r="M558" s="54">
        <v>0</v>
      </c>
      <c r="N558" s="54">
        <v>0</v>
      </c>
      <c r="O558" s="54">
        <v>0</v>
      </c>
      <c r="P558" s="54">
        <v>0</v>
      </c>
      <c r="Q558" s="54">
        <v>0</v>
      </c>
      <c r="R558" s="54">
        <v>0</v>
      </c>
      <c r="S558" s="54">
        <v>0</v>
      </c>
      <c r="T558" s="54">
        <v>0</v>
      </c>
      <c r="U558" s="54">
        <v>0</v>
      </c>
      <c r="V558" s="54">
        <v>0</v>
      </c>
      <c r="W558" s="54">
        <v>0</v>
      </c>
      <c r="X558" s="54">
        <v>0</v>
      </c>
      <c r="Y558" s="54">
        <v>0</v>
      </c>
      <c r="Z558" s="48" t="s">
        <v>153</v>
      </c>
      <c r="AA558" s="55">
        <v>0.38800729221171737</v>
      </c>
      <c r="AB558" s="56">
        <v>0</v>
      </c>
    </row>
    <row r="559" spans="2:28" x14ac:dyDescent="0.3">
      <c r="B559" s="48" t="s">
        <v>107</v>
      </c>
      <c r="C559" s="48" t="s">
        <v>110</v>
      </c>
      <c r="D559" s="48" t="s">
        <v>78</v>
      </c>
      <c r="E559" s="48" t="s">
        <v>120</v>
      </c>
      <c r="F559" s="48" t="s">
        <v>65</v>
      </c>
      <c r="G559" s="49">
        <v>0.81644294205130719</v>
      </c>
      <c r="H559" s="48">
        <v>5</v>
      </c>
      <c r="I559" s="48" t="s">
        <v>139</v>
      </c>
      <c r="J559" s="48" t="s">
        <v>140</v>
      </c>
      <c r="K559" s="54">
        <v>0</v>
      </c>
      <c r="L559" s="54">
        <v>0</v>
      </c>
      <c r="M559" s="54">
        <v>0</v>
      </c>
      <c r="N559" s="54">
        <v>0</v>
      </c>
      <c r="O559" s="54">
        <v>0</v>
      </c>
      <c r="P559" s="54">
        <v>0</v>
      </c>
      <c r="Q559" s="54">
        <v>0</v>
      </c>
      <c r="R559" s="54">
        <v>0</v>
      </c>
      <c r="S559" s="54">
        <v>0</v>
      </c>
      <c r="T559" s="54">
        <v>0</v>
      </c>
      <c r="U559" s="54">
        <v>0</v>
      </c>
      <c r="V559" s="54">
        <v>0</v>
      </c>
      <c r="W559" s="54">
        <v>0</v>
      </c>
      <c r="X559" s="54">
        <v>0</v>
      </c>
      <c r="Y559" s="54">
        <v>0</v>
      </c>
      <c r="Z559" s="48" t="s">
        <v>153</v>
      </c>
      <c r="AA559" s="55">
        <v>0.20789767098523787</v>
      </c>
      <c r="AB559" s="56">
        <v>1.3778681737591908E-4</v>
      </c>
    </row>
    <row r="560" spans="2:28" x14ac:dyDescent="0.3">
      <c r="B560" s="48" t="s">
        <v>107</v>
      </c>
      <c r="C560" s="48" t="s">
        <v>110</v>
      </c>
      <c r="D560" s="48" t="s">
        <v>78</v>
      </c>
      <c r="E560" s="48" t="s">
        <v>120</v>
      </c>
      <c r="F560" s="48" t="s">
        <v>66</v>
      </c>
      <c r="G560" s="49">
        <v>0.81644294205130719</v>
      </c>
      <c r="H560" s="48">
        <v>5</v>
      </c>
      <c r="I560" s="48" t="s">
        <v>143</v>
      </c>
      <c r="J560" s="48" t="s">
        <v>140</v>
      </c>
      <c r="K560" s="54">
        <v>0</v>
      </c>
      <c r="L560" s="54">
        <v>0</v>
      </c>
      <c r="M560" s="54">
        <v>0</v>
      </c>
      <c r="N560" s="54">
        <v>0</v>
      </c>
      <c r="O560" s="54">
        <v>0</v>
      </c>
      <c r="P560" s="54">
        <v>0</v>
      </c>
      <c r="Q560" s="54">
        <v>0</v>
      </c>
      <c r="R560" s="54">
        <v>0</v>
      </c>
      <c r="S560" s="54">
        <v>0</v>
      </c>
      <c r="T560" s="54">
        <v>0</v>
      </c>
      <c r="U560" s="54">
        <v>0</v>
      </c>
      <c r="V560" s="54">
        <v>0</v>
      </c>
      <c r="W560" s="54">
        <v>0</v>
      </c>
      <c r="X560" s="54">
        <v>0</v>
      </c>
      <c r="Y560" s="54">
        <v>0</v>
      </c>
      <c r="Z560" s="48" t="s">
        <v>153</v>
      </c>
      <c r="AA560" s="55">
        <v>0.38800729221171737</v>
      </c>
      <c r="AB560" s="56">
        <v>0</v>
      </c>
    </row>
    <row r="561" spans="2:28" x14ac:dyDescent="0.3">
      <c r="B561" s="48" t="s">
        <v>107</v>
      </c>
      <c r="C561" s="48" t="s">
        <v>110</v>
      </c>
      <c r="D561" s="48" t="s">
        <v>78</v>
      </c>
      <c r="E561" s="48" t="s">
        <v>121</v>
      </c>
      <c r="F561" s="48" t="s">
        <v>65</v>
      </c>
      <c r="G561" s="49">
        <v>0.90817810407954391</v>
      </c>
      <c r="H561" s="48">
        <v>5</v>
      </c>
      <c r="I561" s="48" t="s">
        <v>139</v>
      </c>
      <c r="J561" s="48" t="s">
        <v>140</v>
      </c>
      <c r="K561" s="54">
        <v>0</v>
      </c>
      <c r="L561" s="54">
        <v>0</v>
      </c>
      <c r="M561" s="54">
        <v>0</v>
      </c>
      <c r="N561" s="54">
        <v>0</v>
      </c>
      <c r="O561" s="54">
        <v>0</v>
      </c>
      <c r="P561" s="54">
        <v>0</v>
      </c>
      <c r="Q561" s="54">
        <v>0</v>
      </c>
      <c r="R561" s="54">
        <v>0</v>
      </c>
      <c r="S561" s="54">
        <v>0</v>
      </c>
      <c r="T561" s="54">
        <v>0</v>
      </c>
      <c r="U561" s="54">
        <v>0</v>
      </c>
      <c r="V561" s="54">
        <v>0</v>
      </c>
      <c r="W561" s="54">
        <v>0</v>
      </c>
      <c r="X561" s="54">
        <v>0</v>
      </c>
      <c r="Y561" s="54">
        <v>0</v>
      </c>
      <c r="Z561" s="48" t="s">
        <v>153</v>
      </c>
      <c r="AA561" s="55">
        <v>0.20789767098523787</v>
      </c>
      <c r="AB561" s="56">
        <v>1.3778681737591908E-4</v>
      </c>
    </row>
    <row r="562" spans="2:28" x14ac:dyDescent="0.3">
      <c r="B562" s="48" t="s">
        <v>107</v>
      </c>
      <c r="C562" s="48" t="s">
        <v>110</v>
      </c>
      <c r="D562" s="48" t="s">
        <v>78</v>
      </c>
      <c r="E562" s="48" t="s">
        <v>121</v>
      </c>
      <c r="F562" s="48" t="s">
        <v>66</v>
      </c>
      <c r="G562" s="49">
        <v>0.90817810407954391</v>
      </c>
      <c r="H562" s="48">
        <v>5</v>
      </c>
      <c r="I562" s="48" t="s">
        <v>143</v>
      </c>
      <c r="J562" s="48" t="s">
        <v>140</v>
      </c>
      <c r="K562" s="54">
        <v>0</v>
      </c>
      <c r="L562" s="54">
        <v>0</v>
      </c>
      <c r="M562" s="54">
        <v>0</v>
      </c>
      <c r="N562" s="54">
        <v>0</v>
      </c>
      <c r="O562" s="54">
        <v>0</v>
      </c>
      <c r="P562" s="54">
        <v>0</v>
      </c>
      <c r="Q562" s="54">
        <v>0</v>
      </c>
      <c r="R562" s="54">
        <v>0</v>
      </c>
      <c r="S562" s="54">
        <v>0</v>
      </c>
      <c r="T562" s="54">
        <v>0</v>
      </c>
      <c r="U562" s="54">
        <v>0</v>
      </c>
      <c r="V562" s="54">
        <v>0</v>
      </c>
      <c r="W562" s="54">
        <v>0</v>
      </c>
      <c r="X562" s="54">
        <v>0</v>
      </c>
      <c r="Y562" s="54">
        <v>0</v>
      </c>
      <c r="Z562" s="48" t="s">
        <v>153</v>
      </c>
      <c r="AA562" s="55">
        <v>0.38800729221171737</v>
      </c>
      <c r="AB562" s="56">
        <v>0</v>
      </c>
    </row>
    <row r="563" spans="2:28" x14ac:dyDescent="0.3">
      <c r="B563" s="48" t="s">
        <v>107</v>
      </c>
      <c r="C563" s="48" t="s">
        <v>110</v>
      </c>
      <c r="D563" s="48" t="s">
        <v>78</v>
      </c>
      <c r="E563" s="48" t="s">
        <v>122</v>
      </c>
      <c r="F563" s="48" t="s">
        <v>65</v>
      </c>
      <c r="G563" s="49">
        <v>0.69718723141459937</v>
      </c>
      <c r="H563" s="48">
        <v>5</v>
      </c>
      <c r="I563" s="48" t="s">
        <v>139</v>
      </c>
      <c r="J563" s="48" t="s">
        <v>140</v>
      </c>
      <c r="K563" s="54">
        <v>2.3131053604436229E-2</v>
      </c>
      <c r="L563" s="54">
        <v>2.3131053604436229E-2</v>
      </c>
      <c r="M563" s="54">
        <v>2.3131053604436229E-2</v>
      </c>
      <c r="N563" s="54">
        <v>2.3131053604436229E-2</v>
      </c>
      <c r="O563" s="54">
        <v>2.3131053604436229E-2</v>
      </c>
      <c r="P563" s="54">
        <v>2.3131053604436229E-2</v>
      </c>
      <c r="Q563" s="54">
        <v>2.3131053604436229E-2</v>
      </c>
      <c r="R563" s="54">
        <v>2.3131053604436229E-2</v>
      </c>
      <c r="S563" s="54">
        <v>2.3131053604436229E-2</v>
      </c>
      <c r="T563" s="54">
        <v>2.3131053604436229E-2</v>
      </c>
      <c r="U563" s="54">
        <v>2.3131053604436229E-2</v>
      </c>
      <c r="V563" s="54">
        <v>2.3131053604436229E-2</v>
      </c>
      <c r="W563" s="54">
        <v>2.3131053604436229E-2</v>
      </c>
      <c r="X563" s="54">
        <v>2.3131053604436229E-2</v>
      </c>
      <c r="Y563" s="54">
        <v>2.3131053604436229E-2</v>
      </c>
      <c r="Z563" s="48" t="s">
        <v>153</v>
      </c>
      <c r="AA563" s="55">
        <v>0.20789767098523787</v>
      </c>
      <c r="AB563" s="56">
        <v>1.3778681737591908E-4</v>
      </c>
    </row>
    <row r="564" spans="2:28" x14ac:dyDescent="0.3">
      <c r="B564" s="48" t="s">
        <v>107</v>
      </c>
      <c r="C564" s="48" t="s">
        <v>110</v>
      </c>
      <c r="D564" s="48" t="s">
        <v>78</v>
      </c>
      <c r="E564" s="48" t="s">
        <v>122</v>
      </c>
      <c r="F564" s="48" t="s">
        <v>66</v>
      </c>
      <c r="G564" s="49">
        <v>0.69718723141459937</v>
      </c>
      <c r="H564" s="48">
        <v>5</v>
      </c>
      <c r="I564" s="48" t="s">
        <v>143</v>
      </c>
      <c r="J564" s="48" t="s">
        <v>140</v>
      </c>
      <c r="K564" s="54">
        <v>2.3131053604436229E-2</v>
      </c>
      <c r="L564" s="54">
        <v>2.3131053604436229E-2</v>
      </c>
      <c r="M564" s="54">
        <v>2.3131053604436229E-2</v>
      </c>
      <c r="N564" s="54">
        <v>2.3131053604436229E-2</v>
      </c>
      <c r="O564" s="54">
        <v>2.3131053604436229E-2</v>
      </c>
      <c r="P564" s="54">
        <v>2.3131053604436229E-2</v>
      </c>
      <c r="Q564" s="54">
        <v>2.3131053604436229E-2</v>
      </c>
      <c r="R564" s="54">
        <v>2.3131053604436229E-2</v>
      </c>
      <c r="S564" s="54">
        <v>2.3131053604436229E-2</v>
      </c>
      <c r="T564" s="54">
        <v>2.3131053604436229E-2</v>
      </c>
      <c r="U564" s="54">
        <v>2.3131053604436229E-2</v>
      </c>
      <c r="V564" s="54">
        <v>2.3131053604436229E-2</v>
      </c>
      <c r="W564" s="54">
        <v>2.3131053604436229E-2</v>
      </c>
      <c r="X564" s="54">
        <v>2.3131053604436229E-2</v>
      </c>
      <c r="Y564" s="54">
        <v>2.3131053604436229E-2</v>
      </c>
      <c r="Z564" s="48" t="s">
        <v>153</v>
      </c>
      <c r="AA564" s="55">
        <v>0.38800729221171737</v>
      </c>
      <c r="AB564" s="56">
        <v>0</v>
      </c>
    </row>
    <row r="565" spans="2:28" x14ac:dyDescent="0.3">
      <c r="B565" s="48" t="s">
        <v>107</v>
      </c>
      <c r="C565" s="48" t="s">
        <v>110</v>
      </c>
      <c r="D565" s="48" t="s">
        <v>78</v>
      </c>
      <c r="E565" s="48" t="s">
        <v>123</v>
      </c>
      <c r="F565" s="48" t="s">
        <v>65</v>
      </c>
      <c r="G565" s="49">
        <v>0.37611416431577077</v>
      </c>
      <c r="H565" s="48">
        <v>5</v>
      </c>
      <c r="I565" s="48" t="s">
        <v>139</v>
      </c>
      <c r="J565" s="48" t="s">
        <v>140</v>
      </c>
      <c r="K565" s="54">
        <v>8.7269396369776278E-2</v>
      </c>
      <c r="L565" s="54">
        <v>8.7269396369776278E-2</v>
      </c>
      <c r="M565" s="54">
        <v>8.7269396369776278E-2</v>
      </c>
      <c r="N565" s="54">
        <v>8.7269396369776278E-2</v>
      </c>
      <c r="O565" s="54">
        <v>8.7269396369776278E-2</v>
      </c>
      <c r="P565" s="54">
        <v>8.7269396369776278E-2</v>
      </c>
      <c r="Q565" s="54">
        <v>8.7269396369776278E-2</v>
      </c>
      <c r="R565" s="54">
        <v>8.7269396369776278E-2</v>
      </c>
      <c r="S565" s="54">
        <v>8.7269396369776278E-2</v>
      </c>
      <c r="T565" s="54">
        <v>8.7269396369776278E-2</v>
      </c>
      <c r="U565" s="54">
        <v>8.7269396369776278E-2</v>
      </c>
      <c r="V565" s="54">
        <v>8.7269396369776278E-2</v>
      </c>
      <c r="W565" s="54">
        <v>8.7269396369776278E-2</v>
      </c>
      <c r="X565" s="54">
        <v>8.7269396369776278E-2</v>
      </c>
      <c r="Y565" s="54">
        <v>8.7269396369776278E-2</v>
      </c>
      <c r="Z565" s="48" t="s">
        <v>153</v>
      </c>
      <c r="AA565" s="55">
        <v>0.20789767098523787</v>
      </c>
      <c r="AB565" s="56">
        <v>1.3778681737591908E-4</v>
      </c>
    </row>
    <row r="566" spans="2:28" x14ac:dyDescent="0.3">
      <c r="B566" s="48" t="s">
        <v>107</v>
      </c>
      <c r="C566" s="48" t="s">
        <v>110</v>
      </c>
      <c r="D566" s="48" t="s">
        <v>78</v>
      </c>
      <c r="E566" s="48" t="s">
        <v>123</v>
      </c>
      <c r="F566" s="48" t="s">
        <v>66</v>
      </c>
      <c r="G566" s="49">
        <v>0.37611416431577077</v>
      </c>
      <c r="H566" s="48">
        <v>5</v>
      </c>
      <c r="I566" s="48" t="s">
        <v>143</v>
      </c>
      <c r="J566" s="48" t="s">
        <v>140</v>
      </c>
      <c r="K566" s="54">
        <v>8.7269396369776278E-2</v>
      </c>
      <c r="L566" s="54">
        <v>8.7269396369776278E-2</v>
      </c>
      <c r="M566" s="54">
        <v>8.7269396369776278E-2</v>
      </c>
      <c r="N566" s="54">
        <v>8.7269396369776278E-2</v>
      </c>
      <c r="O566" s="54">
        <v>8.7269396369776278E-2</v>
      </c>
      <c r="P566" s="54">
        <v>8.7269396369776278E-2</v>
      </c>
      <c r="Q566" s="54">
        <v>8.7269396369776278E-2</v>
      </c>
      <c r="R566" s="54">
        <v>8.7269396369776278E-2</v>
      </c>
      <c r="S566" s="54">
        <v>8.7269396369776278E-2</v>
      </c>
      <c r="T566" s="54">
        <v>8.7269396369776278E-2</v>
      </c>
      <c r="U566" s="54">
        <v>8.7269396369776278E-2</v>
      </c>
      <c r="V566" s="54">
        <v>8.7269396369776278E-2</v>
      </c>
      <c r="W566" s="54">
        <v>8.7269396369776278E-2</v>
      </c>
      <c r="X566" s="54">
        <v>8.7269396369776278E-2</v>
      </c>
      <c r="Y566" s="54">
        <v>8.7269396369776278E-2</v>
      </c>
      <c r="Z566" s="48" t="s">
        <v>153</v>
      </c>
      <c r="AA566" s="55">
        <v>0.38800729221171737</v>
      </c>
      <c r="AB566" s="56">
        <v>0</v>
      </c>
    </row>
    <row r="567" spans="2:28" x14ac:dyDescent="0.3">
      <c r="B567" s="48" t="s">
        <v>107</v>
      </c>
      <c r="C567" s="48" t="s">
        <v>110</v>
      </c>
      <c r="D567" s="48" t="s">
        <v>78</v>
      </c>
      <c r="E567" s="48" t="s">
        <v>124</v>
      </c>
      <c r="F567" s="48" t="s">
        <v>65</v>
      </c>
      <c r="G567" s="49">
        <v>0.81644294205130719</v>
      </c>
      <c r="H567" s="48">
        <v>5</v>
      </c>
      <c r="I567" s="48" t="s">
        <v>139</v>
      </c>
      <c r="J567" s="48" t="s">
        <v>140</v>
      </c>
      <c r="K567" s="54">
        <v>0</v>
      </c>
      <c r="L567" s="54">
        <v>0</v>
      </c>
      <c r="M567" s="54">
        <v>0</v>
      </c>
      <c r="N567" s="54">
        <v>0</v>
      </c>
      <c r="O567" s="54">
        <v>0</v>
      </c>
      <c r="P567" s="54">
        <v>0</v>
      </c>
      <c r="Q567" s="54">
        <v>0</v>
      </c>
      <c r="R567" s="54">
        <v>0</v>
      </c>
      <c r="S567" s="54">
        <v>0</v>
      </c>
      <c r="T567" s="54">
        <v>0</v>
      </c>
      <c r="U567" s="54">
        <v>0</v>
      </c>
      <c r="V567" s="54">
        <v>0</v>
      </c>
      <c r="W567" s="54">
        <v>0</v>
      </c>
      <c r="X567" s="54">
        <v>0</v>
      </c>
      <c r="Y567" s="54">
        <v>0</v>
      </c>
      <c r="Z567" s="48" t="s">
        <v>153</v>
      </c>
      <c r="AA567" s="55">
        <v>0.20789767098523787</v>
      </c>
      <c r="AB567" s="56">
        <v>1.3778681737591908E-4</v>
      </c>
    </row>
    <row r="568" spans="2:28" x14ac:dyDescent="0.3">
      <c r="B568" s="48" t="s">
        <v>107</v>
      </c>
      <c r="C568" s="48" t="s">
        <v>110</v>
      </c>
      <c r="D568" s="48" t="s">
        <v>78</v>
      </c>
      <c r="E568" s="48" t="s">
        <v>124</v>
      </c>
      <c r="F568" s="48" t="s">
        <v>66</v>
      </c>
      <c r="G568" s="49">
        <v>0.81644294205130719</v>
      </c>
      <c r="H568" s="48">
        <v>5</v>
      </c>
      <c r="I568" s="48" t="s">
        <v>143</v>
      </c>
      <c r="J568" s="48" t="s">
        <v>140</v>
      </c>
      <c r="K568" s="54">
        <v>0</v>
      </c>
      <c r="L568" s="54">
        <v>0</v>
      </c>
      <c r="M568" s="54">
        <v>0</v>
      </c>
      <c r="N568" s="54">
        <v>0</v>
      </c>
      <c r="O568" s="54">
        <v>0</v>
      </c>
      <c r="P568" s="54">
        <v>0</v>
      </c>
      <c r="Q568" s="54">
        <v>0</v>
      </c>
      <c r="R568" s="54">
        <v>0</v>
      </c>
      <c r="S568" s="54">
        <v>0</v>
      </c>
      <c r="T568" s="54">
        <v>0</v>
      </c>
      <c r="U568" s="54">
        <v>0</v>
      </c>
      <c r="V568" s="54">
        <v>0</v>
      </c>
      <c r="W568" s="54">
        <v>0</v>
      </c>
      <c r="X568" s="54">
        <v>0</v>
      </c>
      <c r="Y568" s="54">
        <v>0</v>
      </c>
      <c r="Z568" s="48" t="s">
        <v>153</v>
      </c>
      <c r="AA568" s="55">
        <v>0.38800729221171737</v>
      </c>
      <c r="AB568" s="56">
        <v>0</v>
      </c>
    </row>
  </sheetData>
  <autoFilter ref="B4:AC568"/>
  <mergeCells count="1">
    <mergeCell ref="K3:Y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H100"/>
  <sheetViews>
    <sheetView workbookViewId="0">
      <selection activeCell="P41" sqref="P41"/>
    </sheetView>
  </sheetViews>
  <sheetFormatPr defaultRowHeight="14.4" x14ac:dyDescent="0.3"/>
  <cols>
    <col min="2" max="2" width="32.88671875" bestFit="1" customWidth="1"/>
    <col min="3" max="3" width="7" bestFit="1" customWidth="1"/>
    <col min="4" max="4" width="10.5546875" bestFit="1" customWidth="1"/>
    <col min="5" max="19" width="11.88671875" customWidth="1"/>
    <col min="20" max="20" width="13.33203125" bestFit="1" customWidth="1"/>
  </cols>
  <sheetData>
    <row r="1" spans="1:34" x14ac:dyDescent="0.3">
      <c r="A1" s="1" t="s">
        <v>126</v>
      </c>
    </row>
    <row r="3" spans="1:34" s="1" customFormat="1" x14ac:dyDescent="0.3">
      <c r="E3" s="208" t="s">
        <v>154</v>
      </c>
      <c r="F3" s="208"/>
      <c r="G3" s="208"/>
      <c r="H3" s="208"/>
      <c r="I3" s="208"/>
      <c r="J3" s="208"/>
      <c r="K3" s="208"/>
      <c r="L3" s="208"/>
      <c r="M3" s="208"/>
      <c r="N3" s="208"/>
      <c r="O3" s="208"/>
      <c r="P3" s="208"/>
      <c r="Q3" s="208"/>
      <c r="R3" s="208"/>
      <c r="S3" s="208"/>
    </row>
    <row r="4" spans="1:34" s="1" customFormat="1" x14ac:dyDescent="0.3">
      <c r="B4" s="58" t="s">
        <v>128</v>
      </c>
      <c r="C4" s="58" t="s">
        <v>129</v>
      </c>
      <c r="D4" s="58" t="s">
        <v>155</v>
      </c>
      <c r="E4" s="58">
        <v>2016</v>
      </c>
      <c r="F4" s="58">
        <v>2017</v>
      </c>
      <c r="G4" s="58">
        <v>2018</v>
      </c>
      <c r="H4" s="58">
        <v>2019</v>
      </c>
      <c r="I4" s="58">
        <v>2020</v>
      </c>
      <c r="J4" s="58">
        <v>2021</v>
      </c>
      <c r="K4" s="58">
        <v>2022</v>
      </c>
      <c r="L4" s="58">
        <v>2023</v>
      </c>
      <c r="M4" s="58">
        <v>2024</v>
      </c>
      <c r="N4" s="58">
        <v>2025</v>
      </c>
      <c r="O4" s="58">
        <v>2026</v>
      </c>
      <c r="P4" s="58">
        <v>2027</v>
      </c>
      <c r="Q4" s="58">
        <v>2028</v>
      </c>
      <c r="R4" s="58">
        <v>2029</v>
      </c>
      <c r="S4" s="58">
        <v>2030</v>
      </c>
      <c r="T4" s="58">
        <v>2016</v>
      </c>
      <c r="U4" s="58">
        <v>2017</v>
      </c>
      <c r="V4" s="58">
        <v>2018</v>
      </c>
      <c r="W4" s="58">
        <v>2019</v>
      </c>
      <c r="X4" s="58">
        <v>2020</v>
      </c>
      <c r="Y4" s="58">
        <v>2021</v>
      </c>
      <c r="Z4" s="58">
        <v>2022</v>
      </c>
      <c r="AA4" s="58">
        <v>2023</v>
      </c>
      <c r="AB4" s="58">
        <v>2024</v>
      </c>
      <c r="AC4" s="58">
        <v>2025</v>
      </c>
      <c r="AD4" s="58">
        <v>2026</v>
      </c>
      <c r="AE4" s="58">
        <v>2027</v>
      </c>
      <c r="AF4" s="58">
        <v>2028</v>
      </c>
      <c r="AG4" s="58">
        <v>2029</v>
      </c>
      <c r="AH4" s="58">
        <v>2030</v>
      </c>
    </row>
    <row r="5" spans="1:34" x14ac:dyDescent="0.3">
      <c r="B5" s="48" t="s">
        <v>137</v>
      </c>
      <c r="C5" s="48" t="s">
        <v>76</v>
      </c>
      <c r="D5" s="48" t="s">
        <v>156</v>
      </c>
      <c r="E5" s="54">
        <v>0.27212549498811417</v>
      </c>
      <c r="F5" s="54">
        <v>0.29156303034440806</v>
      </c>
      <c r="G5" s="54">
        <v>0.31100056570070195</v>
      </c>
      <c r="H5" s="54">
        <v>0.33043810105699584</v>
      </c>
      <c r="I5" s="54">
        <v>0.34987563641328973</v>
      </c>
      <c r="J5" s="54">
        <v>0.36931317176958361</v>
      </c>
      <c r="K5" s="54">
        <v>0.3887507071258775</v>
      </c>
      <c r="L5" s="54">
        <v>0.40818824248217139</v>
      </c>
      <c r="M5" s="54">
        <v>0.42762577783846528</v>
      </c>
      <c r="N5" s="54">
        <v>0.44706331319475917</v>
      </c>
      <c r="O5" s="54">
        <v>0.46650084855105306</v>
      </c>
      <c r="P5" s="54">
        <v>0.48593838390734695</v>
      </c>
      <c r="Q5" s="54">
        <v>0.50537591926364078</v>
      </c>
      <c r="R5" s="54">
        <v>0.52481345461993467</v>
      </c>
      <c r="S5" s="54">
        <v>0.54425098997622856</v>
      </c>
      <c r="T5" s="40">
        <v>1295709.8136416026</v>
      </c>
    </row>
    <row r="6" spans="1:34" x14ac:dyDescent="0.3">
      <c r="B6" s="48" t="s">
        <v>137</v>
      </c>
      <c r="C6" s="48" t="s">
        <v>77</v>
      </c>
      <c r="D6" s="48" t="s">
        <v>156</v>
      </c>
      <c r="E6" s="54">
        <v>3.1528487621464388E-2</v>
      </c>
      <c r="F6" s="54">
        <v>4.7292731432196582E-2</v>
      </c>
      <c r="G6" s="54">
        <v>6.3056975242928776E-2</v>
      </c>
      <c r="H6" s="54">
        <v>7.8821219053660962E-2</v>
      </c>
      <c r="I6" s="54">
        <v>9.4585462864393149E-2</v>
      </c>
      <c r="J6" s="54">
        <v>0.11034970667512534</v>
      </c>
      <c r="K6" s="54">
        <v>0.12611395048585752</v>
      </c>
      <c r="L6" s="54">
        <v>0.14187819429658971</v>
      </c>
      <c r="M6" s="54">
        <v>0.1576424381073219</v>
      </c>
      <c r="N6" s="54">
        <v>0.17340668191805408</v>
      </c>
      <c r="O6" s="54">
        <v>0.18917092572878627</v>
      </c>
      <c r="P6" s="54">
        <v>0.20493516953951846</v>
      </c>
      <c r="Q6" s="54">
        <v>0.22069941335025064</v>
      </c>
      <c r="R6" s="54">
        <v>0.23646365716098283</v>
      </c>
      <c r="S6" s="54">
        <v>0.25222790097171505</v>
      </c>
      <c r="T6" s="40">
        <v>147902.94197884537</v>
      </c>
    </row>
    <row r="7" spans="1:34" x14ac:dyDescent="0.3">
      <c r="B7" s="48" t="s">
        <v>137</v>
      </c>
      <c r="C7" s="48" t="s">
        <v>125</v>
      </c>
      <c r="D7" s="48" t="s">
        <v>156</v>
      </c>
      <c r="E7" s="54">
        <v>0.18960046679379292</v>
      </c>
      <c r="F7" s="54">
        <v>0.19276047457368947</v>
      </c>
      <c r="G7" s="54">
        <v>0.19592048235358603</v>
      </c>
      <c r="H7" s="54">
        <v>0.19908049013348258</v>
      </c>
      <c r="I7" s="54">
        <v>0.20224049791337914</v>
      </c>
      <c r="J7" s="54">
        <v>0.2054005056932757</v>
      </c>
      <c r="K7" s="54">
        <v>0.20856051347317225</v>
      </c>
      <c r="L7" s="54">
        <v>0.21172052125306881</v>
      </c>
      <c r="M7" s="54">
        <v>0.21488052903296537</v>
      </c>
      <c r="N7" s="54">
        <v>0.21804053681286192</v>
      </c>
      <c r="O7" s="54">
        <v>0.22120054459275848</v>
      </c>
      <c r="P7" s="54">
        <v>0.22436055237265504</v>
      </c>
      <c r="Q7" s="54">
        <v>0.22752056015255159</v>
      </c>
      <c r="R7" s="54">
        <v>0.23068056793244815</v>
      </c>
      <c r="S7" s="54">
        <v>0.23384057571234471</v>
      </c>
      <c r="T7" s="40"/>
    </row>
    <row r="8" spans="1:34" x14ac:dyDescent="0.3">
      <c r="B8" s="48" t="s">
        <v>137</v>
      </c>
      <c r="C8" s="48" t="s">
        <v>78</v>
      </c>
      <c r="D8" s="48" t="s">
        <v>156</v>
      </c>
      <c r="E8" s="54">
        <v>3.9794928412789747E-2</v>
      </c>
      <c r="F8" s="54">
        <v>5.3059904550386332E-2</v>
      </c>
      <c r="G8" s="54">
        <v>6.6324880687982909E-2</v>
      </c>
      <c r="H8" s="54">
        <v>7.9589856825579494E-2</v>
      </c>
      <c r="I8" s="54">
        <v>9.2854832963176079E-2</v>
      </c>
      <c r="J8" s="54">
        <v>0.10611980910077266</v>
      </c>
      <c r="K8" s="54">
        <v>0.11938478523836925</v>
      </c>
      <c r="L8" s="54">
        <v>0.13264976137596582</v>
      </c>
      <c r="M8" s="54">
        <v>0.1459147375135624</v>
      </c>
      <c r="N8" s="54">
        <v>0.15917971365115899</v>
      </c>
      <c r="O8" s="54">
        <v>0.17244468978875557</v>
      </c>
      <c r="P8" s="54">
        <v>0.18570966592635216</v>
      </c>
      <c r="Q8" s="54">
        <v>0.19897464206394874</v>
      </c>
      <c r="R8" s="54">
        <v>0.21223961820154533</v>
      </c>
      <c r="S8" s="54">
        <v>0.22550459433914191</v>
      </c>
      <c r="T8" s="40">
        <v>192238.54809673462</v>
      </c>
    </row>
    <row r="9" spans="1:34" x14ac:dyDescent="0.3">
      <c r="B9" s="48" t="s">
        <v>137</v>
      </c>
      <c r="C9" s="48" t="s">
        <v>76</v>
      </c>
      <c r="D9" s="48" t="s">
        <v>157</v>
      </c>
      <c r="E9" s="54">
        <v>0.27212549498811417</v>
      </c>
      <c r="F9" s="54">
        <v>0.31100056570070189</v>
      </c>
      <c r="G9" s="54">
        <v>0.34987563641328961</v>
      </c>
      <c r="H9" s="54">
        <v>0.38875070712587734</v>
      </c>
      <c r="I9" s="54">
        <v>0.42762577783846506</v>
      </c>
      <c r="J9" s="54">
        <v>0.46650084855105278</v>
      </c>
      <c r="K9" s="54">
        <v>0.50537591926364056</v>
      </c>
      <c r="L9" s="54">
        <v>0.54425098997622834</v>
      </c>
      <c r="M9" s="54">
        <v>0.58312606068881612</v>
      </c>
      <c r="N9" s="54">
        <v>0.6220011314014039</v>
      </c>
      <c r="O9" s="54">
        <v>0.66087620211399167</v>
      </c>
      <c r="P9" s="54">
        <v>0.69975127282657945</v>
      </c>
      <c r="Q9" s="54">
        <v>0.73862634353916723</v>
      </c>
      <c r="R9" s="54">
        <v>0.77750141425175501</v>
      </c>
      <c r="S9" s="54">
        <v>0.81637648496434279</v>
      </c>
    </row>
    <row r="10" spans="1:34" x14ac:dyDescent="0.3">
      <c r="B10" s="48" t="s">
        <v>137</v>
      </c>
      <c r="C10" s="48" t="s">
        <v>77</v>
      </c>
      <c r="D10" s="48" t="s">
        <v>157</v>
      </c>
      <c r="E10" s="54">
        <v>3.1528487621464388E-2</v>
      </c>
      <c r="F10" s="54">
        <v>6.3056975242928776E-2</v>
      </c>
      <c r="G10" s="54">
        <v>9.4585462864393163E-2</v>
      </c>
      <c r="H10" s="54">
        <v>0.12611395048585755</v>
      </c>
      <c r="I10" s="54">
        <v>0.15764243810732192</v>
      </c>
      <c r="J10" s="54">
        <v>0.1891709257287863</v>
      </c>
      <c r="K10" s="54">
        <v>0.22069941335025067</v>
      </c>
      <c r="L10" s="54">
        <v>0.25222790097171505</v>
      </c>
      <c r="M10" s="54">
        <v>0.28375638859317942</v>
      </c>
      <c r="N10" s="54">
        <v>0.31528487621464379</v>
      </c>
      <c r="O10" s="54">
        <v>0.34681336383610817</v>
      </c>
      <c r="P10" s="54">
        <v>0.37834185145757254</v>
      </c>
      <c r="Q10" s="54">
        <v>0.40987033907903692</v>
      </c>
      <c r="R10" s="54">
        <v>0.44139882670050129</v>
      </c>
      <c r="S10" s="54">
        <v>0.47292731432196566</v>
      </c>
    </row>
    <row r="11" spans="1:34" x14ac:dyDescent="0.3">
      <c r="B11" s="48" t="s">
        <v>137</v>
      </c>
      <c r="C11" s="48" t="s">
        <v>125</v>
      </c>
      <c r="D11" s="48" t="s">
        <v>157</v>
      </c>
      <c r="E11" s="54">
        <v>0.18960046679379292</v>
      </c>
      <c r="F11" s="54">
        <v>0.19908049013348256</v>
      </c>
      <c r="G11" s="54">
        <v>0.2085605134731722</v>
      </c>
      <c r="H11" s="54">
        <v>0.21804053681286184</v>
      </c>
      <c r="I11" s="54">
        <v>0.22752056015255148</v>
      </c>
      <c r="J11" s="54">
        <v>0.23700058349224112</v>
      </c>
      <c r="K11" s="54">
        <v>0.24648060683193077</v>
      </c>
      <c r="L11" s="54">
        <v>0.25596063017162041</v>
      </c>
      <c r="M11" s="54">
        <v>0.26544065351131008</v>
      </c>
      <c r="N11" s="54">
        <v>0.27492067685099975</v>
      </c>
      <c r="O11" s="54">
        <v>0.28440070019068941</v>
      </c>
      <c r="P11" s="54">
        <v>0.29388072353037908</v>
      </c>
      <c r="Q11" s="54">
        <v>0.30336074687006875</v>
      </c>
      <c r="R11" s="54">
        <v>0.31284077020975842</v>
      </c>
      <c r="S11" s="54">
        <v>0.32232079354944809</v>
      </c>
    </row>
    <row r="12" spans="1:34" x14ac:dyDescent="0.3">
      <c r="B12" s="48" t="s">
        <v>137</v>
      </c>
      <c r="C12" s="48" t="s">
        <v>78</v>
      </c>
      <c r="D12" s="48" t="s">
        <v>157</v>
      </c>
      <c r="E12" s="54">
        <v>3.9794928412789747E-2</v>
      </c>
      <c r="F12" s="54">
        <v>6.6324880687982909E-2</v>
      </c>
      <c r="G12" s="54">
        <v>9.2854832963176079E-2</v>
      </c>
      <c r="H12" s="54">
        <v>0.11938478523836925</v>
      </c>
      <c r="I12" s="54">
        <v>0.1459147375135624</v>
      </c>
      <c r="J12" s="54">
        <v>0.17244468978875557</v>
      </c>
      <c r="K12" s="54">
        <v>0.19897464206394874</v>
      </c>
      <c r="L12" s="54">
        <v>0.22550459433914191</v>
      </c>
      <c r="M12" s="54">
        <v>0.25203454661433505</v>
      </c>
      <c r="N12" s="54">
        <v>0.27856449888952822</v>
      </c>
      <c r="O12" s="54">
        <v>0.30509445116472139</v>
      </c>
      <c r="P12" s="54">
        <v>0.33162440343991456</v>
      </c>
      <c r="Q12" s="54">
        <v>0.35815435571510773</v>
      </c>
      <c r="R12" s="54">
        <v>0.3846843079903009</v>
      </c>
      <c r="S12" s="54">
        <v>0.41121426026549407</v>
      </c>
    </row>
    <row r="13" spans="1:34" x14ac:dyDescent="0.3">
      <c r="B13" s="48" t="s">
        <v>144</v>
      </c>
      <c r="C13" s="48" t="s">
        <v>76</v>
      </c>
      <c r="D13" s="48" t="s">
        <v>156</v>
      </c>
      <c r="E13" s="54">
        <v>0.1</v>
      </c>
      <c r="F13" s="54">
        <v>0.10750000000000001</v>
      </c>
      <c r="G13" s="54">
        <v>0.11556250000000001</v>
      </c>
      <c r="H13" s="54">
        <v>0.12422968750000002</v>
      </c>
      <c r="I13" s="54">
        <v>0.13354691406250002</v>
      </c>
      <c r="J13" s="54">
        <v>0.14356293261718753</v>
      </c>
      <c r="K13" s="54">
        <v>0.1543301525634766</v>
      </c>
      <c r="L13" s="54">
        <v>0.16590491400573734</v>
      </c>
      <c r="M13" s="54">
        <v>0.17834778255616765</v>
      </c>
      <c r="N13" s="54">
        <v>0.19172386624788024</v>
      </c>
      <c r="O13" s="54">
        <v>0.20610315621647124</v>
      </c>
      <c r="P13" s="54">
        <v>0.22156089293270659</v>
      </c>
      <c r="Q13" s="54">
        <v>0.23817795990265958</v>
      </c>
      <c r="R13" s="54">
        <v>0.25604130689535903</v>
      </c>
      <c r="S13" s="54">
        <v>0.27524440491251095</v>
      </c>
    </row>
    <row r="14" spans="1:34" x14ac:dyDescent="0.3">
      <c r="B14" s="48" t="s">
        <v>144</v>
      </c>
      <c r="C14" s="48" t="s">
        <v>77</v>
      </c>
      <c r="D14" s="48" t="s">
        <v>156</v>
      </c>
      <c r="E14" s="54">
        <v>0.1</v>
      </c>
      <c r="F14" s="54">
        <v>0.10750000000000001</v>
      </c>
      <c r="G14" s="54">
        <v>0.11556250000000001</v>
      </c>
      <c r="H14" s="54">
        <v>0.12422968750000002</v>
      </c>
      <c r="I14" s="54">
        <v>0.13354691406250002</v>
      </c>
      <c r="J14" s="54">
        <v>0.14356293261718753</v>
      </c>
      <c r="K14" s="54">
        <v>0.1543301525634766</v>
      </c>
      <c r="L14" s="54">
        <v>0.16590491400573734</v>
      </c>
      <c r="M14" s="54">
        <v>0.17834778255616765</v>
      </c>
      <c r="N14" s="54">
        <v>0.19172386624788024</v>
      </c>
      <c r="O14" s="54">
        <v>0.20610315621647124</v>
      </c>
      <c r="P14" s="54">
        <v>0.22156089293270659</v>
      </c>
      <c r="Q14" s="54">
        <v>0.23817795990265958</v>
      </c>
      <c r="R14" s="54">
        <v>0.25604130689535903</v>
      </c>
      <c r="S14" s="54">
        <v>0.27524440491251095</v>
      </c>
    </row>
    <row r="15" spans="1:34" x14ac:dyDescent="0.3">
      <c r="B15" s="48" t="s">
        <v>144</v>
      </c>
      <c r="C15" s="48" t="s">
        <v>125</v>
      </c>
      <c r="D15" s="48" t="s">
        <v>156</v>
      </c>
      <c r="E15" s="54">
        <v>0</v>
      </c>
      <c r="F15" s="54">
        <v>0</v>
      </c>
      <c r="G15" s="54">
        <v>0</v>
      </c>
      <c r="H15" s="54">
        <v>0</v>
      </c>
      <c r="I15" s="54">
        <v>0</v>
      </c>
      <c r="J15" s="54">
        <v>0</v>
      </c>
      <c r="K15" s="54">
        <v>0</v>
      </c>
      <c r="L15" s="54">
        <v>0</v>
      </c>
      <c r="M15" s="54">
        <v>0</v>
      </c>
      <c r="N15" s="54">
        <v>0</v>
      </c>
      <c r="O15" s="54">
        <v>0</v>
      </c>
      <c r="P15" s="54">
        <v>0</v>
      </c>
      <c r="Q15" s="54">
        <v>0</v>
      </c>
      <c r="R15" s="54">
        <v>0</v>
      </c>
      <c r="S15" s="54">
        <v>0</v>
      </c>
    </row>
    <row r="16" spans="1:34" x14ac:dyDescent="0.3">
      <c r="B16" s="48" t="s">
        <v>144</v>
      </c>
      <c r="C16" s="48" t="s">
        <v>78</v>
      </c>
      <c r="D16" s="48" t="s">
        <v>156</v>
      </c>
      <c r="E16" s="54">
        <v>0.1</v>
      </c>
      <c r="F16" s="54">
        <v>0.10750000000000001</v>
      </c>
      <c r="G16" s="54">
        <v>0.11556250000000001</v>
      </c>
      <c r="H16" s="54">
        <v>0.12422968750000002</v>
      </c>
      <c r="I16" s="54">
        <v>0.13354691406250002</v>
      </c>
      <c r="J16" s="54">
        <v>0.14356293261718753</v>
      </c>
      <c r="K16" s="54">
        <v>0.1543301525634766</v>
      </c>
      <c r="L16" s="54">
        <v>0.16590491400573734</v>
      </c>
      <c r="M16" s="54">
        <v>0.17834778255616765</v>
      </c>
      <c r="N16" s="54">
        <v>0.19172386624788024</v>
      </c>
      <c r="O16" s="54">
        <v>0.20610315621647124</v>
      </c>
      <c r="P16" s="54">
        <v>0.22156089293270659</v>
      </c>
      <c r="Q16" s="54">
        <v>0.23817795990265958</v>
      </c>
      <c r="R16" s="54">
        <v>0.25604130689535903</v>
      </c>
      <c r="S16" s="54">
        <v>0.27524440491251095</v>
      </c>
    </row>
    <row r="17" spans="2:19" x14ac:dyDescent="0.3">
      <c r="B17" s="48" t="s">
        <v>144</v>
      </c>
      <c r="C17" s="48" t="s">
        <v>76</v>
      </c>
      <c r="D17" s="48" t="s">
        <v>157</v>
      </c>
      <c r="E17" s="54">
        <v>0.1</v>
      </c>
      <c r="F17" s="54">
        <v>0.115</v>
      </c>
      <c r="G17" s="54">
        <v>0.13225000000000001</v>
      </c>
      <c r="H17" s="54">
        <v>0.15208750000000001</v>
      </c>
      <c r="I17" s="54">
        <v>0.174900625</v>
      </c>
      <c r="J17" s="54">
        <v>0.20113571875</v>
      </c>
      <c r="K17" s="54">
        <v>0.23130607656249999</v>
      </c>
      <c r="L17" s="54">
        <v>0.26600198804687497</v>
      </c>
      <c r="M17" s="54">
        <v>0.3059022862539062</v>
      </c>
      <c r="N17" s="54">
        <v>0.35178762919199213</v>
      </c>
      <c r="O17" s="54">
        <v>0.40455577357079098</v>
      </c>
      <c r="P17" s="54">
        <v>0.46523913960640961</v>
      </c>
      <c r="Q17" s="54">
        <v>0.53502501054737106</v>
      </c>
      <c r="R17" s="54">
        <v>0.61527876212947674</v>
      </c>
      <c r="S17" s="54">
        <v>0.7075705764488982</v>
      </c>
    </row>
    <row r="18" spans="2:19" x14ac:dyDescent="0.3">
      <c r="B18" s="48" t="s">
        <v>144</v>
      </c>
      <c r="C18" s="48" t="s">
        <v>77</v>
      </c>
      <c r="D18" s="48" t="s">
        <v>157</v>
      </c>
      <c r="E18" s="54">
        <v>0.1</v>
      </c>
      <c r="F18" s="54">
        <v>0.115</v>
      </c>
      <c r="G18" s="54">
        <v>0.13225000000000001</v>
      </c>
      <c r="H18" s="54">
        <v>0.15208750000000001</v>
      </c>
      <c r="I18" s="54">
        <v>0.174900625</v>
      </c>
      <c r="J18" s="54">
        <v>0.20113571875</v>
      </c>
      <c r="K18" s="54">
        <v>0.23130607656249999</v>
      </c>
      <c r="L18" s="54">
        <v>0.26600198804687497</v>
      </c>
      <c r="M18" s="54">
        <v>0.3059022862539062</v>
      </c>
      <c r="N18" s="54">
        <v>0.35178762919199213</v>
      </c>
      <c r="O18" s="54">
        <v>0.40455577357079098</v>
      </c>
      <c r="P18" s="54">
        <v>0.46523913960640961</v>
      </c>
      <c r="Q18" s="54">
        <v>0.53502501054737106</v>
      </c>
      <c r="R18" s="54">
        <v>0.61527876212947674</v>
      </c>
      <c r="S18" s="54">
        <v>0.7075705764488982</v>
      </c>
    </row>
    <row r="19" spans="2:19" x14ac:dyDescent="0.3">
      <c r="B19" s="48" t="s">
        <v>144</v>
      </c>
      <c r="C19" s="48" t="s">
        <v>125</v>
      </c>
      <c r="D19" s="48" t="s">
        <v>157</v>
      </c>
      <c r="E19" s="54">
        <v>0</v>
      </c>
      <c r="F19" s="54">
        <v>0</v>
      </c>
      <c r="G19" s="54">
        <v>0</v>
      </c>
      <c r="H19" s="54">
        <v>0</v>
      </c>
      <c r="I19" s="54">
        <v>0</v>
      </c>
      <c r="J19" s="54">
        <v>0</v>
      </c>
      <c r="K19" s="54">
        <v>0</v>
      </c>
      <c r="L19" s="54">
        <v>0</v>
      </c>
      <c r="M19" s="54">
        <v>0</v>
      </c>
      <c r="N19" s="54">
        <v>0</v>
      </c>
      <c r="O19" s="54">
        <v>0</v>
      </c>
      <c r="P19" s="54">
        <v>0</v>
      </c>
      <c r="Q19" s="54">
        <v>0</v>
      </c>
      <c r="R19" s="54">
        <v>0</v>
      </c>
      <c r="S19" s="54">
        <v>0</v>
      </c>
    </row>
    <row r="20" spans="2:19" x14ac:dyDescent="0.3">
      <c r="B20" s="48" t="s">
        <v>144</v>
      </c>
      <c r="C20" s="48" t="s">
        <v>78</v>
      </c>
      <c r="D20" s="48" t="s">
        <v>157</v>
      </c>
      <c r="E20" s="54">
        <v>0.1</v>
      </c>
      <c r="F20" s="54">
        <v>0.115</v>
      </c>
      <c r="G20" s="54">
        <v>0.13225000000000001</v>
      </c>
      <c r="H20" s="54">
        <v>0.15208750000000001</v>
      </c>
      <c r="I20" s="54">
        <v>0.174900625</v>
      </c>
      <c r="J20" s="54">
        <v>0.20113571875</v>
      </c>
      <c r="K20" s="54">
        <v>0.23130607656249999</v>
      </c>
      <c r="L20" s="54">
        <v>0.26600198804687497</v>
      </c>
      <c r="M20" s="54">
        <v>0.3059022862539062</v>
      </c>
      <c r="N20" s="54">
        <v>0.35178762919199213</v>
      </c>
      <c r="O20" s="54">
        <v>0.40455577357079098</v>
      </c>
      <c r="P20" s="54">
        <v>0.46523913960640961</v>
      </c>
      <c r="Q20" s="54">
        <v>0.53502501054737106</v>
      </c>
      <c r="R20" s="54">
        <v>0.61527876212947674</v>
      </c>
      <c r="S20" s="54">
        <v>0.7075705764488982</v>
      </c>
    </row>
    <row r="21" spans="2:19" x14ac:dyDescent="0.3">
      <c r="B21" s="48" t="s">
        <v>145</v>
      </c>
      <c r="C21" s="48" t="s">
        <v>76</v>
      </c>
      <c r="D21" s="48" t="s">
        <v>156</v>
      </c>
      <c r="E21" s="54">
        <v>0.04</v>
      </c>
      <c r="F21" s="54">
        <v>4.3000000000000003E-2</v>
      </c>
      <c r="G21" s="54">
        <v>4.6225000000000002E-2</v>
      </c>
      <c r="H21" s="54">
        <v>4.9691875000000003E-2</v>
      </c>
      <c r="I21" s="54">
        <v>5.3418765625000003E-2</v>
      </c>
      <c r="J21" s="54">
        <v>5.7425173046875E-2</v>
      </c>
      <c r="K21" s="54">
        <v>6.1732061025390625E-2</v>
      </c>
      <c r="L21" s="54">
        <v>6.6361965602294917E-2</v>
      </c>
      <c r="M21" s="54">
        <v>7.1339113022467038E-2</v>
      </c>
      <c r="N21" s="54">
        <v>7.6689546499152064E-2</v>
      </c>
      <c r="O21" s="54">
        <v>8.2441262486588465E-2</v>
      </c>
      <c r="P21" s="54">
        <v>8.8624357173082605E-2</v>
      </c>
      <c r="Q21" s="54">
        <v>9.5271183961063793E-2</v>
      </c>
      <c r="R21" s="54">
        <v>0.10241652275814357</v>
      </c>
      <c r="S21" s="54">
        <v>0.11009776196500434</v>
      </c>
    </row>
    <row r="22" spans="2:19" x14ac:dyDescent="0.3">
      <c r="B22" s="48" t="s">
        <v>145</v>
      </c>
      <c r="C22" s="48" t="s">
        <v>77</v>
      </c>
      <c r="D22" s="48" t="s">
        <v>156</v>
      </c>
      <c r="E22" s="54">
        <v>0.04</v>
      </c>
      <c r="F22" s="54">
        <v>4.3000000000000003E-2</v>
      </c>
      <c r="G22" s="54">
        <v>4.6225000000000002E-2</v>
      </c>
      <c r="H22" s="54">
        <v>4.9691875000000003E-2</v>
      </c>
      <c r="I22" s="54">
        <v>5.3418765625000003E-2</v>
      </c>
      <c r="J22" s="54">
        <v>5.7425173046875E-2</v>
      </c>
      <c r="K22" s="54">
        <v>6.1732061025390625E-2</v>
      </c>
      <c r="L22" s="54">
        <v>6.6361965602294917E-2</v>
      </c>
      <c r="M22" s="54">
        <v>7.1339113022467038E-2</v>
      </c>
      <c r="N22" s="54">
        <v>7.6689546499152064E-2</v>
      </c>
      <c r="O22" s="54">
        <v>8.2441262486588465E-2</v>
      </c>
      <c r="P22" s="54">
        <v>8.8624357173082605E-2</v>
      </c>
      <c r="Q22" s="54">
        <v>9.5271183961063793E-2</v>
      </c>
      <c r="R22" s="54">
        <v>0.10241652275814357</v>
      </c>
      <c r="S22" s="54">
        <v>0.11009776196500434</v>
      </c>
    </row>
    <row r="23" spans="2:19" x14ac:dyDescent="0.3">
      <c r="B23" s="48" t="s">
        <v>145</v>
      </c>
      <c r="C23" s="48" t="s">
        <v>125</v>
      </c>
      <c r="D23" s="48" t="s">
        <v>156</v>
      </c>
      <c r="E23" s="54">
        <v>0</v>
      </c>
      <c r="F23" s="54">
        <v>0</v>
      </c>
      <c r="G23" s="54">
        <v>0</v>
      </c>
      <c r="H23" s="54">
        <v>0</v>
      </c>
      <c r="I23" s="54">
        <v>0</v>
      </c>
      <c r="J23" s="54">
        <v>0</v>
      </c>
      <c r="K23" s="54">
        <v>0</v>
      </c>
      <c r="L23" s="54">
        <v>0</v>
      </c>
      <c r="M23" s="54">
        <v>0</v>
      </c>
      <c r="N23" s="54">
        <v>0</v>
      </c>
      <c r="O23" s="54">
        <v>0</v>
      </c>
      <c r="P23" s="54">
        <v>0</v>
      </c>
      <c r="Q23" s="54">
        <v>0</v>
      </c>
      <c r="R23" s="54">
        <v>0</v>
      </c>
      <c r="S23" s="54">
        <v>0</v>
      </c>
    </row>
    <row r="24" spans="2:19" x14ac:dyDescent="0.3">
      <c r="B24" s="48" t="s">
        <v>145</v>
      </c>
      <c r="C24" s="48" t="s">
        <v>78</v>
      </c>
      <c r="D24" s="48" t="s">
        <v>156</v>
      </c>
      <c r="E24" s="54">
        <v>0.04</v>
      </c>
      <c r="F24" s="54">
        <v>4.3000000000000003E-2</v>
      </c>
      <c r="G24" s="54">
        <v>4.6225000000000002E-2</v>
      </c>
      <c r="H24" s="54">
        <v>4.9691875000000003E-2</v>
      </c>
      <c r="I24" s="54">
        <v>5.3418765625000003E-2</v>
      </c>
      <c r="J24" s="54">
        <v>5.7425173046875E-2</v>
      </c>
      <c r="K24" s="54">
        <v>6.1732061025390625E-2</v>
      </c>
      <c r="L24" s="54">
        <v>6.6361965602294917E-2</v>
      </c>
      <c r="M24" s="54">
        <v>7.1339113022467038E-2</v>
      </c>
      <c r="N24" s="54">
        <v>7.6689546499152064E-2</v>
      </c>
      <c r="O24" s="54">
        <v>8.2441262486588465E-2</v>
      </c>
      <c r="P24" s="54">
        <v>8.8624357173082605E-2</v>
      </c>
      <c r="Q24" s="54">
        <v>9.5271183961063793E-2</v>
      </c>
      <c r="R24" s="54">
        <v>0.10241652275814357</v>
      </c>
      <c r="S24" s="54">
        <v>0.11009776196500434</v>
      </c>
    </row>
    <row r="25" spans="2:19" x14ac:dyDescent="0.3">
      <c r="B25" s="48" t="s">
        <v>145</v>
      </c>
      <c r="C25" s="48" t="s">
        <v>76</v>
      </c>
      <c r="D25" s="48" t="s">
        <v>157</v>
      </c>
      <c r="E25" s="54">
        <v>0.04</v>
      </c>
      <c r="F25" s="54">
        <v>4.5999999999999999E-2</v>
      </c>
      <c r="G25" s="54">
        <v>5.2900000000000003E-2</v>
      </c>
      <c r="H25" s="54">
        <v>6.0835E-2</v>
      </c>
      <c r="I25" s="54">
        <v>6.9960250000000002E-2</v>
      </c>
      <c r="J25" s="54">
        <v>8.0454287499999999E-2</v>
      </c>
      <c r="K25" s="54">
        <v>9.2522430624999999E-2</v>
      </c>
      <c r="L25" s="54">
        <v>0.10640079521875</v>
      </c>
      <c r="M25" s="54">
        <v>0.1223609145015625</v>
      </c>
      <c r="N25" s="54">
        <v>0.14071505167679688</v>
      </c>
      <c r="O25" s="54">
        <v>0.16182230942831641</v>
      </c>
      <c r="P25" s="54">
        <v>0.18609565584256388</v>
      </c>
      <c r="Q25" s="54">
        <v>0.21401000421894845</v>
      </c>
      <c r="R25" s="54">
        <v>0.2461115048517907</v>
      </c>
      <c r="S25" s="54">
        <v>0.28302823057955928</v>
      </c>
    </row>
    <row r="26" spans="2:19" x14ac:dyDescent="0.3">
      <c r="B26" s="48" t="s">
        <v>145</v>
      </c>
      <c r="C26" s="48" t="s">
        <v>77</v>
      </c>
      <c r="D26" s="48" t="s">
        <v>157</v>
      </c>
      <c r="E26" s="54">
        <v>0.04</v>
      </c>
      <c r="F26" s="54">
        <v>4.5999999999999999E-2</v>
      </c>
      <c r="G26" s="54">
        <v>5.2900000000000003E-2</v>
      </c>
      <c r="H26" s="54">
        <v>6.0835E-2</v>
      </c>
      <c r="I26" s="54">
        <v>6.9960250000000002E-2</v>
      </c>
      <c r="J26" s="54">
        <v>8.0454287499999999E-2</v>
      </c>
      <c r="K26" s="54">
        <v>9.2522430624999999E-2</v>
      </c>
      <c r="L26" s="54">
        <v>0.10640079521875</v>
      </c>
      <c r="M26" s="54">
        <v>0.1223609145015625</v>
      </c>
      <c r="N26" s="54">
        <v>0.14071505167679688</v>
      </c>
      <c r="O26" s="54">
        <v>0.16182230942831641</v>
      </c>
      <c r="P26" s="54">
        <v>0.18609565584256388</v>
      </c>
      <c r="Q26" s="54">
        <v>0.21401000421894845</v>
      </c>
      <c r="R26" s="54">
        <v>0.2461115048517907</v>
      </c>
      <c r="S26" s="54">
        <v>0.28302823057955928</v>
      </c>
    </row>
    <row r="27" spans="2:19" x14ac:dyDescent="0.3">
      <c r="B27" s="48" t="s">
        <v>145</v>
      </c>
      <c r="C27" s="48" t="s">
        <v>125</v>
      </c>
      <c r="D27" s="48" t="s">
        <v>157</v>
      </c>
      <c r="E27" s="54">
        <v>0</v>
      </c>
      <c r="F27" s="54">
        <v>0</v>
      </c>
      <c r="G27" s="54">
        <v>0</v>
      </c>
      <c r="H27" s="54">
        <v>0</v>
      </c>
      <c r="I27" s="54">
        <v>0</v>
      </c>
      <c r="J27" s="54">
        <v>0</v>
      </c>
      <c r="K27" s="54">
        <v>0</v>
      </c>
      <c r="L27" s="54">
        <v>0</v>
      </c>
      <c r="M27" s="54">
        <v>0</v>
      </c>
      <c r="N27" s="54">
        <v>0</v>
      </c>
      <c r="O27" s="54">
        <v>0</v>
      </c>
      <c r="P27" s="54">
        <v>0</v>
      </c>
      <c r="Q27" s="54">
        <v>0</v>
      </c>
      <c r="R27" s="54">
        <v>0</v>
      </c>
      <c r="S27" s="54">
        <v>0</v>
      </c>
    </row>
    <row r="28" spans="2:19" x14ac:dyDescent="0.3">
      <c r="B28" s="48" t="s">
        <v>145</v>
      </c>
      <c r="C28" s="48" t="s">
        <v>78</v>
      </c>
      <c r="D28" s="48" t="s">
        <v>157</v>
      </c>
      <c r="E28" s="54">
        <v>0.04</v>
      </c>
      <c r="F28" s="54">
        <v>4.5999999999999999E-2</v>
      </c>
      <c r="G28" s="54">
        <v>5.2900000000000003E-2</v>
      </c>
      <c r="H28" s="54">
        <v>6.0835E-2</v>
      </c>
      <c r="I28" s="54">
        <v>6.9960250000000002E-2</v>
      </c>
      <c r="J28" s="54">
        <v>8.0454287499999999E-2</v>
      </c>
      <c r="K28" s="54">
        <v>9.2522430624999999E-2</v>
      </c>
      <c r="L28" s="54">
        <v>0.10640079521875</v>
      </c>
      <c r="M28" s="54">
        <v>0.1223609145015625</v>
      </c>
      <c r="N28" s="54">
        <v>0.14071505167679688</v>
      </c>
      <c r="O28" s="54">
        <v>0.16182230942831641</v>
      </c>
      <c r="P28" s="54">
        <v>0.18609565584256388</v>
      </c>
      <c r="Q28" s="54">
        <v>0.21401000421894845</v>
      </c>
      <c r="R28" s="54">
        <v>0.2461115048517907</v>
      </c>
      <c r="S28" s="54">
        <v>0.28302823057955928</v>
      </c>
    </row>
    <row r="29" spans="2:19" x14ac:dyDescent="0.3">
      <c r="B29" s="48" t="s">
        <v>146</v>
      </c>
      <c r="C29" s="48" t="s">
        <v>76</v>
      </c>
      <c r="D29" s="48" t="s">
        <v>156</v>
      </c>
      <c r="E29" s="54">
        <v>0</v>
      </c>
      <c r="F29" s="54">
        <v>0</v>
      </c>
      <c r="G29" s="54">
        <v>0</v>
      </c>
      <c r="H29" s="54">
        <v>1.2701622202669914E-4</v>
      </c>
      <c r="I29" s="54">
        <v>1.2701622202669914E-4</v>
      </c>
      <c r="J29" s="54">
        <v>1.2701622202669914E-4</v>
      </c>
      <c r="K29" s="54">
        <v>1.2701622202669914E-4</v>
      </c>
      <c r="L29" s="54">
        <v>1.2701622202669914E-4</v>
      </c>
      <c r="M29" s="54">
        <v>1.2701622202669914E-4</v>
      </c>
      <c r="N29" s="54">
        <v>1.2701622202669914E-4</v>
      </c>
      <c r="O29" s="54">
        <v>1.2701622202669914E-4</v>
      </c>
      <c r="P29" s="54">
        <v>1.2701622202669914E-4</v>
      </c>
      <c r="Q29" s="54">
        <v>1.2701622202669914E-4</v>
      </c>
      <c r="R29" s="54">
        <v>1.2701622202669914E-4</v>
      </c>
      <c r="S29" s="54">
        <v>1.2701622202669914E-4</v>
      </c>
    </row>
    <row r="30" spans="2:19" x14ac:dyDescent="0.3">
      <c r="B30" s="48" t="s">
        <v>146</v>
      </c>
      <c r="C30" s="48" t="s">
        <v>77</v>
      </c>
      <c r="D30" s="48" t="s">
        <v>156</v>
      </c>
      <c r="E30" s="54">
        <v>0</v>
      </c>
      <c r="F30" s="54">
        <v>0</v>
      </c>
      <c r="G30" s="54">
        <v>0</v>
      </c>
      <c r="H30" s="54">
        <v>1.5002726910605204E-4</v>
      </c>
      <c r="I30" s="54">
        <v>1.5002726910605204E-4</v>
      </c>
      <c r="J30" s="54">
        <v>1.5002726910605204E-4</v>
      </c>
      <c r="K30" s="54">
        <v>1.5002726910605204E-4</v>
      </c>
      <c r="L30" s="54">
        <v>1.5002726910605204E-4</v>
      </c>
      <c r="M30" s="54">
        <v>1.5002726910605204E-4</v>
      </c>
      <c r="N30" s="54">
        <v>1.5002726910605204E-4</v>
      </c>
      <c r="O30" s="54">
        <v>1.5002726910605204E-4</v>
      </c>
      <c r="P30" s="54">
        <v>1.5002726910605204E-4</v>
      </c>
      <c r="Q30" s="54">
        <v>1.5002726910605204E-4</v>
      </c>
      <c r="R30" s="54">
        <v>1.5002726910605204E-4</v>
      </c>
      <c r="S30" s="54">
        <v>1.5002726910605204E-4</v>
      </c>
    </row>
    <row r="31" spans="2:19" x14ac:dyDescent="0.3">
      <c r="B31" s="48" t="s">
        <v>146</v>
      </c>
      <c r="C31" s="48" t="s">
        <v>125</v>
      </c>
      <c r="D31" s="48" t="s">
        <v>156</v>
      </c>
      <c r="E31" s="54">
        <v>0</v>
      </c>
      <c r="F31" s="54">
        <v>0</v>
      </c>
      <c r="G31" s="54">
        <v>0</v>
      </c>
      <c r="H31" s="54">
        <v>1.0734337642768531E-4</v>
      </c>
      <c r="I31" s="54">
        <v>1.0734337642768531E-4</v>
      </c>
      <c r="J31" s="54">
        <v>1.0734337642768531E-4</v>
      </c>
      <c r="K31" s="54">
        <v>1.0734337642768531E-4</v>
      </c>
      <c r="L31" s="54">
        <v>1.0734337642768531E-4</v>
      </c>
      <c r="M31" s="54">
        <v>1.0734337642768531E-4</v>
      </c>
      <c r="N31" s="54">
        <v>1.0734337642768531E-4</v>
      </c>
      <c r="O31" s="54">
        <v>1.0734337642768531E-4</v>
      </c>
      <c r="P31" s="54">
        <v>1.0734337642768531E-4</v>
      </c>
      <c r="Q31" s="54">
        <v>1.0734337642768531E-4</v>
      </c>
      <c r="R31" s="54">
        <v>1.0734337642768531E-4</v>
      </c>
      <c r="S31" s="54">
        <v>1.0734337642768531E-4</v>
      </c>
    </row>
    <row r="32" spans="2:19" x14ac:dyDescent="0.3">
      <c r="B32" s="48" t="s">
        <v>146</v>
      </c>
      <c r="C32" s="48" t="s">
        <v>78</v>
      </c>
      <c r="D32" s="48" t="s">
        <v>156</v>
      </c>
      <c r="E32" s="54">
        <v>0</v>
      </c>
      <c r="F32" s="54">
        <v>0</v>
      </c>
      <c r="G32" s="54">
        <v>0</v>
      </c>
      <c r="H32" s="54">
        <v>5.2718237165241821E-4</v>
      </c>
      <c r="I32" s="54">
        <v>5.2718237165241821E-4</v>
      </c>
      <c r="J32" s="54">
        <v>5.2718237165241821E-4</v>
      </c>
      <c r="K32" s="54">
        <v>5.2718237165241821E-4</v>
      </c>
      <c r="L32" s="54">
        <v>5.2718237165241821E-4</v>
      </c>
      <c r="M32" s="54">
        <v>5.2718237165241821E-4</v>
      </c>
      <c r="N32" s="54">
        <v>5.2718237165241821E-4</v>
      </c>
      <c r="O32" s="54">
        <v>5.2718237165241821E-4</v>
      </c>
      <c r="P32" s="54">
        <v>5.2718237165241821E-4</v>
      </c>
      <c r="Q32" s="54">
        <v>5.2718237165241821E-4</v>
      </c>
      <c r="R32" s="54">
        <v>5.2718237165241821E-4</v>
      </c>
      <c r="S32" s="54">
        <v>5.2718237165241821E-4</v>
      </c>
    </row>
    <row r="33" spans="2:19" x14ac:dyDescent="0.3">
      <c r="B33" s="48" t="s">
        <v>146</v>
      </c>
      <c r="C33" s="48" t="s">
        <v>76</v>
      </c>
      <c r="D33" s="48" t="s">
        <v>157</v>
      </c>
      <c r="E33" s="54">
        <v>0</v>
      </c>
      <c r="F33" s="54">
        <v>0</v>
      </c>
      <c r="G33" s="54">
        <v>0</v>
      </c>
      <c r="H33" s="54">
        <v>2.5403244405339828E-4</v>
      </c>
      <c r="I33" s="54">
        <v>2.5403244405339828E-4</v>
      </c>
      <c r="J33" s="54">
        <v>2.5403244405339828E-4</v>
      </c>
      <c r="K33" s="54">
        <v>6.3508111013349565E-4</v>
      </c>
      <c r="L33" s="54">
        <v>6.3508111013349565E-4</v>
      </c>
      <c r="M33" s="54">
        <v>6.3508111013349565E-4</v>
      </c>
      <c r="N33" s="54">
        <v>6.3508111013349565E-4</v>
      </c>
      <c r="O33" s="54">
        <v>6.3508111013349565E-4</v>
      </c>
      <c r="P33" s="54">
        <v>6.3508111013349565E-4</v>
      </c>
      <c r="Q33" s="54">
        <v>6.3508111013349565E-4</v>
      </c>
      <c r="R33" s="54">
        <v>6.3508111013349565E-4</v>
      </c>
      <c r="S33" s="54">
        <v>6.3508111013349565E-4</v>
      </c>
    </row>
    <row r="34" spans="2:19" x14ac:dyDescent="0.3">
      <c r="B34" s="48" t="s">
        <v>146</v>
      </c>
      <c r="C34" s="48" t="s">
        <v>77</v>
      </c>
      <c r="D34" s="48" t="s">
        <v>157</v>
      </c>
      <c r="E34" s="54">
        <v>0</v>
      </c>
      <c r="F34" s="54">
        <v>0</v>
      </c>
      <c r="G34" s="54">
        <v>0</v>
      </c>
      <c r="H34" s="54">
        <v>3.0005453821210407E-4</v>
      </c>
      <c r="I34" s="54">
        <v>3.0005453821210407E-4</v>
      </c>
      <c r="J34" s="54">
        <v>3.0005453821210407E-4</v>
      </c>
      <c r="K34" s="54">
        <v>7.501363455302601E-4</v>
      </c>
      <c r="L34" s="54">
        <v>7.501363455302601E-4</v>
      </c>
      <c r="M34" s="54">
        <v>7.501363455302601E-4</v>
      </c>
      <c r="N34" s="54">
        <v>7.501363455302601E-4</v>
      </c>
      <c r="O34" s="54">
        <v>7.501363455302601E-4</v>
      </c>
      <c r="P34" s="54">
        <v>7.501363455302601E-4</v>
      </c>
      <c r="Q34" s="54">
        <v>7.501363455302601E-4</v>
      </c>
      <c r="R34" s="54">
        <v>7.501363455302601E-4</v>
      </c>
      <c r="S34" s="54">
        <v>7.501363455302601E-4</v>
      </c>
    </row>
    <row r="35" spans="2:19" x14ac:dyDescent="0.3">
      <c r="B35" s="48" t="s">
        <v>146</v>
      </c>
      <c r="C35" s="48" t="s">
        <v>125</v>
      </c>
      <c r="D35" s="48" t="s">
        <v>157</v>
      </c>
      <c r="E35" s="54">
        <v>0</v>
      </c>
      <c r="F35" s="54">
        <v>0</v>
      </c>
      <c r="G35" s="54">
        <v>0</v>
      </c>
      <c r="H35" s="54">
        <v>2.1468675285537061E-4</v>
      </c>
      <c r="I35" s="54">
        <v>2.1468675285537061E-4</v>
      </c>
      <c r="J35" s="54">
        <v>2.1468675285537061E-4</v>
      </c>
      <c r="K35" s="54">
        <v>5.3671688213842656E-4</v>
      </c>
      <c r="L35" s="54">
        <v>5.3671688213842656E-4</v>
      </c>
      <c r="M35" s="54">
        <v>5.3671688213842656E-4</v>
      </c>
      <c r="N35" s="54">
        <v>5.3671688213842656E-4</v>
      </c>
      <c r="O35" s="54">
        <v>5.3671688213842656E-4</v>
      </c>
      <c r="P35" s="54">
        <v>5.3671688213842656E-4</v>
      </c>
      <c r="Q35" s="54">
        <v>5.3671688213842656E-4</v>
      </c>
      <c r="R35" s="54">
        <v>5.3671688213842656E-4</v>
      </c>
      <c r="S35" s="54">
        <v>5.3671688213842656E-4</v>
      </c>
    </row>
    <row r="36" spans="2:19" x14ac:dyDescent="0.3">
      <c r="B36" s="48" t="s">
        <v>146</v>
      </c>
      <c r="C36" s="48" t="s">
        <v>78</v>
      </c>
      <c r="D36" s="48" t="s">
        <v>157</v>
      </c>
      <c r="E36" s="54">
        <v>0</v>
      </c>
      <c r="F36" s="54">
        <v>0</v>
      </c>
      <c r="G36" s="54">
        <v>0</v>
      </c>
      <c r="H36" s="54">
        <v>1.0543647433048364E-3</v>
      </c>
      <c r="I36" s="54">
        <v>1.0543647433048364E-3</v>
      </c>
      <c r="J36" s="54">
        <v>1.0543647433048364E-3</v>
      </c>
      <c r="K36" s="54">
        <v>2.6359118582620911E-3</v>
      </c>
      <c r="L36" s="54">
        <v>2.6359118582620911E-3</v>
      </c>
      <c r="M36" s="54">
        <v>2.6359118582620911E-3</v>
      </c>
      <c r="N36" s="54">
        <v>2.6359118582620911E-3</v>
      </c>
      <c r="O36" s="54">
        <v>2.6359118582620911E-3</v>
      </c>
      <c r="P36" s="54">
        <v>2.6359118582620911E-3</v>
      </c>
      <c r="Q36" s="54">
        <v>2.6359118582620911E-3</v>
      </c>
      <c r="R36" s="54">
        <v>2.6359118582620911E-3</v>
      </c>
      <c r="S36" s="54">
        <v>2.6359118582620911E-3</v>
      </c>
    </row>
    <row r="37" spans="2:19" x14ac:dyDescent="0.3">
      <c r="B37" s="48" t="s">
        <v>147</v>
      </c>
      <c r="C37" s="48" t="s">
        <v>76</v>
      </c>
      <c r="D37" s="48" t="s">
        <v>156</v>
      </c>
      <c r="E37" s="54">
        <v>0</v>
      </c>
      <c r="F37" s="54">
        <v>0</v>
      </c>
      <c r="G37" s="54">
        <v>0</v>
      </c>
      <c r="H37" s="54">
        <v>1.4287507259001164E-3</v>
      </c>
      <c r="I37" s="54">
        <v>1.4287507259001164E-3</v>
      </c>
      <c r="J37" s="54">
        <v>1.4287507259001164E-3</v>
      </c>
      <c r="K37" s="54">
        <v>2.1431260888501746E-3</v>
      </c>
      <c r="L37" s="54">
        <v>2.1431260888501746E-3</v>
      </c>
      <c r="M37" s="54">
        <v>2.1431260888501746E-3</v>
      </c>
      <c r="N37" s="54">
        <v>2.8575014518002328E-3</v>
      </c>
      <c r="O37" s="54">
        <v>2.8575014518002328E-3</v>
      </c>
      <c r="P37" s="54">
        <v>2.8575014518002328E-3</v>
      </c>
      <c r="Q37" s="54">
        <v>3.571876814750291E-3</v>
      </c>
      <c r="R37" s="54">
        <v>3.571876814750291E-3</v>
      </c>
      <c r="S37" s="54">
        <v>3.571876814750291E-3</v>
      </c>
    </row>
    <row r="38" spans="2:19" x14ac:dyDescent="0.3">
      <c r="B38" s="48" t="s">
        <v>147</v>
      </c>
      <c r="C38" s="48" t="s">
        <v>77</v>
      </c>
      <c r="D38" s="48" t="s">
        <v>156</v>
      </c>
      <c r="E38" s="54">
        <v>0</v>
      </c>
      <c r="F38" s="54">
        <v>0</v>
      </c>
      <c r="G38" s="54">
        <v>0</v>
      </c>
      <c r="H38" s="54">
        <v>1.4287507259001164E-3</v>
      </c>
      <c r="I38" s="54">
        <v>1.4287507259001164E-3</v>
      </c>
      <c r="J38" s="54">
        <v>1.4287507259001164E-3</v>
      </c>
      <c r="K38" s="54">
        <v>2.1431260888501746E-3</v>
      </c>
      <c r="L38" s="54">
        <v>2.1431260888501746E-3</v>
      </c>
      <c r="M38" s="54">
        <v>2.1431260888501746E-3</v>
      </c>
      <c r="N38" s="54">
        <v>2.8575014518002328E-3</v>
      </c>
      <c r="O38" s="54">
        <v>2.8575014518002328E-3</v>
      </c>
      <c r="P38" s="54">
        <v>2.8575014518002328E-3</v>
      </c>
      <c r="Q38" s="54">
        <v>3.571876814750291E-3</v>
      </c>
      <c r="R38" s="54">
        <v>3.571876814750291E-3</v>
      </c>
      <c r="S38" s="54">
        <v>3.571876814750291E-3</v>
      </c>
    </row>
    <row r="39" spans="2:19" x14ac:dyDescent="0.3">
      <c r="B39" s="48" t="s">
        <v>147</v>
      </c>
      <c r="C39" s="48" t="s">
        <v>125</v>
      </c>
      <c r="D39" s="48" t="s">
        <v>156</v>
      </c>
      <c r="E39" s="54">
        <v>0</v>
      </c>
      <c r="F39" s="54">
        <v>0</v>
      </c>
      <c r="G39" s="54">
        <v>0</v>
      </c>
      <c r="H39" s="54">
        <v>1.4287507259001164E-3</v>
      </c>
      <c r="I39" s="54">
        <v>1.4287507259001164E-3</v>
      </c>
      <c r="J39" s="54">
        <v>1.4287507259001164E-3</v>
      </c>
      <c r="K39" s="54">
        <v>2.1431260888501746E-3</v>
      </c>
      <c r="L39" s="54">
        <v>2.1431260888501746E-3</v>
      </c>
      <c r="M39" s="54">
        <v>2.1431260888501746E-3</v>
      </c>
      <c r="N39" s="54">
        <v>2.8575014518002328E-3</v>
      </c>
      <c r="O39" s="54">
        <v>2.8575014518002328E-3</v>
      </c>
      <c r="P39" s="54">
        <v>2.8575014518002328E-3</v>
      </c>
      <c r="Q39" s="54">
        <v>3.571876814750291E-3</v>
      </c>
      <c r="R39" s="54">
        <v>3.571876814750291E-3</v>
      </c>
      <c r="S39" s="54">
        <v>3.571876814750291E-3</v>
      </c>
    </row>
    <row r="40" spans="2:19" x14ac:dyDescent="0.3">
      <c r="B40" s="48" t="s">
        <v>147</v>
      </c>
      <c r="C40" s="48" t="s">
        <v>78</v>
      </c>
      <c r="D40" s="48" t="s">
        <v>156</v>
      </c>
      <c r="E40" s="54">
        <v>0</v>
      </c>
      <c r="F40" s="54">
        <v>0</v>
      </c>
      <c r="G40" s="54">
        <v>0</v>
      </c>
      <c r="H40" s="54">
        <v>1.4287507259001164E-3</v>
      </c>
      <c r="I40" s="54">
        <v>1.4287507259001164E-3</v>
      </c>
      <c r="J40" s="54">
        <v>1.4287507259001164E-3</v>
      </c>
      <c r="K40" s="54">
        <v>2.1431260888501746E-3</v>
      </c>
      <c r="L40" s="54">
        <v>2.1431260888501746E-3</v>
      </c>
      <c r="M40" s="54">
        <v>2.1431260888501746E-3</v>
      </c>
      <c r="N40" s="54">
        <v>2.8575014518002328E-3</v>
      </c>
      <c r="O40" s="54">
        <v>2.8575014518002328E-3</v>
      </c>
      <c r="P40" s="54">
        <v>2.8575014518002328E-3</v>
      </c>
      <c r="Q40" s="54">
        <v>3.571876814750291E-3</v>
      </c>
      <c r="R40" s="54">
        <v>3.571876814750291E-3</v>
      </c>
      <c r="S40" s="54">
        <v>3.571876814750291E-3</v>
      </c>
    </row>
    <row r="41" spans="2:19" x14ac:dyDescent="0.3">
      <c r="B41" s="48" t="s">
        <v>147</v>
      </c>
      <c r="C41" s="48" t="s">
        <v>76</v>
      </c>
      <c r="D41" s="48" t="s">
        <v>157</v>
      </c>
      <c r="E41" s="54">
        <v>0</v>
      </c>
      <c r="F41" s="54">
        <v>0</v>
      </c>
      <c r="G41" s="54">
        <v>0</v>
      </c>
      <c r="H41" s="54">
        <v>2.8575014518002328E-3</v>
      </c>
      <c r="I41" s="54">
        <v>2.8575014518002328E-3</v>
      </c>
      <c r="J41" s="54">
        <v>2.8575014518002328E-3</v>
      </c>
      <c r="K41" s="54">
        <v>4.2862521777003492E-3</v>
      </c>
      <c r="L41" s="54">
        <v>4.2862521777003492E-3</v>
      </c>
      <c r="M41" s="54">
        <v>4.2862521777003492E-3</v>
      </c>
      <c r="N41" s="54">
        <v>5.7150029036004656E-3</v>
      </c>
      <c r="O41" s="54">
        <v>5.7150029036004656E-3</v>
      </c>
      <c r="P41" s="54">
        <v>5.7150029036004656E-3</v>
      </c>
      <c r="Q41" s="54">
        <v>7.143753629500582E-3</v>
      </c>
      <c r="R41" s="54">
        <v>7.143753629500582E-3</v>
      </c>
      <c r="S41" s="54">
        <v>7.143753629500582E-3</v>
      </c>
    </row>
    <row r="42" spans="2:19" x14ac:dyDescent="0.3">
      <c r="B42" s="48" t="s">
        <v>147</v>
      </c>
      <c r="C42" s="48" t="s">
        <v>77</v>
      </c>
      <c r="D42" s="48" t="s">
        <v>157</v>
      </c>
      <c r="E42" s="54">
        <v>0</v>
      </c>
      <c r="F42" s="54">
        <v>0</v>
      </c>
      <c r="G42" s="54">
        <v>0</v>
      </c>
      <c r="H42" s="54">
        <v>2.8575014518002328E-3</v>
      </c>
      <c r="I42" s="54">
        <v>2.8575014518002328E-3</v>
      </c>
      <c r="J42" s="54">
        <v>2.8575014518002328E-3</v>
      </c>
      <c r="K42" s="54">
        <v>4.2862521777003492E-3</v>
      </c>
      <c r="L42" s="54">
        <v>4.2862521777003492E-3</v>
      </c>
      <c r="M42" s="54">
        <v>4.2862521777003492E-3</v>
      </c>
      <c r="N42" s="54">
        <v>5.7150029036004656E-3</v>
      </c>
      <c r="O42" s="54">
        <v>5.7150029036004656E-3</v>
      </c>
      <c r="P42" s="54">
        <v>5.7150029036004656E-3</v>
      </c>
      <c r="Q42" s="54">
        <v>7.143753629500582E-3</v>
      </c>
      <c r="R42" s="54">
        <v>7.143753629500582E-3</v>
      </c>
      <c r="S42" s="54">
        <v>7.143753629500582E-3</v>
      </c>
    </row>
    <row r="43" spans="2:19" x14ac:dyDescent="0.3">
      <c r="B43" s="48" t="s">
        <v>147</v>
      </c>
      <c r="C43" s="48" t="s">
        <v>125</v>
      </c>
      <c r="D43" s="48" t="s">
        <v>157</v>
      </c>
      <c r="E43" s="54">
        <v>0</v>
      </c>
      <c r="F43" s="54">
        <v>0</v>
      </c>
      <c r="G43" s="54">
        <v>0</v>
      </c>
      <c r="H43" s="54">
        <v>2.8575014518002328E-3</v>
      </c>
      <c r="I43" s="54">
        <v>2.8575014518002328E-3</v>
      </c>
      <c r="J43" s="54">
        <v>2.8575014518002328E-3</v>
      </c>
      <c r="K43" s="54">
        <v>4.2862521777003492E-3</v>
      </c>
      <c r="L43" s="54">
        <v>4.2862521777003492E-3</v>
      </c>
      <c r="M43" s="54">
        <v>4.2862521777003492E-3</v>
      </c>
      <c r="N43" s="54">
        <v>5.7150029036004656E-3</v>
      </c>
      <c r="O43" s="54">
        <v>5.7150029036004656E-3</v>
      </c>
      <c r="P43" s="54">
        <v>5.7150029036004656E-3</v>
      </c>
      <c r="Q43" s="54">
        <v>7.143753629500582E-3</v>
      </c>
      <c r="R43" s="54">
        <v>7.143753629500582E-3</v>
      </c>
      <c r="S43" s="54">
        <v>7.143753629500582E-3</v>
      </c>
    </row>
    <row r="44" spans="2:19" x14ac:dyDescent="0.3">
      <c r="B44" s="48" t="s">
        <v>147</v>
      </c>
      <c r="C44" s="48" t="s">
        <v>78</v>
      </c>
      <c r="D44" s="48" t="s">
        <v>157</v>
      </c>
      <c r="E44" s="54">
        <v>0</v>
      </c>
      <c r="F44" s="54">
        <v>0</v>
      </c>
      <c r="G44" s="54">
        <v>0</v>
      </c>
      <c r="H44" s="54">
        <v>2.8575014518002328E-3</v>
      </c>
      <c r="I44" s="54">
        <v>2.8575014518002328E-3</v>
      </c>
      <c r="J44" s="54">
        <v>2.8575014518002328E-3</v>
      </c>
      <c r="K44" s="54">
        <v>4.2862521777003492E-3</v>
      </c>
      <c r="L44" s="54">
        <v>4.2862521777003492E-3</v>
      </c>
      <c r="M44" s="54">
        <v>4.2862521777003492E-3</v>
      </c>
      <c r="N44" s="54">
        <v>5.7150029036004656E-3</v>
      </c>
      <c r="O44" s="54">
        <v>5.7150029036004656E-3</v>
      </c>
      <c r="P44" s="54">
        <v>5.7150029036004656E-3</v>
      </c>
      <c r="Q44" s="54">
        <v>7.143753629500582E-3</v>
      </c>
      <c r="R44" s="54">
        <v>7.143753629500582E-3</v>
      </c>
      <c r="S44" s="54">
        <v>7.143753629500582E-3</v>
      </c>
    </row>
    <row r="45" spans="2:19" x14ac:dyDescent="0.3">
      <c r="B45" s="48" t="s">
        <v>148</v>
      </c>
      <c r="C45" s="48" t="s">
        <v>76</v>
      </c>
      <c r="D45" s="48" t="s">
        <v>156</v>
      </c>
      <c r="E45" s="54">
        <v>0</v>
      </c>
      <c r="F45" s="54">
        <v>0</v>
      </c>
      <c r="G45" s="54">
        <v>0</v>
      </c>
      <c r="H45" s="54">
        <v>1.5196402977935362E-2</v>
      </c>
      <c r="I45" s="54">
        <v>3.0392805955870725E-2</v>
      </c>
      <c r="J45" s="54">
        <v>4.5589208933806087E-2</v>
      </c>
      <c r="K45" s="54">
        <v>6.078561191174145E-2</v>
      </c>
      <c r="L45" s="54">
        <v>7.5982014889676819E-2</v>
      </c>
      <c r="M45" s="54">
        <v>7.5982014889676819E-2</v>
      </c>
      <c r="N45" s="54">
        <v>7.5982014889676819E-2</v>
      </c>
      <c r="O45" s="54">
        <v>7.5982014889676819E-2</v>
      </c>
      <c r="P45" s="54">
        <v>7.5982014889676819E-2</v>
      </c>
      <c r="Q45" s="54">
        <v>7.5982014889676819E-2</v>
      </c>
      <c r="R45" s="54">
        <v>7.5982014889676819E-2</v>
      </c>
      <c r="S45" s="54">
        <v>7.5982014889676819E-2</v>
      </c>
    </row>
    <row r="46" spans="2:19" x14ac:dyDescent="0.3">
      <c r="B46" s="48" t="s">
        <v>148</v>
      </c>
      <c r="C46" s="48" t="s">
        <v>77</v>
      </c>
      <c r="D46" s="48" t="s">
        <v>156</v>
      </c>
      <c r="E46" s="54">
        <v>0</v>
      </c>
      <c r="F46" s="54">
        <v>0</v>
      </c>
      <c r="G46" s="54">
        <v>0</v>
      </c>
      <c r="H46" s="54">
        <v>0</v>
      </c>
      <c r="I46" s="54">
        <v>0</v>
      </c>
      <c r="J46" s="54">
        <v>4.7865273745070309E-3</v>
      </c>
      <c r="K46" s="54">
        <v>9.5730547490140618E-3</v>
      </c>
      <c r="L46" s="54">
        <v>1.4359582123521092E-2</v>
      </c>
      <c r="M46" s="54">
        <v>1.9146109498028124E-2</v>
      </c>
      <c r="N46" s="54">
        <v>2.3932636872535155E-2</v>
      </c>
      <c r="O46" s="54">
        <v>2.3932636872535155E-2</v>
      </c>
      <c r="P46" s="54">
        <v>2.3932636872535155E-2</v>
      </c>
      <c r="Q46" s="54">
        <v>2.3932636872535155E-2</v>
      </c>
      <c r="R46" s="54">
        <v>2.3932636872535155E-2</v>
      </c>
      <c r="S46" s="54">
        <v>2.3932636872535155E-2</v>
      </c>
    </row>
    <row r="47" spans="2:19" x14ac:dyDescent="0.3">
      <c r="B47" s="48" t="s">
        <v>148</v>
      </c>
      <c r="C47" s="48" t="s">
        <v>125</v>
      </c>
      <c r="D47" s="48" t="s">
        <v>156</v>
      </c>
      <c r="E47" s="54">
        <v>0</v>
      </c>
      <c r="F47" s="54">
        <v>0</v>
      </c>
      <c r="G47" s="54">
        <v>0</v>
      </c>
      <c r="H47" s="54">
        <v>0</v>
      </c>
      <c r="I47" s="54">
        <v>0</v>
      </c>
      <c r="J47" s="54">
        <v>0</v>
      </c>
      <c r="K47" s="54">
        <v>0</v>
      </c>
      <c r="L47" s="54">
        <v>0</v>
      </c>
      <c r="M47" s="54">
        <v>0</v>
      </c>
      <c r="N47" s="54">
        <v>0</v>
      </c>
      <c r="O47" s="54">
        <v>0</v>
      </c>
      <c r="P47" s="54">
        <v>0</v>
      </c>
      <c r="Q47" s="54">
        <v>0</v>
      </c>
      <c r="R47" s="54">
        <v>0</v>
      </c>
      <c r="S47" s="54">
        <v>0</v>
      </c>
    </row>
    <row r="48" spans="2:19" x14ac:dyDescent="0.3">
      <c r="B48" s="48" t="s">
        <v>148</v>
      </c>
      <c r="C48" s="48" t="s">
        <v>78</v>
      </c>
      <c r="D48" s="48" t="s">
        <v>156</v>
      </c>
      <c r="E48" s="54">
        <v>0</v>
      </c>
      <c r="F48" s="54">
        <v>0</v>
      </c>
      <c r="G48" s="54">
        <v>0</v>
      </c>
      <c r="H48" s="54">
        <v>0</v>
      </c>
      <c r="I48" s="54">
        <v>0</v>
      </c>
      <c r="J48" s="54">
        <v>8.3450239005951721E-2</v>
      </c>
      <c r="K48" s="54">
        <v>0.16690047801190344</v>
      </c>
      <c r="L48" s="54">
        <v>0.25035071701785516</v>
      </c>
      <c r="M48" s="54">
        <v>0.33380095602380688</v>
      </c>
      <c r="N48" s="54">
        <v>0.4172511950297586</v>
      </c>
      <c r="O48" s="54">
        <v>0.4172511950297586</v>
      </c>
      <c r="P48" s="54">
        <v>0.4172511950297586</v>
      </c>
      <c r="Q48" s="54">
        <v>0.4172511950297586</v>
      </c>
      <c r="R48" s="54">
        <v>0.4172511950297586</v>
      </c>
      <c r="S48" s="54">
        <v>0.4172511950297586</v>
      </c>
    </row>
    <row r="49" spans="2:19" x14ac:dyDescent="0.3">
      <c r="B49" s="48" t="s">
        <v>148</v>
      </c>
      <c r="C49" s="48" t="s">
        <v>76</v>
      </c>
      <c r="D49" s="48" t="s">
        <v>157</v>
      </c>
      <c r="E49" s="54">
        <v>0</v>
      </c>
      <c r="F49" s="54">
        <v>0</v>
      </c>
      <c r="G49" s="54">
        <v>0</v>
      </c>
      <c r="H49" s="54">
        <v>1.5196402977935362E-2</v>
      </c>
      <c r="I49" s="54">
        <v>3.0392805955870725E-2</v>
      </c>
      <c r="J49" s="54">
        <v>4.5589208933806087E-2</v>
      </c>
      <c r="K49" s="54">
        <v>6.078561191174145E-2</v>
      </c>
      <c r="L49" s="54">
        <v>7.5982014889676819E-2</v>
      </c>
      <c r="M49" s="54">
        <v>8.8217067543706826E-2</v>
      </c>
      <c r="N49" s="54">
        <v>0.10045212019773683</v>
      </c>
      <c r="O49" s="54">
        <v>0.11268717285176684</v>
      </c>
      <c r="P49" s="54">
        <v>0.12492222550579685</v>
      </c>
      <c r="Q49" s="54">
        <v>0.13715727815982687</v>
      </c>
      <c r="R49" s="54">
        <v>0.13715727815982687</v>
      </c>
      <c r="S49" s="54">
        <v>0.13715727815982687</v>
      </c>
    </row>
    <row r="50" spans="2:19" x14ac:dyDescent="0.3">
      <c r="B50" s="48" t="s">
        <v>148</v>
      </c>
      <c r="C50" s="48" t="s">
        <v>77</v>
      </c>
      <c r="D50" s="48" t="s">
        <v>157</v>
      </c>
      <c r="E50" s="54">
        <v>0</v>
      </c>
      <c r="F50" s="54">
        <v>0</v>
      </c>
      <c r="G50" s="54">
        <v>0</v>
      </c>
      <c r="H50" s="54">
        <v>4.7865273745070309E-3</v>
      </c>
      <c r="I50" s="54">
        <v>9.5730547490140618E-3</v>
      </c>
      <c r="J50" s="54">
        <v>1.4359582123521092E-2</v>
      </c>
      <c r="K50" s="54">
        <v>1.9146109498028124E-2</v>
      </c>
      <c r="L50" s="54">
        <v>2.3932636872535155E-2</v>
      </c>
      <c r="M50" s="54">
        <v>2.846603058781345E-2</v>
      </c>
      <c r="N50" s="54">
        <v>3.2999424303091746E-2</v>
      </c>
      <c r="O50" s="54">
        <v>3.7532818018370037E-2</v>
      </c>
      <c r="P50" s="54">
        <v>4.2066211733648329E-2</v>
      </c>
      <c r="Q50" s="54">
        <v>4.659960544892662E-2</v>
      </c>
      <c r="R50" s="54">
        <v>4.659960544892662E-2</v>
      </c>
      <c r="S50" s="54">
        <v>4.659960544892662E-2</v>
      </c>
    </row>
    <row r="51" spans="2:19" x14ac:dyDescent="0.3">
      <c r="B51" s="48" t="s">
        <v>148</v>
      </c>
      <c r="C51" s="48" t="s">
        <v>125</v>
      </c>
      <c r="D51" s="48" t="s">
        <v>157</v>
      </c>
      <c r="E51" s="54">
        <v>0</v>
      </c>
      <c r="F51" s="54">
        <v>0</v>
      </c>
      <c r="G51" s="54">
        <v>0</v>
      </c>
      <c r="H51" s="54">
        <v>0</v>
      </c>
      <c r="I51" s="54">
        <v>0</v>
      </c>
      <c r="J51" s="54">
        <v>0</v>
      </c>
      <c r="K51" s="54">
        <v>0</v>
      </c>
      <c r="L51" s="54">
        <v>0</v>
      </c>
      <c r="M51" s="54">
        <v>0</v>
      </c>
      <c r="N51" s="54">
        <v>0</v>
      </c>
      <c r="O51" s="54">
        <v>0</v>
      </c>
      <c r="P51" s="54">
        <v>0</v>
      </c>
      <c r="Q51" s="54">
        <v>0</v>
      </c>
      <c r="R51" s="54">
        <v>0</v>
      </c>
      <c r="S51" s="54">
        <v>0</v>
      </c>
    </row>
    <row r="52" spans="2:19" x14ac:dyDescent="0.3">
      <c r="B52" s="48" t="s">
        <v>148</v>
      </c>
      <c r="C52" s="48" t="s">
        <v>78</v>
      </c>
      <c r="D52" s="48" t="s">
        <v>157</v>
      </c>
      <c r="E52" s="54">
        <v>0</v>
      </c>
      <c r="F52" s="54">
        <v>0</v>
      </c>
      <c r="G52" s="54">
        <v>0</v>
      </c>
      <c r="H52" s="54">
        <v>8.3450239005951721E-2</v>
      </c>
      <c r="I52" s="54">
        <v>0.16690047801190344</v>
      </c>
      <c r="J52" s="54">
        <v>0.25035071701785516</v>
      </c>
      <c r="K52" s="54">
        <v>0.33380095602380688</v>
      </c>
      <c r="L52" s="54">
        <v>0.4172511950297586</v>
      </c>
      <c r="M52" s="54">
        <v>0.4172511950297586</v>
      </c>
      <c r="N52" s="54">
        <v>0.4172511950297586</v>
      </c>
      <c r="O52" s="54">
        <v>0.4172511950297586</v>
      </c>
      <c r="P52" s="54">
        <v>0.4172511950297586</v>
      </c>
      <c r="Q52" s="54">
        <v>0.4172511950297586</v>
      </c>
      <c r="R52" s="54">
        <v>0.4172511950297586</v>
      </c>
      <c r="S52" s="54">
        <v>0.4172511950297586</v>
      </c>
    </row>
    <row r="53" spans="2:19" x14ac:dyDescent="0.3">
      <c r="B53" s="48" t="s">
        <v>149</v>
      </c>
      <c r="C53" s="48" t="s">
        <v>76</v>
      </c>
      <c r="D53" s="48" t="s">
        <v>156</v>
      </c>
      <c r="E53" s="54">
        <v>0</v>
      </c>
      <c r="F53" s="54">
        <v>0</v>
      </c>
      <c r="G53" s="54">
        <v>0</v>
      </c>
      <c r="H53" s="54">
        <v>0.01</v>
      </c>
      <c r="I53" s="54">
        <v>0.02</v>
      </c>
      <c r="J53" s="54">
        <v>0.03</v>
      </c>
      <c r="K53" s="54">
        <v>0.04</v>
      </c>
      <c r="L53" s="54">
        <v>0.05</v>
      </c>
      <c r="M53" s="54">
        <v>6.0000000000000005E-2</v>
      </c>
      <c r="N53" s="54">
        <v>7.0000000000000007E-2</v>
      </c>
      <c r="O53" s="54">
        <v>0.08</v>
      </c>
      <c r="P53" s="54">
        <v>0.09</v>
      </c>
      <c r="Q53" s="54">
        <v>9.9999999999999992E-2</v>
      </c>
      <c r="R53" s="54">
        <v>0.10999999999999999</v>
      </c>
      <c r="S53" s="54">
        <v>0.11999999999999998</v>
      </c>
    </row>
    <row r="54" spans="2:19" x14ac:dyDescent="0.3">
      <c r="B54" s="48" t="s">
        <v>149</v>
      </c>
      <c r="C54" s="48" t="s">
        <v>77</v>
      </c>
      <c r="D54" s="48" t="s">
        <v>156</v>
      </c>
      <c r="E54" s="54">
        <v>0</v>
      </c>
      <c r="F54" s="54">
        <v>0</v>
      </c>
      <c r="G54" s="54">
        <v>0</v>
      </c>
      <c r="H54" s="54">
        <v>0.01</v>
      </c>
      <c r="I54" s="54">
        <v>0.02</v>
      </c>
      <c r="J54" s="54">
        <v>0.03</v>
      </c>
      <c r="K54" s="54">
        <v>0.04</v>
      </c>
      <c r="L54" s="54">
        <v>0.05</v>
      </c>
      <c r="M54" s="54">
        <v>6.0000000000000005E-2</v>
      </c>
      <c r="N54" s="54">
        <v>7.0000000000000007E-2</v>
      </c>
      <c r="O54" s="54">
        <v>0.08</v>
      </c>
      <c r="P54" s="54">
        <v>0.09</v>
      </c>
      <c r="Q54" s="54">
        <v>9.9999999999999992E-2</v>
      </c>
      <c r="R54" s="54">
        <v>0.10999999999999999</v>
      </c>
      <c r="S54" s="54">
        <v>0.11999999999999998</v>
      </c>
    </row>
    <row r="55" spans="2:19" x14ac:dyDescent="0.3">
      <c r="B55" s="48" t="s">
        <v>149</v>
      </c>
      <c r="C55" s="48" t="s">
        <v>125</v>
      </c>
      <c r="D55" s="48" t="s">
        <v>156</v>
      </c>
      <c r="E55" s="54">
        <v>0</v>
      </c>
      <c r="F55" s="54">
        <v>0</v>
      </c>
      <c r="G55" s="54">
        <v>0</v>
      </c>
      <c r="H55" s="54">
        <v>0</v>
      </c>
      <c r="I55" s="54">
        <v>0</v>
      </c>
      <c r="J55" s="54">
        <v>0</v>
      </c>
      <c r="K55" s="54">
        <v>0</v>
      </c>
      <c r="L55" s="54">
        <v>0</v>
      </c>
      <c r="M55" s="54">
        <v>0</v>
      </c>
      <c r="N55" s="54">
        <v>0</v>
      </c>
      <c r="O55" s="54">
        <v>0</v>
      </c>
      <c r="P55" s="54">
        <v>0</v>
      </c>
      <c r="Q55" s="54">
        <v>0</v>
      </c>
      <c r="R55" s="54">
        <v>0</v>
      </c>
      <c r="S55" s="54">
        <v>0</v>
      </c>
    </row>
    <row r="56" spans="2:19" x14ac:dyDescent="0.3">
      <c r="B56" s="48" t="s">
        <v>149</v>
      </c>
      <c r="C56" s="48" t="s">
        <v>78</v>
      </c>
      <c r="D56" s="48" t="s">
        <v>156</v>
      </c>
      <c r="E56" s="54">
        <v>0</v>
      </c>
      <c r="F56" s="54">
        <v>0</v>
      </c>
      <c r="G56" s="54">
        <v>0</v>
      </c>
      <c r="H56" s="54">
        <v>0.01</v>
      </c>
      <c r="I56" s="54">
        <v>0.02</v>
      </c>
      <c r="J56" s="54">
        <v>0.03</v>
      </c>
      <c r="K56" s="54">
        <v>0.04</v>
      </c>
      <c r="L56" s="54">
        <v>0.05</v>
      </c>
      <c r="M56" s="54">
        <v>6.0000000000000005E-2</v>
      </c>
      <c r="N56" s="54">
        <v>7.0000000000000007E-2</v>
      </c>
      <c r="O56" s="54">
        <v>0.08</v>
      </c>
      <c r="P56" s="54">
        <v>0.09</v>
      </c>
      <c r="Q56" s="54">
        <v>9.9999999999999992E-2</v>
      </c>
      <c r="R56" s="54">
        <v>0.10999999999999999</v>
      </c>
      <c r="S56" s="54">
        <v>0.11999999999999998</v>
      </c>
    </row>
    <row r="57" spans="2:19" x14ac:dyDescent="0.3">
      <c r="B57" s="48" t="s">
        <v>149</v>
      </c>
      <c r="C57" s="48" t="s">
        <v>76</v>
      </c>
      <c r="D57" s="48" t="s">
        <v>157</v>
      </c>
      <c r="E57" s="54">
        <v>0</v>
      </c>
      <c r="F57" s="54">
        <v>0</v>
      </c>
      <c r="G57" s="54">
        <v>0</v>
      </c>
      <c r="H57" s="54">
        <v>0.02</v>
      </c>
      <c r="I57" s="54">
        <v>0.04</v>
      </c>
      <c r="J57" s="54">
        <v>0.06</v>
      </c>
      <c r="K57" s="54">
        <v>0.08</v>
      </c>
      <c r="L57" s="54">
        <v>0.1</v>
      </c>
      <c r="M57" s="54">
        <v>0.12000000000000001</v>
      </c>
      <c r="N57" s="54">
        <v>0.14000000000000001</v>
      </c>
      <c r="O57" s="54">
        <v>0.16</v>
      </c>
      <c r="P57" s="54">
        <v>0.18</v>
      </c>
      <c r="Q57" s="54">
        <v>0.19999999999999998</v>
      </c>
      <c r="R57" s="54">
        <v>0.21999999999999997</v>
      </c>
      <c r="S57" s="54">
        <v>0.23999999999999996</v>
      </c>
    </row>
    <row r="58" spans="2:19" x14ac:dyDescent="0.3">
      <c r="B58" s="48" t="s">
        <v>149</v>
      </c>
      <c r="C58" s="48" t="s">
        <v>77</v>
      </c>
      <c r="D58" s="48" t="s">
        <v>157</v>
      </c>
      <c r="E58" s="54">
        <v>0</v>
      </c>
      <c r="F58" s="54">
        <v>0</v>
      </c>
      <c r="G58" s="54">
        <v>0</v>
      </c>
      <c r="H58" s="54">
        <v>0.02</v>
      </c>
      <c r="I58" s="54">
        <v>0.04</v>
      </c>
      <c r="J58" s="54">
        <v>0.06</v>
      </c>
      <c r="K58" s="54">
        <v>0.08</v>
      </c>
      <c r="L58" s="54">
        <v>0.1</v>
      </c>
      <c r="M58" s="54">
        <v>0.12000000000000001</v>
      </c>
      <c r="N58" s="54">
        <v>0.14000000000000001</v>
      </c>
      <c r="O58" s="54">
        <v>0.16</v>
      </c>
      <c r="P58" s="54">
        <v>0.18</v>
      </c>
      <c r="Q58" s="54">
        <v>0.19999999999999998</v>
      </c>
      <c r="R58" s="54">
        <v>0.21999999999999997</v>
      </c>
      <c r="S58" s="54">
        <v>0.23999999999999996</v>
      </c>
    </row>
    <row r="59" spans="2:19" x14ac:dyDescent="0.3">
      <c r="B59" s="48" t="s">
        <v>149</v>
      </c>
      <c r="C59" s="48" t="s">
        <v>125</v>
      </c>
      <c r="D59" s="48" t="s">
        <v>157</v>
      </c>
      <c r="E59" s="54">
        <v>0</v>
      </c>
      <c r="F59" s="54">
        <v>0</v>
      </c>
      <c r="G59" s="54">
        <v>0</v>
      </c>
      <c r="H59" s="54">
        <v>0.01</v>
      </c>
      <c r="I59" s="54">
        <v>0.02</v>
      </c>
      <c r="J59" s="54">
        <v>0.03</v>
      </c>
      <c r="K59" s="54">
        <v>0.04</v>
      </c>
      <c r="L59" s="54">
        <v>0.05</v>
      </c>
      <c r="M59" s="54">
        <v>6.0000000000000005E-2</v>
      </c>
      <c r="N59" s="54">
        <v>7.0000000000000007E-2</v>
      </c>
      <c r="O59" s="54">
        <v>0.08</v>
      </c>
      <c r="P59" s="54">
        <v>0.09</v>
      </c>
      <c r="Q59" s="54">
        <v>9.9999999999999992E-2</v>
      </c>
      <c r="R59" s="54">
        <v>0.10999999999999999</v>
      </c>
      <c r="S59" s="54">
        <v>0.11999999999999998</v>
      </c>
    </row>
    <row r="60" spans="2:19" x14ac:dyDescent="0.3">
      <c r="B60" s="48" t="s">
        <v>149</v>
      </c>
      <c r="C60" s="48" t="s">
        <v>78</v>
      </c>
      <c r="D60" s="48" t="s">
        <v>157</v>
      </c>
      <c r="E60" s="54">
        <v>0</v>
      </c>
      <c r="F60" s="54">
        <v>0</v>
      </c>
      <c r="G60" s="54">
        <v>0</v>
      </c>
      <c r="H60" s="54">
        <v>0.02</v>
      </c>
      <c r="I60" s="54">
        <v>0.04</v>
      </c>
      <c r="J60" s="54">
        <v>0.06</v>
      </c>
      <c r="K60" s="54">
        <v>0.08</v>
      </c>
      <c r="L60" s="54">
        <v>0.1</v>
      </c>
      <c r="M60" s="54">
        <v>0.12000000000000001</v>
      </c>
      <c r="N60" s="54">
        <v>0.14000000000000001</v>
      </c>
      <c r="O60" s="54">
        <v>0.16</v>
      </c>
      <c r="P60" s="54">
        <v>0.18</v>
      </c>
      <c r="Q60" s="54">
        <v>0.19999999999999998</v>
      </c>
      <c r="R60" s="54">
        <v>0.21999999999999997</v>
      </c>
      <c r="S60" s="54">
        <v>0.23999999999999996</v>
      </c>
    </row>
    <row r="61" spans="2:19" x14ac:dyDescent="0.3">
      <c r="B61" s="48" t="s">
        <v>150</v>
      </c>
      <c r="C61" s="48" t="s">
        <v>76</v>
      </c>
      <c r="D61" s="48" t="s">
        <v>156</v>
      </c>
      <c r="E61" s="54">
        <v>7.4999999999999997E-2</v>
      </c>
      <c r="F61" s="54">
        <v>7.4999999999999997E-2</v>
      </c>
      <c r="G61" s="54">
        <v>7.4999999999999997E-2</v>
      </c>
      <c r="H61" s="54">
        <v>7.4999999999999997E-2</v>
      </c>
      <c r="I61" s="54">
        <v>7.4999999999999997E-2</v>
      </c>
      <c r="J61" s="54">
        <v>7.4999999999999997E-2</v>
      </c>
      <c r="K61" s="54">
        <v>7.4999999999999997E-2</v>
      </c>
      <c r="L61" s="54">
        <v>7.4999999999999997E-2</v>
      </c>
      <c r="M61" s="54">
        <v>7.4999999999999997E-2</v>
      </c>
      <c r="N61" s="54">
        <v>7.4999999999999997E-2</v>
      </c>
      <c r="O61" s="54">
        <v>7.4999999999999997E-2</v>
      </c>
      <c r="P61" s="54">
        <v>7.4999999999999997E-2</v>
      </c>
      <c r="Q61" s="54">
        <v>7.4999999999999997E-2</v>
      </c>
      <c r="R61" s="54">
        <v>7.4999999999999997E-2</v>
      </c>
      <c r="S61" s="54">
        <v>7.4999999999999997E-2</v>
      </c>
    </row>
    <row r="62" spans="2:19" x14ac:dyDescent="0.3">
      <c r="B62" s="48" t="s">
        <v>150</v>
      </c>
      <c r="C62" s="48" t="s">
        <v>77</v>
      </c>
      <c r="D62" s="48" t="s">
        <v>156</v>
      </c>
      <c r="E62" s="54">
        <v>0</v>
      </c>
      <c r="F62" s="54">
        <v>0</v>
      </c>
      <c r="G62" s="54">
        <v>0</v>
      </c>
      <c r="H62" s="54">
        <v>0</v>
      </c>
      <c r="I62" s="54">
        <v>0</v>
      </c>
      <c r="J62" s="54">
        <v>0</v>
      </c>
      <c r="K62" s="54">
        <v>0</v>
      </c>
      <c r="L62" s="54">
        <v>0</v>
      </c>
      <c r="M62" s="54">
        <v>0</v>
      </c>
      <c r="N62" s="54">
        <v>0</v>
      </c>
      <c r="O62" s="54">
        <v>0</v>
      </c>
      <c r="P62" s="54">
        <v>0</v>
      </c>
      <c r="Q62" s="54">
        <v>0</v>
      </c>
      <c r="R62" s="54">
        <v>0</v>
      </c>
      <c r="S62" s="54">
        <v>0</v>
      </c>
    </row>
    <row r="63" spans="2:19" x14ac:dyDescent="0.3">
      <c r="B63" s="48" t="s">
        <v>150</v>
      </c>
      <c r="C63" s="48" t="s">
        <v>125</v>
      </c>
      <c r="D63" s="48" t="s">
        <v>156</v>
      </c>
      <c r="E63" s="54">
        <v>0</v>
      </c>
      <c r="F63" s="54">
        <v>0</v>
      </c>
      <c r="G63" s="54">
        <v>0</v>
      </c>
      <c r="H63" s="54">
        <v>0</v>
      </c>
      <c r="I63" s="54">
        <v>0</v>
      </c>
      <c r="J63" s="54">
        <v>0</v>
      </c>
      <c r="K63" s="54">
        <v>0</v>
      </c>
      <c r="L63" s="54">
        <v>0</v>
      </c>
      <c r="M63" s="54">
        <v>0</v>
      </c>
      <c r="N63" s="54">
        <v>0</v>
      </c>
      <c r="O63" s="54">
        <v>0</v>
      </c>
      <c r="P63" s="54">
        <v>0</v>
      </c>
      <c r="Q63" s="54">
        <v>0</v>
      </c>
      <c r="R63" s="54">
        <v>0</v>
      </c>
      <c r="S63" s="54">
        <v>0</v>
      </c>
    </row>
    <row r="64" spans="2:19" x14ac:dyDescent="0.3">
      <c r="B64" s="48" t="s">
        <v>150</v>
      </c>
      <c r="C64" s="48" t="s">
        <v>78</v>
      </c>
      <c r="D64" s="48" t="s">
        <v>156</v>
      </c>
      <c r="E64" s="54">
        <v>0</v>
      </c>
      <c r="F64" s="54">
        <v>0</v>
      </c>
      <c r="G64" s="54">
        <v>0</v>
      </c>
      <c r="H64" s="54">
        <v>0</v>
      </c>
      <c r="I64" s="54">
        <v>0</v>
      </c>
      <c r="J64" s="54">
        <v>0</v>
      </c>
      <c r="K64" s="54">
        <v>0</v>
      </c>
      <c r="L64" s="54">
        <v>0</v>
      </c>
      <c r="M64" s="54">
        <v>0</v>
      </c>
      <c r="N64" s="54">
        <v>0</v>
      </c>
      <c r="O64" s="54">
        <v>0</v>
      </c>
      <c r="P64" s="54">
        <v>0</v>
      </c>
      <c r="Q64" s="54">
        <v>0</v>
      </c>
      <c r="R64" s="54">
        <v>0</v>
      </c>
      <c r="S64" s="54">
        <v>0</v>
      </c>
    </row>
    <row r="65" spans="2:19" x14ac:dyDescent="0.3">
      <c r="B65" s="48" t="s">
        <v>150</v>
      </c>
      <c r="C65" s="48" t="s">
        <v>76</v>
      </c>
      <c r="D65" s="48" t="s">
        <v>157</v>
      </c>
      <c r="E65" s="54">
        <v>7.4999999999999997E-2</v>
      </c>
      <c r="F65" s="54">
        <v>7.4999999999999997E-2</v>
      </c>
      <c r="G65" s="54">
        <v>7.4999999999999997E-2</v>
      </c>
      <c r="H65" s="54">
        <v>7.4999999999999997E-2</v>
      </c>
      <c r="I65" s="54">
        <v>0.15</v>
      </c>
      <c r="J65" s="54">
        <v>0.15</v>
      </c>
      <c r="K65" s="54">
        <v>0.15</v>
      </c>
      <c r="L65" s="54">
        <v>0.15</v>
      </c>
      <c r="M65" s="54">
        <v>0.15</v>
      </c>
      <c r="N65" s="54">
        <v>0.22499999999999998</v>
      </c>
      <c r="O65" s="54">
        <v>0.22499999999999998</v>
      </c>
      <c r="P65" s="54">
        <v>0.22499999999999998</v>
      </c>
      <c r="Q65" s="54">
        <v>0.22499999999999998</v>
      </c>
      <c r="R65" s="54">
        <v>0.22499999999999998</v>
      </c>
      <c r="S65" s="54">
        <v>0.22499999999999998</v>
      </c>
    </row>
    <row r="66" spans="2:19" x14ac:dyDescent="0.3">
      <c r="B66" s="48" t="s">
        <v>150</v>
      </c>
      <c r="C66" s="48" t="s">
        <v>77</v>
      </c>
      <c r="D66" s="48" t="s">
        <v>157</v>
      </c>
      <c r="E66" s="54">
        <v>0</v>
      </c>
      <c r="F66" s="54">
        <v>0</v>
      </c>
      <c r="G66" s="54">
        <v>0</v>
      </c>
      <c r="H66" s="54">
        <v>7.4999999999999997E-2</v>
      </c>
      <c r="I66" s="54">
        <v>7.4999999999999997E-2</v>
      </c>
      <c r="J66" s="54">
        <v>7.4999999999999997E-2</v>
      </c>
      <c r="K66" s="54">
        <v>7.4999999999999997E-2</v>
      </c>
      <c r="L66" s="54">
        <v>7.4999999999999997E-2</v>
      </c>
      <c r="M66" s="54">
        <v>0.15</v>
      </c>
      <c r="N66" s="54">
        <v>0.15</v>
      </c>
      <c r="O66" s="54">
        <v>0.15</v>
      </c>
      <c r="P66" s="54">
        <v>0.15</v>
      </c>
      <c r="Q66" s="54">
        <v>0.15</v>
      </c>
      <c r="R66" s="54">
        <v>0.15</v>
      </c>
      <c r="S66" s="54">
        <v>0.15</v>
      </c>
    </row>
    <row r="67" spans="2:19" x14ac:dyDescent="0.3">
      <c r="B67" s="48" t="s">
        <v>150</v>
      </c>
      <c r="C67" s="48" t="s">
        <v>125</v>
      </c>
      <c r="D67" s="48" t="s">
        <v>157</v>
      </c>
      <c r="E67" s="54">
        <v>0</v>
      </c>
      <c r="F67" s="54">
        <v>0</v>
      </c>
      <c r="G67" s="54">
        <v>0</v>
      </c>
      <c r="H67" s="54">
        <v>7.4999999999999997E-2</v>
      </c>
      <c r="I67" s="54">
        <v>7.4999999999999997E-2</v>
      </c>
      <c r="J67" s="54">
        <v>7.4999999999999997E-2</v>
      </c>
      <c r="K67" s="54">
        <v>7.4999999999999997E-2</v>
      </c>
      <c r="L67" s="54">
        <v>7.4999999999999997E-2</v>
      </c>
      <c r="M67" s="54">
        <v>0.15</v>
      </c>
      <c r="N67" s="54">
        <v>0.15</v>
      </c>
      <c r="O67" s="54">
        <v>0.15</v>
      </c>
      <c r="P67" s="54">
        <v>0.15</v>
      </c>
      <c r="Q67" s="54">
        <v>0.15</v>
      </c>
      <c r="R67" s="54">
        <v>0.15</v>
      </c>
      <c r="S67" s="54">
        <v>0.15</v>
      </c>
    </row>
    <row r="68" spans="2:19" x14ac:dyDescent="0.3">
      <c r="B68" s="48" t="s">
        <v>150</v>
      </c>
      <c r="C68" s="48" t="s">
        <v>78</v>
      </c>
      <c r="D68" s="48" t="s">
        <v>157</v>
      </c>
      <c r="E68" s="54">
        <v>0</v>
      </c>
      <c r="F68" s="54">
        <v>0</v>
      </c>
      <c r="G68" s="54">
        <v>0</v>
      </c>
      <c r="H68" s="54">
        <v>7.4999999999999997E-2</v>
      </c>
      <c r="I68" s="54">
        <v>7.4999999999999997E-2</v>
      </c>
      <c r="J68" s="54">
        <v>7.4999999999999997E-2</v>
      </c>
      <c r="K68" s="54">
        <v>7.4999999999999997E-2</v>
      </c>
      <c r="L68" s="54">
        <v>7.4999999999999997E-2</v>
      </c>
      <c r="M68" s="54">
        <v>0.15</v>
      </c>
      <c r="N68" s="54">
        <v>0.15</v>
      </c>
      <c r="O68" s="54">
        <v>0.15</v>
      </c>
      <c r="P68" s="54">
        <v>0.15</v>
      </c>
      <c r="Q68" s="54">
        <v>0.15</v>
      </c>
      <c r="R68" s="54">
        <v>0.15</v>
      </c>
      <c r="S68" s="54">
        <v>0.15</v>
      </c>
    </row>
    <row r="69" spans="2:19" x14ac:dyDescent="0.3">
      <c r="B69" s="48" t="s">
        <v>151</v>
      </c>
      <c r="C69" s="48" t="s">
        <v>76</v>
      </c>
      <c r="D69" s="48" t="s">
        <v>156</v>
      </c>
      <c r="E69" s="54">
        <v>0</v>
      </c>
      <c r="F69" s="54">
        <v>0</v>
      </c>
      <c r="G69" s="54">
        <v>0</v>
      </c>
      <c r="H69" s="54">
        <v>0.01</v>
      </c>
      <c r="I69" s="54">
        <v>1.0200000000000001E-2</v>
      </c>
      <c r="J69" s="54">
        <v>1.0404E-2</v>
      </c>
      <c r="K69" s="54">
        <v>1.0612079999999999E-2</v>
      </c>
      <c r="L69" s="54">
        <v>1.0824321600000001E-2</v>
      </c>
      <c r="M69" s="54">
        <v>1.1040808032000001E-2</v>
      </c>
      <c r="N69" s="54">
        <v>1.1261624192640001E-2</v>
      </c>
      <c r="O69" s="54">
        <v>1.1486856676492798E-2</v>
      </c>
      <c r="P69" s="54">
        <v>1.1716593810022656E-2</v>
      </c>
      <c r="Q69" s="54">
        <v>1.1950925686223109E-2</v>
      </c>
      <c r="R69" s="54">
        <v>1.2189944199947572E-2</v>
      </c>
      <c r="S69" s="54">
        <v>1.243374308394652E-2</v>
      </c>
    </row>
    <row r="70" spans="2:19" x14ac:dyDescent="0.3">
      <c r="B70" s="48" t="s">
        <v>151</v>
      </c>
      <c r="C70" s="48" t="s">
        <v>77</v>
      </c>
      <c r="D70" s="48" t="s">
        <v>156</v>
      </c>
      <c r="E70" s="54">
        <v>0</v>
      </c>
      <c r="F70" s="54">
        <v>0</v>
      </c>
      <c r="G70" s="54">
        <v>0</v>
      </c>
      <c r="H70" s="54">
        <v>0.01</v>
      </c>
      <c r="I70" s="54">
        <v>1.0200000000000001E-2</v>
      </c>
      <c r="J70" s="54">
        <v>1.0404E-2</v>
      </c>
      <c r="K70" s="54">
        <v>1.0612079999999999E-2</v>
      </c>
      <c r="L70" s="54">
        <v>1.0824321600000001E-2</v>
      </c>
      <c r="M70" s="54">
        <v>1.1040808032000001E-2</v>
      </c>
      <c r="N70" s="54">
        <v>1.1261624192640001E-2</v>
      </c>
      <c r="O70" s="54">
        <v>1.1486856676492798E-2</v>
      </c>
      <c r="P70" s="54">
        <v>1.1716593810022656E-2</v>
      </c>
      <c r="Q70" s="54">
        <v>1.1950925686223109E-2</v>
      </c>
      <c r="R70" s="54">
        <v>1.2189944199947572E-2</v>
      </c>
      <c r="S70" s="54">
        <v>1.243374308394652E-2</v>
      </c>
    </row>
    <row r="71" spans="2:19" x14ac:dyDescent="0.3">
      <c r="B71" s="48" t="s">
        <v>151</v>
      </c>
      <c r="C71" s="48" t="s">
        <v>125</v>
      </c>
      <c r="D71" s="48" t="s">
        <v>156</v>
      </c>
      <c r="E71" s="54">
        <v>0</v>
      </c>
      <c r="F71" s="54">
        <v>0</v>
      </c>
      <c r="G71" s="54">
        <v>0</v>
      </c>
      <c r="H71" s="54">
        <v>0.01</v>
      </c>
      <c r="I71" s="54">
        <v>1.0200000000000001E-2</v>
      </c>
      <c r="J71" s="54">
        <v>1.0404E-2</v>
      </c>
      <c r="K71" s="54">
        <v>1.0612079999999999E-2</v>
      </c>
      <c r="L71" s="54">
        <v>1.0824321600000001E-2</v>
      </c>
      <c r="M71" s="54">
        <v>1.1040808032000001E-2</v>
      </c>
      <c r="N71" s="54">
        <v>1.1261624192640001E-2</v>
      </c>
      <c r="O71" s="54">
        <v>1.1486856676492798E-2</v>
      </c>
      <c r="P71" s="54">
        <v>1.1716593810022656E-2</v>
      </c>
      <c r="Q71" s="54">
        <v>1.1950925686223109E-2</v>
      </c>
      <c r="R71" s="54">
        <v>1.2189944199947572E-2</v>
      </c>
      <c r="S71" s="54">
        <v>1.243374308394652E-2</v>
      </c>
    </row>
    <row r="72" spans="2:19" x14ac:dyDescent="0.3">
      <c r="B72" s="48" t="s">
        <v>151</v>
      </c>
      <c r="C72" s="48" t="s">
        <v>78</v>
      </c>
      <c r="D72" s="48" t="s">
        <v>156</v>
      </c>
      <c r="E72" s="54">
        <v>0</v>
      </c>
      <c r="F72" s="54">
        <v>0</v>
      </c>
      <c r="G72" s="54">
        <v>0</v>
      </c>
      <c r="H72" s="54">
        <v>0.01</v>
      </c>
      <c r="I72" s="54">
        <v>1.0200000000000001E-2</v>
      </c>
      <c r="J72" s="54">
        <v>1.0404E-2</v>
      </c>
      <c r="K72" s="54">
        <v>1.0612079999999999E-2</v>
      </c>
      <c r="L72" s="54">
        <v>1.0824321600000001E-2</v>
      </c>
      <c r="M72" s="54">
        <v>1.1040808032000001E-2</v>
      </c>
      <c r="N72" s="54">
        <v>1.1261624192640001E-2</v>
      </c>
      <c r="O72" s="54">
        <v>1.1486856676492798E-2</v>
      </c>
      <c r="P72" s="54">
        <v>1.1716593810022656E-2</v>
      </c>
      <c r="Q72" s="54">
        <v>1.1950925686223109E-2</v>
      </c>
      <c r="R72" s="54">
        <v>1.2189944199947572E-2</v>
      </c>
      <c r="S72" s="54">
        <v>1.243374308394652E-2</v>
      </c>
    </row>
    <row r="73" spans="2:19" x14ac:dyDescent="0.3">
      <c r="B73" s="48" t="s">
        <v>151</v>
      </c>
      <c r="C73" s="48" t="s">
        <v>76</v>
      </c>
      <c r="D73" s="48" t="s">
        <v>157</v>
      </c>
      <c r="E73" s="54">
        <v>0</v>
      </c>
      <c r="F73" s="54">
        <v>0</v>
      </c>
      <c r="G73" s="54">
        <v>0</v>
      </c>
      <c r="H73" s="54">
        <v>0.01</v>
      </c>
      <c r="I73" s="54">
        <v>1.0400000000000001E-2</v>
      </c>
      <c r="J73" s="54">
        <v>1.0816000000000001E-2</v>
      </c>
      <c r="K73" s="54">
        <v>1.1248640000000001E-2</v>
      </c>
      <c r="L73" s="54">
        <v>1.1698585600000002E-2</v>
      </c>
      <c r="M73" s="54">
        <v>1.2166529024000004E-2</v>
      </c>
      <c r="N73" s="54">
        <v>1.2653190184960004E-2</v>
      </c>
      <c r="O73" s="54">
        <v>1.3159317792358403E-2</v>
      </c>
      <c r="P73" s="54">
        <v>1.3685690504052741E-2</v>
      </c>
      <c r="Q73" s="54">
        <v>1.4233118124214851E-2</v>
      </c>
      <c r="R73" s="54">
        <v>1.4802442849183447E-2</v>
      </c>
      <c r="S73" s="54">
        <v>1.5394540563150783E-2</v>
      </c>
    </row>
    <row r="74" spans="2:19" x14ac:dyDescent="0.3">
      <c r="B74" s="48" t="s">
        <v>151</v>
      </c>
      <c r="C74" s="48" t="s">
        <v>77</v>
      </c>
      <c r="D74" s="48" t="s">
        <v>157</v>
      </c>
      <c r="E74" s="54">
        <v>0</v>
      </c>
      <c r="F74" s="54">
        <v>0</v>
      </c>
      <c r="G74" s="54">
        <v>0</v>
      </c>
      <c r="H74" s="54">
        <v>0.01</v>
      </c>
      <c r="I74" s="54">
        <v>1.0400000000000001E-2</v>
      </c>
      <c r="J74" s="54">
        <v>1.0816000000000001E-2</v>
      </c>
      <c r="K74" s="54">
        <v>1.1248640000000001E-2</v>
      </c>
      <c r="L74" s="54">
        <v>1.1698585600000002E-2</v>
      </c>
      <c r="M74" s="54">
        <v>1.2166529024000004E-2</v>
      </c>
      <c r="N74" s="54">
        <v>1.2653190184960004E-2</v>
      </c>
      <c r="O74" s="54">
        <v>1.3159317792358403E-2</v>
      </c>
      <c r="P74" s="54">
        <v>1.3685690504052741E-2</v>
      </c>
      <c r="Q74" s="54">
        <v>1.4233118124214851E-2</v>
      </c>
      <c r="R74" s="54">
        <v>1.4802442849183447E-2</v>
      </c>
      <c r="S74" s="54">
        <v>1.5394540563150783E-2</v>
      </c>
    </row>
    <row r="75" spans="2:19" x14ac:dyDescent="0.3">
      <c r="B75" s="48" t="s">
        <v>151</v>
      </c>
      <c r="C75" s="48" t="s">
        <v>125</v>
      </c>
      <c r="D75" s="48" t="s">
        <v>157</v>
      </c>
      <c r="E75" s="54">
        <v>0</v>
      </c>
      <c r="F75" s="54">
        <v>0</v>
      </c>
      <c r="G75" s="54">
        <v>0</v>
      </c>
      <c r="H75" s="54">
        <v>0.01</v>
      </c>
      <c r="I75" s="54">
        <v>1.0400000000000001E-2</v>
      </c>
      <c r="J75" s="54">
        <v>1.0816000000000001E-2</v>
      </c>
      <c r="K75" s="54">
        <v>1.1248640000000001E-2</v>
      </c>
      <c r="L75" s="54">
        <v>1.1698585600000002E-2</v>
      </c>
      <c r="M75" s="54">
        <v>1.2166529024000004E-2</v>
      </c>
      <c r="N75" s="54">
        <v>1.2653190184960004E-2</v>
      </c>
      <c r="O75" s="54">
        <v>1.3159317792358403E-2</v>
      </c>
      <c r="P75" s="54">
        <v>1.3685690504052741E-2</v>
      </c>
      <c r="Q75" s="54">
        <v>1.4233118124214851E-2</v>
      </c>
      <c r="R75" s="54">
        <v>1.4802442849183447E-2</v>
      </c>
      <c r="S75" s="54">
        <v>1.5394540563150783E-2</v>
      </c>
    </row>
    <row r="76" spans="2:19" x14ac:dyDescent="0.3">
      <c r="B76" s="48" t="s">
        <v>151</v>
      </c>
      <c r="C76" s="48" t="s">
        <v>78</v>
      </c>
      <c r="D76" s="48" t="s">
        <v>157</v>
      </c>
      <c r="E76" s="54">
        <v>0</v>
      </c>
      <c r="F76" s="54">
        <v>0</v>
      </c>
      <c r="G76" s="54">
        <v>0</v>
      </c>
      <c r="H76" s="54">
        <v>0.01</v>
      </c>
      <c r="I76" s="54">
        <v>1.0400000000000001E-2</v>
      </c>
      <c r="J76" s="54">
        <v>1.0816000000000001E-2</v>
      </c>
      <c r="K76" s="54">
        <v>1.1248640000000001E-2</v>
      </c>
      <c r="L76" s="54">
        <v>1.1698585600000002E-2</v>
      </c>
      <c r="M76" s="54">
        <v>1.2166529024000004E-2</v>
      </c>
      <c r="N76" s="54">
        <v>1.2653190184960004E-2</v>
      </c>
      <c r="O76" s="54">
        <v>1.3159317792358403E-2</v>
      </c>
      <c r="P76" s="54">
        <v>1.3685690504052741E-2</v>
      </c>
      <c r="Q76" s="54">
        <v>1.4233118124214851E-2</v>
      </c>
      <c r="R76" s="54">
        <v>1.4802442849183447E-2</v>
      </c>
      <c r="S76" s="54">
        <v>1.5394540563150783E-2</v>
      </c>
    </row>
    <row r="77" spans="2:19" x14ac:dyDescent="0.3">
      <c r="B77" s="48" t="s">
        <v>152</v>
      </c>
      <c r="C77" s="48" t="s">
        <v>76</v>
      </c>
      <c r="D77" s="48" t="s">
        <v>156</v>
      </c>
      <c r="E77" s="54">
        <v>1.2999999999999999E-2</v>
      </c>
      <c r="F77" s="54">
        <v>1.2769000000000001E-2</v>
      </c>
      <c r="G77" s="54">
        <v>1.4301280000000003E-2</v>
      </c>
      <c r="H77" s="54">
        <v>1.6017433600000002E-2</v>
      </c>
      <c r="I77" s="54">
        <v>1.7939525632000006E-2</v>
      </c>
      <c r="J77" s="54">
        <v>2.0092268707840005E-2</v>
      </c>
      <c r="K77" s="54">
        <v>2.2503340952780809E-2</v>
      </c>
      <c r="L77" s="54">
        <v>2.5203741867114507E-2</v>
      </c>
      <c r="M77" s="54">
        <v>2.8228190891168251E-2</v>
      </c>
      <c r="N77" s="54">
        <v>3.1615573798108441E-2</v>
      </c>
      <c r="O77" s="54">
        <v>3.5409442653881455E-2</v>
      </c>
      <c r="P77" s="54">
        <v>3.9658575772347236E-2</v>
      </c>
      <c r="Q77" s="54">
        <v>4.4417604865028909E-2</v>
      </c>
      <c r="R77" s="54">
        <v>4.9747717448832378E-2</v>
      </c>
      <c r="S77" s="54">
        <v>5.5717443542692272E-2</v>
      </c>
    </row>
    <row r="78" spans="2:19" x14ac:dyDescent="0.3">
      <c r="B78" s="48" t="s">
        <v>152</v>
      </c>
      <c r="C78" s="48" t="s">
        <v>77</v>
      </c>
      <c r="D78" s="48" t="s">
        <v>156</v>
      </c>
      <c r="E78" s="54">
        <v>1.2768999999999997E-2</v>
      </c>
      <c r="F78" s="54">
        <v>1.2768999999999997E-2</v>
      </c>
      <c r="G78" s="54">
        <v>1.4301279999999998E-2</v>
      </c>
      <c r="H78" s="54">
        <v>1.6017433599999999E-2</v>
      </c>
      <c r="I78" s="54">
        <v>1.7939525632000002E-2</v>
      </c>
      <c r="J78" s="54">
        <v>2.0092268707840002E-2</v>
      </c>
      <c r="K78" s="54">
        <v>2.2503340952780802E-2</v>
      </c>
      <c r="L78" s="54">
        <v>2.52037418671145E-2</v>
      </c>
      <c r="M78" s="54">
        <v>2.8228190891168244E-2</v>
      </c>
      <c r="N78" s="54">
        <v>3.1615573798108434E-2</v>
      </c>
      <c r="O78" s="54">
        <v>3.5409442653881448E-2</v>
      </c>
      <c r="P78" s="54">
        <v>3.9658575772347222E-2</v>
      </c>
      <c r="Q78" s="54">
        <v>4.4417604865028895E-2</v>
      </c>
      <c r="R78" s="54">
        <v>4.9747717448832364E-2</v>
      </c>
      <c r="S78" s="54">
        <v>5.5717443542692258E-2</v>
      </c>
    </row>
    <row r="79" spans="2:19" x14ac:dyDescent="0.3">
      <c r="B79" s="48" t="s">
        <v>152</v>
      </c>
      <c r="C79" s="48" t="s">
        <v>125</v>
      </c>
      <c r="D79" s="48" t="s">
        <v>156</v>
      </c>
      <c r="E79" s="54">
        <v>1.2768999999999997E-2</v>
      </c>
      <c r="F79" s="54">
        <v>1.2768999999999997E-2</v>
      </c>
      <c r="G79" s="54">
        <v>1.4301279999999998E-2</v>
      </c>
      <c r="H79" s="54">
        <v>1.6017433599999999E-2</v>
      </c>
      <c r="I79" s="54">
        <v>1.7939525632000002E-2</v>
      </c>
      <c r="J79" s="54">
        <v>2.0092268707840002E-2</v>
      </c>
      <c r="K79" s="54">
        <v>2.2503340952780802E-2</v>
      </c>
      <c r="L79" s="54">
        <v>2.52037418671145E-2</v>
      </c>
      <c r="M79" s="54">
        <v>2.8228190891168244E-2</v>
      </c>
      <c r="N79" s="54">
        <v>3.1615573798108434E-2</v>
      </c>
      <c r="O79" s="54">
        <v>3.5409442653881448E-2</v>
      </c>
      <c r="P79" s="54">
        <v>3.9658575772347222E-2</v>
      </c>
      <c r="Q79" s="54">
        <v>4.4417604865028895E-2</v>
      </c>
      <c r="R79" s="54">
        <v>4.9747717448832364E-2</v>
      </c>
      <c r="S79" s="54">
        <v>5.5717443542692258E-2</v>
      </c>
    </row>
    <row r="80" spans="2:19" x14ac:dyDescent="0.3">
      <c r="B80" s="48" t="s">
        <v>152</v>
      </c>
      <c r="C80" s="48" t="s">
        <v>78</v>
      </c>
      <c r="D80" s="48" t="s">
        <v>156</v>
      </c>
      <c r="E80" s="54">
        <v>1.2768999999999997E-2</v>
      </c>
      <c r="F80" s="54">
        <v>1.2768999999999997E-2</v>
      </c>
      <c r="G80" s="54">
        <v>1.4301279999999998E-2</v>
      </c>
      <c r="H80" s="54">
        <v>1.6017433599999999E-2</v>
      </c>
      <c r="I80" s="54">
        <v>1.7939525632000002E-2</v>
      </c>
      <c r="J80" s="54">
        <v>2.0092268707840002E-2</v>
      </c>
      <c r="K80" s="54">
        <v>2.2503340952780802E-2</v>
      </c>
      <c r="L80" s="54">
        <v>2.52037418671145E-2</v>
      </c>
      <c r="M80" s="54">
        <v>2.8228190891168244E-2</v>
      </c>
      <c r="N80" s="54">
        <v>3.1615573798108434E-2</v>
      </c>
      <c r="O80" s="54">
        <v>3.5409442653881448E-2</v>
      </c>
      <c r="P80" s="54">
        <v>3.9658575772347222E-2</v>
      </c>
      <c r="Q80" s="54">
        <v>4.4417604865028895E-2</v>
      </c>
      <c r="R80" s="54">
        <v>4.9747717448832364E-2</v>
      </c>
      <c r="S80" s="54">
        <v>5.5717443542692258E-2</v>
      </c>
    </row>
    <row r="81" spans="2:19" x14ac:dyDescent="0.3">
      <c r="B81" s="48" t="s">
        <v>152</v>
      </c>
      <c r="C81" s="48" t="s">
        <v>76</v>
      </c>
      <c r="D81" s="48" t="s">
        <v>157</v>
      </c>
      <c r="E81" s="54">
        <v>1.2768999999999997E-2</v>
      </c>
      <c r="F81" s="54">
        <v>1.2768999999999997E-2</v>
      </c>
      <c r="G81" s="54">
        <v>1.5833559999999997E-2</v>
      </c>
      <c r="H81" s="54">
        <v>1.9633614399999996E-2</v>
      </c>
      <c r="I81" s="54">
        <v>2.4345681855999998E-2</v>
      </c>
      <c r="J81" s="54">
        <v>3.0188645501439997E-2</v>
      </c>
      <c r="K81" s="54">
        <v>3.7433920421785595E-2</v>
      </c>
      <c r="L81" s="54">
        <v>4.641806132301414E-2</v>
      </c>
      <c r="M81" s="54">
        <v>5.7558396040537536E-2</v>
      </c>
      <c r="N81" s="54">
        <v>7.1372411090266541E-2</v>
      </c>
      <c r="O81" s="54">
        <v>8.8501789751930515E-2</v>
      </c>
      <c r="P81" s="54">
        <v>0.10974221929239385</v>
      </c>
      <c r="Q81" s="54">
        <v>0.13608035192256837</v>
      </c>
      <c r="R81" s="54">
        <v>0.16873963638398479</v>
      </c>
      <c r="S81" s="54">
        <v>0.20923714911614114</v>
      </c>
    </row>
    <row r="82" spans="2:19" x14ac:dyDescent="0.3">
      <c r="B82" s="48" t="s">
        <v>152</v>
      </c>
      <c r="C82" s="48" t="s">
        <v>77</v>
      </c>
      <c r="D82" s="48" t="s">
        <v>157</v>
      </c>
      <c r="E82" s="54">
        <v>1.2768999999999997E-2</v>
      </c>
      <c r="F82" s="54">
        <v>1.2768999999999997E-2</v>
      </c>
      <c r="G82" s="54">
        <v>1.5833559999999997E-2</v>
      </c>
      <c r="H82" s="54">
        <v>1.9633614399999996E-2</v>
      </c>
      <c r="I82" s="54">
        <v>2.4345681855999998E-2</v>
      </c>
      <c r="J82" s="54">
        <v>3.0188645501439997E-2</v>
      </c>
      <c r="K82" s="54">
        <v>3.7433920421785595E-2</v>
      </c>
      <c r="L82" s="54">
        <v>4.641806132301414E-2</v>
      </c>
      <c r="M82" s="54">
        <v>5.7558396040537536E-2</v>
      </c>
      <c r="N82" s="54">
        <v>7.1372411090266541E-2</v>
      </c>
      <c r="O82" s="54">
        <v>8.8501789751930515E-2</v>
      </c>
      <c r="P82" s="54">
        <v>0.10974221929239385</v>
      </c>
      <c r="Q82" s="54">
        <v>0.13608035192256837</v>
      </c>
      <c r="R82" s="54">
        <v>0.16873963638398479</v>
      </c>
      <c r="S82" s="54">
        <v>0.20923714911614114</v>
      </c>
    </row>
    <row r="83" spans="2:19" x14ac:dyDescent="0.3">
      <c r="B83" s="48" t="s">
        <v>152</v>
      </c>
      <c r="C83" s="48" t="s">
        <v>125</v>
      </c>
      <c r="D83" s="48" t="s">
        <v>157</v>
      </c>
      <c r="E83" s="54">
        <v>1.2768999999999997E-2</v>
      </c>
      <c r="F83" s="54">
        <v>1.2768999999999997E-2</v>
      </c>
      <c r="G83" s="54">
        <v>1.5833559999999997E-2</v>
      </c>
      <c r="H83" s="54">
        <v>1.9633614399999996E-2</v>
      </c>
      <c r="I83" s="54">
        <v>2.4345681855999998E-2</v>
      </c>
      <c r="J83" s="54">
        <v>3.0188645501439997E-2</v>
      </c>
      <c r="K83" s="54">
        <v>3.7433920421785595E-2</v>
      </c>
      <c r="L83" s="54">
        <v>4.641806132301414E-2</v>
      </c>
      <c r="M83" s="54">
        <v>5.7558396040537536E-2</v>
      </c>
      <c r="N83" s="54">
        <v>7.1372411090266541E-2</v>
      </c>
      <c r="O83" s="54">
        <v>8.8501789751930515E-2</v>
      </c>
      <c r="P83" s="54">
        <v>0.10974221929239385</v>
      </c>
      <c r="Q83" s="54">
        <v>0.13608035192256837</v>
      </c>
      <c r="R83" s="54">
        <v>0.16873963638398479</v>
      </c>
      <c r="S83" s="54">
        <v>0.20923714911614114</v>
      </c>
    </row>
    <row r="84" spans="2:19" x14ac:dyDescent="0.3">
      <c r="B84" s="48" t="s">
        <v>152</v>
      </c>
      <c r="C84" s="48" t="s">
        <v>78</v>
      </c>
      <c r="D84" s="48" t="s">
        <v>157</v>
      </c>
      <c r="E84" s="54">
        <v>1.2768999999999997E-2</v>
      </c>
      <c r="F84" s="54">
        <v>1.2768999999999997E-2</v>
      </c>
      <c r="G84" s="54">
        <v>1.5833559999999997E-2</v>
      </c>
      <c r="H84" s="54">
        <v>1.9633614399999996E-2</v>
      </c>
      <c r="I84" s="54">
        <v>2.4345681855999998E-2</v>
      </c>
      <c r="J84" s="54">
        <v>3.0188645501439997E-2</v>
      </c>
      <c r="K84" s="54">
        <v>3.7433920421785595E-2</v>
      </c>
      <c r="L84" s="54">
        <v>4.641806132301414E-2</v>
      </c>
      <c r="M84" s="54">
        <v>5.7558396040537536E-2</v>
      </c>
      <c r="N84" s="54">
        <v>7.1372411090266541E-2</v>
      </c>
      <c r="O84" s="54">
        <v>8.8501789751930515E-2</v>
      </c>
      <c r="P84" s="54">
        <v>0.10974221929239385</v>
      </c>
      <c r="Q84" s="54">
        <v>0.13608035192256837</v>
      </c>
      <c r="R84" s="54">
        <v>0.16873963638398479</v>
      </c>
      <c r="S84" s="54">
        <v>0.20923714911614114</v>
      </c>
    </row>
    <row r="85" spans="2:19" x14ac:dyDescent="0.3">
      <c r="B85" s="48" t="s">
        <v>109</v>
      </c>
      <c r="C85" s="48" t="s">
        <v>76</v>
      </c>
      <c r="D85" s="48" t="s">
        <v>156</v>
      </c>
      <c r="E85" s="54">
        <v>1.1818181818181818E-2</v>
      </c>
      <c r="F85" s="54">
        <v>1.4090909090909091E-2</v>
      </c>
      <c r="G85" s="54">
        <v>1.5852272727272729E-2</v>
      </c>
      <c r="H85" s="54">
        <v>1.7833806818181818E-2</v>
      </c>
      <c r="I85" s="54">
        <v>2.0063032670454548E-2</v>
      </c>
      <c r="J85" s="54">
        <v>2.2570911754261364E-2</v>
      </c>
      <c r="K85" s="54">
        <v>2.5392275723544036E-2</v>
      </c>
      <c r="L85" s="54">
        <v>2.8566310188987039E-2</v>
      </c>
      <c r="M85" s="54">
        <v>3.2137098962610418E-2</v>
      </c>
      <c r="N85" s="54">
        <v>3.6154236332936719E-2</v>
      </c>
      <c r="O85" s="54">
        <v>4.0673515874553812E-2</v>
      </c>
      <c r="P85" s="54">
        <v>4.5757705358873038E-2</v>
      </c>
      <c r="Q85" s="54">
        <v>5.1477418528732166E-2</v>
      </c>
      <c r="R85" s="54">
        <v>5.7912095844823687E-2</v>
      </c>
      <c r="S85" s="54">
        <v>6.5151107825426657E-2</v>
      </c>
    </row>
    <row r="86" spans="2:19" x14ac:dyDescent="0.3">
      <c r="B86" s="48" t="s">
        <v>109</v>
      </c>
      <c r="C86" s="48" t="s">
        <v>77</v>
      </c>
      <c r="D86" s="48" t="s">
        <v>156</v>
      </c>
      <c r="E86" s="54">
        <v>1.1818181818181818E-2</v>
      </c>
      <c r="F86" s="54">
        <v>1.4090909090909091E-2</v>
      </c>
      <c r="G86" s="54">
        <v>1.5852272727272729E-2</v>
      </c>
      <c r="H86" s="54">
        <v>1.7833806818181818E-2</v>
      </c>
      <c r="I86" s="54">
        <v>2.0063032670454548E-2</v>
      </c>
      <c r="J86" s="54">
        <v>2.2570911754261364E-2</v>
      </c>
      <c r="K86" s="54">
        <v>2.5392275723544036E-2</v>
      </c>
      <c r="L86" s="54">
        <v>2.8566310188987039E-2</v>
      </c>
      <c r="M86" s="54">
        <v>3.2137098962610418E-2</v>
      </c>
      <c r="N86" s="54">
        <v>3.6154236332936719E-2</v>
      </c>
      <c r="O86" s="54">
        <v>4.0673515874553812E-2</v>
      </c>
      <c r="P86" s="54">
        <v>4.5757705358873038E-2</v>
      </c>
      <c r="Q86" s="54">
        <v>5.1477418528732166E-2</v>
      </c>
      <c r="R86" s="54">
        <v>5.7912095844823687E-2</v>
      </c>
      <c r="S86" s="54">
        <v>6.5151107825426657E-2</v>
      </c>
    </row>
    <row r="87" spans="2:19" x14ac:dyDescent="0.3">
      <c r="B87" s="48" t="s">
        <v>109</v>
      </c>
      <c r="C87" s="48" t="s">
        <v>125</v>
      </c>
      <c r="D87" s="48" t="s">
        <v>156</v>
      </c>
      <c r="E87" s="54">
        <v>1.1818181818181818E-2</v>
      </c>
      <c r="F87" s="54">
        <v>1.4090909090909091E-2</v>
      </c>
      <c r="G87" s="54">
        <v>1.5852272727272729E-2</v>
      </c>
      <c r="H87" s="54">
        <v>1.7833806818181818E-2</v>
      </c>
      <c r="I87" s="54">
        <v>2.0063032670454548E-2</v>
      </c>
      <c r="J87" s="54">
        <v>2.2570911754261364E-2</v>
      </c>
      <c r="K87" s="54">
        <v>2.5392275723544036E-2</v>
      </c>
      <c r="L87" s="54">
        <v>2.8566310188987039E-2</v>
      </c>
      <c r="M87" s="54">
        <v>3.2137098962610418E-2</v>
      </c>
      <c r="N87" s="54">
        <v>3.6154236332936719E-2</v>
      </c>
      <c r="O87" s="54">
        <v>4.0673515874553812E-2</v>
      </c>
      <c r="P87" s="54">
        <v>4.5757705358873038E-2</v>
      </c>
      <c r="Q87" s="54">
        <v>5.1477418528732166E-2</v>
      </c>
      <c r="R87" s="54">
        <v>5.7912095844823687E-2</v>
      </c>
      <c r="S87" s="54">
        <v>6.5151107825426657E-2</v>
      </c>
    </row>
    <row r="88" spans="2:19" x14ac:dyDescent="0.3">
      <c r="B88" s="48" t="s">
        <v>109</v>
      </c>
      <c r="C88" s="48" t="s">
        <v>78</v>
      </c>
      <c r="D88" s="48" t="s">
        <v>156</v>
      </c>
      <c r="E88" s="54">
        <v>1.1818181818181818E-2</v>
      </c>
      <c r="F88" s="54">
        <v>1.4090909090909091E-2</v>
      </c>
      <c r="G88" s="54">
        <v>1.5852272727272729E-2</v>
      </c>
      <c r="H88" s="54">
        <v>1.7833806818181818E-2</v>
      </c>
      <c r="I88" s="54">
        <v>2.0063032670454548E-2</v>
      </c>
      <c r="J88" s="54">
        <v>2.2570911754261364E-2</v>
      </c>
      <c r="K88" s="54">
        <v>2.5392275723544036E-2</v>
      </c>
      <c r="L88" s="54">
        <v>2.8566310188987039E-2</v>
      </c>
      <c r="M88" s="54">
        <v>3.2137098962610418E-2</v>
      </c>
      <c r="N88" s="54">
        <v>3.6154236332936719E-2</v>
      </c>
      <c r="O88" s="54">
        <v>4.0673515874553812E-2</v>
      </c>
      <c r="P88" s="54">
        <v>4.5757705358873038E-2</v>
      </c>
      <c r="Q88" s="54">
        <v>5.1477418528732166E-2</v>
      </c>
      <c r="R88" s="54">
        <v>5.7912095844823687E-2</v>
      </c>
      <c r="S88" s="54">
        <v>6.5151107825426657E-2</v>
      </c>
    </row>
    <row r="89" spans="2:19" x14ac:dyDescent="0.3">
      <c r="B89" s="48" t="s">
        <v>109</v>
      </c>
      <c r="C89" s="48" t="s">
        <v>76</v>
      </c>
      <c r="D89" s="48" t="s">
        <v>157</v>
      </c>
      <c r="E89" s="54">
        <v>1.1818181818181818E-2</v>
      </c>
      <c r="F89" s="54">
        <v>1.4090909090909091E-2</v>
      </c>
      <c r="G89" s="54">
        <v>1.6627272727272727E-2</v>
      </c>
      <c r="H89" s="54">
        <v>1.9620181818181818E-2</v>
      </c>
      <c r="I89" s="54">
        <v>2.3151814545454542E-2</v>
      </c>
      <c r="J89" s="54">
        <v>2.731914116363636E-2</v>
      </c>
      <c r="K89" s="54">
        <v>3.2236586573090899E-2</v>
      </c>
      <c r="L89" s="54">
        <v>3.8039172156247261E-2</v>
      </c>
      <c r="M89" s="54">
        <v>4.4886223144371767E-2</v>
      </c>
      <c r="N89" s="54">
        <v>5.2965743310358679E-2</v>
      </c>
      <c r="O89" s="54">
        <v>6.2499577106223246E-2</v>
      </c>
      <c r="P89" s="54">
        <v>7.3749500985343427E-2</v>
      </c>
      <c r="Q89" s="54">
        <v>8.7024411162705234E-2</v>
      </c>
      <c r="R89" s="54">
        <v>0.10268880517199216</v>
      </c>
      <c r="S89" s="54">
        <v>0.12117279010295075</v>
      </c>
    </row>
    <row r="90" spans="2:19" x14ac:dyDescent="0.3">
      <c r="B90" s="48" t="s">
        <v>109</v>
      </c>
      <c r="C90" s="48" t="s">
        <v>77</v>
      </c>
      <c r="D90" s="48" t="s">
        <v>157</v>
      </c>
      <c r="E90" s="54">
        <v>1.1818181818181818E-2</v>
      </c>
      <c r="F90" s="54">
        <v>1.4090909090909091E-2</v>
      </c>
      <c r="G90" s="54">
        <v>1.6627272727272727E-2</v>
      </c>
      <c r="H90" s="54">
        <v>1.9620181818181818E-2</v>
      </c>
      <c r="I90" s="54">
        <v>2.3151814545454542E-2</v>
      </c>
      <c r="J90" s="54">
        <v>2.731914116363636E-2</v>
      </c>
      <c r="K90" s="54">
        <v>3.2236586573090899E-2</v>
      </c>
      <c r="L90" s="54">
        <v>3.8039172156247261E-2</v>
      </c>
      <c r="M90" s="54">
        <v>4.4886223144371767E-2</v>
      </c>
      <c r="N90" s="54">
        <v>5.2965743310358679E-2</v>
      </c>
      <c r="O90" s="54">
        <v>6.2499577106223246E-2</v>
      </c>
      <c r="P90" s="54">
        <v>7.3749500985343427E-2</v>
      </c>
      <c r="Q90" s="54">
        <v>8.7024411162705234E-2</v>
      </c>
      <c r="R90" s="54">
        <v>0.10268880517199216</v>
      </c>
      <c r="S90" s="54">
        <v>0.12117279010295075</v>
      </c>
    </row>
    <row r="91" spans="2:19" x14ac:dyDescent="0.3">
      <c r="B91" s="48" t="s">
        <v>109</v>
      </c>
      <c r="C91" s="48" t="s">
        <v>125</v>
      </c>
      <c r="D91" s="48" t="s">
        <v>157</v>
      </c>
      <c r="E91" s="54">
        <v>1.1818181818181818E-2</v>
      </c>
      <c r="F91" s="54">
        <v>1.4090909090909091E-2</v>
      </c>
      <c r="G91" s="54">
        <v>1.6627272727272727E-2</v>
      </c>
      <c r="H91" s="54">
        <v>1.9620181818181818E-2</v>
      </c>
      <c r="I91" s="54">
        <v>2.3151814545454542E-2</v>
      </c>
      <c r="J91" s="54">
        <v>2.731914116363636E-2</v>
      </c>
      <c r="K91" s="54">
        <v>3.2236586573090899E-2</v>
      </c>
      <c r="L91" s="54">
        <v>3.8039172156247261E-2</v>
      </c>
      <c r="M91" s="54">
        <v>4.4886223144371767E-2</v>
      </c>
      <c r="N91" s="54">
        <v>5.2965743310358679E-2</v>
      </c>
      <c r="O91" s="54">
        <v>6.2499577106223246E-2</v>
      </c>
      <c r="P91" s="54">
        <v>7.3749500985343427E-2</v>
      </c>
      <c r="Q91" s="54">
        <v>8.7024411162705234E-2</v>
      </c>
      <c r="R91" s="54">
        <v>0.10268880517199216</v>
      </c>
      <c r="S91" s="54">
        <v>0.12117279010295075</v>
      </c>
    </row>
    <row r="92" spans="2:19" x14ac:dyDescent="0.3">
      <c r="B92" s="48" t="s">
        <v>109</v>
      </c>
      <c r="C92" s="48" t="s">
        <v>78</v>
      </c>
      <c r="D92" s="48" t="s">
        <v>157</v>
      </c>
      <c r="E92" s="54">
        <v>1.1818181818181818E-2</v>
      </c>
      <c r="F92" s="54">
        <v>1.4090909090909091E-2</v>
      </c>
      <c r="G92" s="54">
        <v>1.6627272727272727E-2</v>
      </c>
      <c r="H92" s="54">
        <v>1.9620181818181818E-2</v>
      </c>
      <c r="I92" s="54">
        <v>2.3151814545454542E-2</v>
      </c>
      <c r="J92" s="54">
        <v>2.731914116363636E-2</v>
      </c>
      <c r="K92" s="54">
        <v>3.2236586573090899E-2</v>
      </c>
      <c r="L92" s="54">
        <v>3.8039172156247261E-2</v>
      </c>
      <c r="M92" s="54">
        <v>4.4886223144371767E-2</v>
      </c>
      <c r="N92" s="54">
        <v>5.2965743310358679E-2</v>
      </c>
      <c r="O92" s="54">
        <v>6.2499577106223246E-2</v>
      </c>
      <c r="P92" s="54">
        <v>7.3749500985343427E-2</v>
      </c>
      <c r="Q92" s="54">
        <v>8.7024411162705234E-2</v>
      </c>
      <c r="R92" s="54">
        <v>0.10268880517199216</v>
      </c>
      <c r="S92" s="54">
        <v>0.12117279010295075</v>
      </c>
    </row>
    <row r="93" spans="2:19" x14ac:dyDescent="0.3">
      <c r="B93" s="48" t="s">
        <v>107</v>
      </c>
      <c r="C93" s="48" t="s">
        <v>76</v>
      </c>
      <c r="D93" s="48" t="s">
        <v>156</v>
      </c>
      <c r="E93" s="54">
        <v>1.2999999999999999E-2</v>
      </c>
      <c r="F93" s="54">
        <v>1.2769000000000001E-2</v>
      </c>
      <c r="G93" s="54">
        <v>1.316803125E-2</v>
      </c>
      <c r="H93" s="54">
        <v>1.3579532226562501E-2</v>
      </c>
      <c r="I93" s="54">
        <v>1.4003892608642579E-2</v>
      </c>
      <c r="J93" s="54">
        <v>1.4441514252662659E-2</v>
      </c>
      <c r="K93" s="54">
        <v>1.4892811573058367E-2</v>
      </c>
      <c r="L93" s="54">
        <v>1.5358211934716441E-2</v>
      </c>
      <c r="M93" s="54">
        <v>1.5838156057676332E-2</v>
      </c>
      <c r="N93" s="54">
        <v>1.6333098434478714E-2</v>
      </c>
      <c r="O93" s="54">
        <v>1.6843507760556174E-2</v>
      </c>
      <c r="P93" s="54">
        <v>1.7369867378073556E-2</v>
      </c>
      <c r="Q93" s="54">
        <v>1.7912675733638354E-2</v>
      </c>
      <c r="R93" s="54">
        <v>1.8472446850314555E-2</v>
      </c>
      <c r="S93" s="54">
        <v>1.9049710814386885E-2</v>
      </c>
    </row>
    <row r="94" spans="2:19" x14ac:dyDescent="0.3">
      <c r="B94" s="48" t="s">
        <v>107</v>
      </c>
      <c r="C94" s="48" t="s">
        <v>77</v>
      </c>
      <c r="D94" s="48" t="s">
        <v>156</v>
      </c>
      <c r="E94" s="54">
        <v>1.2768999999999997E-2</v>
      </c>
      <c r="F94" s="54">
        <v>1.2768999999999997E-2</v>
      </c>
      <c r="G94" s="54">
        <v>1.3168031249999997E-2</v>
      </c>
      <c r="H94" s="54">
        <v>1.3579532226562498E-2</v>
      </c>
      <c r="I94" s="54">
        <v>1.4003892608642576E-2</v>
      </c>
      <c r="J94" s="54">
        <v>1.4441514252662655E-2</v>
      </c>
      <c r="K94" s="54">
        <v>1.4892811573058364E-2</v>
      </c>
      <c r="L94" s="54">
        <v>1.5358211934716438E-2</v>
      </c>
      <c r="M94" s="54">
        <v>1.5838156057676325E-2</v>
      </c>
      <c r="N94" s="54">
        <v>1.6333098434478711E-2</v>
      </c>
      <c r="O94" s="54">
        <v>1.6843507760556171E-2</v>
      </c>
      <c r="P94" s="54">
        <v>1.7369867378073552E-2</v>
      </c>
      <c r="Q94" s="54">
        <v>1.7912675733638351E-2</v>
      </c>
      <c r="R94" s="54">
        <v>1.8472446850314551E-2</v>
      </c>
      <c r="S94" s="54">
        <v>1.9049710814386878E-2</v>
      </c>
    </row>
    <row r="95" spans="2:19" x14ac:dyDescent="0.3">
      <c r="B95" s="48" t="s">
        <v>107</v>
      </c>
      <c r="C95" s="48" t="s">
        <v>125</v>
      </c>
      <c r="D95" s="48" t="s">
        <v>156</v>
      </c>
      <c r="E95" s="54">
        <v>1.2768999999999997E-2</v>
      </c>
      <c r="F95" s="54">
        <v>1.2768999999999997E-2</v>
      </c>
      <c r="G95" s="54">
        <v>1.3168031249999997E-2</v>
      </c>
      <c r="H95" s="54">
        <v>1.3579532226562498E-2</v>
      </c>
      <c r="I95" s="54">
        <v>1.4003892608642576E-2</v>
      </c>
      <c r="J95" s="54">
        <v>1.4441514252662655E-2</v>
      </c>
      <c r="K95" s="54">
        <v>1.4892811573058364E-2</v>
      </c>
      <c r="L95" s="54">
        <v>1.5358211934716438E-2</v>
      </c>
      <c r="M95" s="54">
        <v>1.5838156057676325E-2</v>
      </c>
      <c r="N95" s="54">
        <v>1.6333098434478711E-2</v>
      </c>
      <c r="O95" s="54">
        <v>1.6843507760556171E-2</v>
      </c>
      <c r="P95" s="54">
        <v>1.7369867378073552E-2</v>
      </c>
      <c r="Q95" s="54">
        <v>1.7912675733638351E-2</v>
      </c>
      <c r="R95" s="54">
        <v>1.8472446850314551E-2</v>
      </c>
      <c r="S95" s="54">
        <v>1.9049710814386878E-2</v>
      </c>
    </row>
    <row r="96" spans="2:19" x14ac:dyDescent="0.3">
      <c r="B96" s="48" t="s">
        <v>107</v>
      </c>
      <c r="C96" s="48" t="s">
        <v>78</v>
      </c>
      <c r="D96" s="48" t="s">
        <v>156</v>
      </c>
      <c r="E96" s="54">
        <v>1.2768999999999997E-2</v>
      </c>
      <c r="F96" s="54">
        <v>1.2768999999999997E-2</v>
      </c>
      <c r="G96" s="54">
        <v>1.3168031249999997E-2</v>
      </c>
      <c r="H96" s="54">
        <v>1.3579532226562498E-2</v>
      </c>
      <c r="I96" s="54">
        <v>1.4003892608642576E-2</v>
      </c>
      <c r="J96" s="54">
        <v>1.4441514252662655E-2</v>
      </c>
      <c r="K96" s="54">
        <v>1.4892811573058364E-2</v>
      </c>
      <c r="L96" s="54">
        <v>1.5358211934716438E-2</v>
      </c>
      <c r="M96" s="54">
        <v>1.5838156057676325E-2</v>
      </c>
      <c r="N96" s="54">
        <v>1.6333098434478711E-2</v>
      </c>
      <c r="O96" s="54">
        <v>1.6843507760556171E-2</v>
      </c>
      <c r="P96" s="54">
        <v>1.7369867378073552E-2</v>
      </c>
      <c r="Q96" s="54">
        <v>1.7912675733638351E-2</v>
      </c>
      <c r="R96" s="54">
        <v>1.8472446850314551E-2</v>
      </c>
      <c r="S96" s="54">
        <v>1.9049710814386878E-2</v>
      </c>
    </row>
    <row r="97" spans="2:19" x14ac:dyDescent="0.3">
      <c r="B97" s="48" t="s">
        <v>107</v>
      </c>
      <c r="C97" s="48" t="s">
        <v>76</v>
      </c>
      <c r="D97" s="48" t="s">
        <v>157</v>
      </c>
      <c r="E97" s="54">
        <v>1.2768999999999997E-2</v>
      </c>
      <c r="F97" s="54">
        <v>1.2768999999999997E-2</v>
      </c>
      <c r="G97" s="54">
        <v>1.3343604999999996E-2</v>
      </c>
      <c r="H97" s="54">
        <v>1.3944067224999995E-2</v>
      </c>
      <c r="I97" s="54">
        <v>1.4571550250124994E-2</v>
      </c>
      <c r="J97" s="54">
        <v>1.5227270011380615E-2</v>
      </c>
      <c r="K97" s="54">
        <v>1.5912497161892743E-2</v>
      </c>
      <c r="L97" s="54">
        <v>1.6628559534177911E-2</v>
      </c>
      <c r="M97" s="54">
        <v>1.7376844713215919E-2</v>
      </c>
      <c r="N97" s="54">
        <v>1.8158802725310629E-2</v>
      </c>
      <c r="O97" s="54">
        <v>1.8975948847949609E-2</v>
      </c>
      <c r="P97" s="54">
        <v>1.9829866546107335E-2</v>
      </c>
      <c r="Q97" s="54">
        <v>2.0722210540682167E-2</v>
      </c>
      <c r="R97" s="54">
        <v>2.165471001501286E-2</v>
      </c>
      <c r="S97" s="54">
        <v>2.2629171965688439E-2</v>
      </c>
    </row>
    <row r="98" spans="2:19" x14ac:dyDescent="0.3">
      <c r="B98" s="48" t="s">
        <v>107</v>
      </c>
      <c r="C98" s="48" t="s">
        <v>77</v>
      </c>
      <c r="D98" s="48" t="s">
        <v>157</v>
      </c>
      <c r="E98" s="54">
        <v>1.2768999999999997E-2</v>
      </c>
      <c r="F98" s="54">
        <v>1.2768999999999997E-2</v>
      </c>
      <c r="G98" s="54">
        <v>1.3343604999999996E-2</v>
      </c>
      <c r="H98" s="54">
        <v>1.3944067224999995E-2</v>
      </c>
      <c r="I98" s="54">
        <v>1.4571550250124994E-2</v>
      </c>
      <c r="J98" s="54">
        <v>1.5227270011380615E-2</v>
      </c>
      <c r="K98" s="54">
        <v>1.5912497161892743E-2</v>
      </c>
      <c r="L98" s="54">
        <v>1.6628559534177911E-2</v>
      </c>
      <c r="M98" s="54">
        <v>1.7376844713215919E-2</v>
      </c>
      <c r="N98" s="54">
        <v>1.8158802725310629E-2</v>
      </c>
      <c r="O98" s="54">
        <v>1.8975948847949609E-2</v>
      </c>
      <c r="P98" s="54">
        <v>1.9829866546107335E-2</v>
      </c>
      <c r="Q98" s="54">
        <v>2.0722210540682167E-2</v>
      </c>
      <c r="R98" s="54">
        <v>2.165471001501286E-2</v>
      </c>
      <c r="S98" s="54">
        <v>2.2629171965688439E-2</v>
      </c>
    </row>
    <row r="99" spans="2:19" x14ac:dyDescent="0.3">
      <c r="B99" s="48" t="s">
        <v>107</v>
      </c>
      <c r="C99" s="48" t="s">
        <v>125</v>
      </c>
      <c r="D99" s="48" t="s">
        <v>157</v>
      </c>
      <c r="E99" s="54">
        <v>1.2768999999999997E-2</v>
      </c>
      <c r="F99" s="54">
        <v>1.2768999999999997E-2</v>
      </c>
      <c r="G99" s="54">
        <v>1.3343604999999996E-2</v>
      </c>
      <c r="H99" s="54">
        <v>1.3944067224999995E-2</v>
      </c>
      <c r="I99" s="54">
        <v>1.4571550250124994E-2</v>
      </c>
      <c r="J99" s="54">
        <v>1.5227270011380615E-2</v>
      </c>
      <c r="K99" s="54">
        <v>1.5912497161892743E-2</v>
      </c>
      <c r="L99" s="54">
        <v>1.6628559534177911E-2</v>
      </c>
      <c r="M99" s="54">
        <v>1.7376844713215919E-2</v>
      </c>
      <c r="N99" s="54">
        <v>1.8158802725310629E-2</v>
      </c>
      <c r="O99" s="54">
        <v>1.8975948847949609E-2</v>
      </c>
      <c r="P99" s="54">
        <v>1.9829866546107335E-2</v>
      </c>
      <c r="Q99" s="54">
        <v>2.0722210540682167E-2</v>
      </c>
      <c r="R99" s="54">
        <v>2.165471001501286E-2</v>
      </c>
      <c r="S99" s="54">
        <v>2.2629171965688439E-2</v>
      </c>
    </row>
    <row r="100" spans="2:19" x14ac:dyDescent="0.3">
      <c r="B100" s="48" t="s">
        <v>107</v>
      </c>
      <c r="C100" s="48" t="s">
        <v>78</v>
      </c>
      <c r="D100" s="48" t="s">
        <v>157</v>
      </c>
      <c r="E100" s="54">
        <v>1.2768999999999997E-2</v>
      </c>
      <c r="F100" s="54">
        <v>1.2768999999999997E-2</v>
      </c>
      <c r="G100" s="54">
        <v>1.3343604999999996E-2</v>
      </c>
      <c r="H100" s="54">
        <v>1.3944067224999995E-2</v>
      </c>
      <c r="I100" s="54">
        <v>1.4571550250124994E-2</v>
      </c>
      <c r="J100" s="54">
        <v>1.5227270011380615E-2</v>
      </c>
      <c r="K100" s="54">
        <v>1.5912497161892743E-2</v>
      </c>
      <c r="L100" s="54">
        <v>1.6628559534177911E-2</v>
      </c>
      <c r="M100" s="54">
        <v>1.7376844713215919E-2</v>
      </c>
      <c r="N100" s="54">
        <v>1.8158802725310629E-2</v>
      </c>
      <c r="O100" s="54">
        <v>1.8975948847949609E-2</v>
      </c>
      <c r="P100" s="54">
        <v>1.9829866546107335E-2</v>
      </c>
      <c r="Q100" s="54">
        <v>2.0722210540682167E-2</v>
      </c>
      <c r="R100" s="54">
        <v>2.165471001501286E-2</v>
      </c>
      <c r="S100" s="54">
        <v>2.2629171965688439E-2</v>
      </c>
    </row>
  </sheetData>
  <mergeCells count="1">
    <mergeCell ref="E3:S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43"/>
  <sheetViews>
    <sheetView topLeftCell="A11" zoomScaleNormal="100" workbookViewId="0">
      <selection activeCell="P41" sqref="P41"/>
    </sheetView>
  </sheetViews>
  <sheetFormatPr defaultRowHeight="14.4" x14ac:dyDescent="0.3"/>
  <cols>
    <col min="1" max="5" width="7.6640625" customWidth="1"/>
    <col min="6" max="37" width="10.6640625" customWidth="1"/>
  </cols>
  <sheetData>
    <row r="1" spans="1:21" x14ac:dyDescent="0.3">
      <c r="F1" t="s">
        <v>188</v>
      </c>
    </row>
    <row r="2" spans="1:21" x14ac:dyDescent="0.3">
      <c r="F2" t="s">
        <v>59</v>
      </c>
      <c r="G2" t="s">
        <v>60</v>
      </c>
    </row>
    <row r="3" spans="1:21" x14ac:dyDescent="0.3">
      <c r="F3" t="s">
        <v>82</v>
      </c>
      <c r="G3" s="45">
        <v>6296</v>
      </c>
      <c r="H3" s="46" t="s">
        <v>87</v>
      </c>
    </row>
    <row r="4" spans="1:21" x14ac:dyDescent="0.3">
      <c r="F4" t="s">
        <v>83</v>
      </c>
      <c r="G4" s="45">
        <v>354</v>
      </c>
      <c r="H4" s="46" t="s">
        <v>87</v>
      </c>
    </row>
    <row r="5" spans="1:21" x14ac:dyDescent="0.3">
      <c r="F5" t="s">
        <v>84</v>
      </c>
      <c r="G5" s="46">
        <v>13.63</v>
      </c>
      <c r="H5" s="46" t="s">
        <v>88</v>
      </c>
    </row>
    <row r="6" spans="1:21" x14ac:dyDescent="0.3">
      <c r="F6" t="s">
        <v>85</v>
      </c>
      <c r="G6" s="46">
        <v>0.26</v>
      </c>
      <c r="H6" s="46" t="s">
        <v>88</v>
      </c>
    </row>
    <row r="8" spans="1:21" x14ac:dyDescent="0.3">
      <c r="F8" t="s">
        <v>104</v>
      </c>
    </row>
    <row r="9" spans="1:21" x14ac:dyDescent="0.3">
      <c r="F9">
        <v>2015</v>
      </c>
      <c r="G9">
        <v>2016</v>
      </c>
      <c r="H9">
        <v>2017</v>
      </c>
      <c r="I9">
        <v>2018</v>
      </c>
      <c r="J9">
        <v>2019</v>
      </c>
      <c r="K9">
        <v>2020</v>
      </c>
      <c r="L9">
        <v>2021</v>
      </c>
      <c r="M9">
        <v>2022</v>
      </c>
      <c r="N9">
        <v>2023</v>
      </c>
      <c r="O9">
        <v>2024</v>
      </c>
      <c r="P9">
        <v>2025</v>
      </c>
      <c r="Q9">
        <v>2026</v>
      </c>
      <c r="R9">
        <v>2027</v>
      </c>
      <c r="S9">
        <v>2028</v>
      </c>
      <c r="T9">
        <v>2029</v>
      </c>
      <c r="U9">
        <v>2030</v>
      </c>
    </row>
    <row r="10" spans="1:21" x14ac:dyDescent="0.3">
      <c r="A10" s="42"/>
      <c r="B10" s="42"/>
      <c r="C10" s="42"/>
      <c r="D10" s="42"/>
      <c r="E10" s="42"/>
      <c r="F10" s="40">
        <f>SUM(F41:F43)</f>
        <v>1580139</v>
      </c>
      <c r="G10" s="40">
        <f t="shared" ref="G10:U10" si="0">F10*(G17/F17)</f>
        <v>1598528.0041607395</v>
      </c>
      <c r="H10" s="40">
        <f t="shared" si="0"/>
        <v>1619477.71664777</v>
      </c>
      <c r="I10" s="40">
        <f t="shared" si="0"/>
        <v>1634337.3132482164</v>
      </c>
      <c r="J10" s="40">
        <f t="shared" si="0"/>
        <v>1655495.8115510501</v>
      </c>
      <c r="K10" s="40">
        <f t="shared" si="0"/>
        <v>1676522.6544765823</v>
      </c>
      <c r="L10" s="40">
        <f t="shared" si="0"/>
        <v>1695570.9212548323</v>
      </c>
      <c r="M10" s="40">
        <f t="shared" si="0"/>
        <v>1714542.6604796015</v>
      </c>
      <c r="N10" s="40">
        <f t="shared" si="0"/>
        <v>1733405.4622315851</v>
      </c>
      <c r="O10" s="40">
        <f t="shared" si="0"/>
        <v>1750681.1752765665</v>
      </c>
      <c r="P10" s="40">
        <f t="shared" si="0"/>
        <v>1768691.4008205351</v>
      </c>
      <c r="Q10" s="40">
        <f t="shared" si="0"/>
        <v>1784809.0804209069</v>
      </c>
      <c r="R10" s="40">
        <f t="shared" si="0"/>
        <v>1800691.6903345934</v>
      </c>
      <c r="S10" s="40">
        <f t="shared" si="0"/>
        <v>1817175.1022838962</v>
      </c>
      <c r="T10" s="40">
        <f t="shared" si="0"/>
        <v>1833608.0577261504</v>
      </c>
      <c r="U10" s="40">
        <f t="shared" si="0"/>
        <v>1850048.1694401652</v>
      </c>
    </row>
    <row r="11" spans="1:21" x14ac:dyDescent="0.3">
      <c r="A11" s="42"/>
      <c r="B11" s="42"/>
      <c r="C11" s="42"/>
      <c r="D11" s="42"/>
      <c r="E11" s="42"/>
      <c r="F11" s="43">
        <f>4%*F17</f>
        <v>504244.4600748815</v>
      </c>
      <c r="G11" s="43">
        <f>F11*1.08</f>
        <v>544584.01688087208</v>
      </c>
      <c r="H11" s="43">
        <f t="shared" ref="H11:J11" si="1">G11*1.08</f>
        <v>588150.73823134194</v>
      </c>
      <c r="I11" s="43">
        <f t="shared" si="1"/>
        <v>635202.79728984938</v>
      </c>
      <c r="J11" s="43">
        <f t="shared" si="1"/>
        <v>686019.02107303741</v>
      </c>
      <c r="K11" s="43">
        <f t="shared" ref="K11:U11" si="2">J11*1.08</f>
        <v>740900.54275888042</v>
      </c>
      <c r="L11" s="43">
        <f t="shared" si="2"/>
        <v>800172.5861795909</v>
      </c>
      <c r="M11" s="43">
        <f t="shared" si="2"/>
        <v>864186.39307395823</v>
      </c>
      <c r="N11" s="43">
        <f t="shared" si="2"/>
        <v>933321.30451987498</v>
      </c>
      <c r="O11" s="43">
        <f t="shared" si="2"/>
        <v>1007987.0088814651</v>
      </c>
      <c r="P11" s="43">
        <f t="shared" si="2"/>
        <v>1088625.9695919824</v>
      </c>
      <c r="Q11" s="43">
        <f t="shared" si="2"/>
        <v>1175716.0471593412</v>
      </c>
      <c r="R11" s="43">
        <f t="shared" si="2"/>
        <v>1269773.3309320884</v>
      </c>
      <c r="S11" s="43">
        <f t="shared" si="2"/>
        <v>1371355.1974066556</v>
      </c>
      <c r="T11" s="43">
        <f t="shared" si="2"/>
        <v>1481063.6131991881</v>
      </c>
      <c r="U11" s="43">
        <f t="shared" si="2"/>
        <v>1599548.7022551233</v>
      </c>
    </row>
    <row r="12" spans="1:21" x14ac:dyDescent="0.3">
      <c r="A12" s="42"/>
      <c r="B12" s="42"/>
      <c r="C12" s="42"/>
      <c r="D12" s="42"/>
      <c r="E12" s="42"/>
      <c r="F12" s="40">
        <f>10%*F17</f>
        <v>1260611.1501872037</v>
      </c>
      <c r="G12" s="43">
        <f>F12*1.08</f>
        <v>1361460.04220218</v>
      </c>
      <c r="H12" s="43">
        <f t="shared" ref="H12:L12" si="3">G12*1.08</f>
        <v>1470376.8455783546</v>
      </c>
      <c r="I12" s="43">
        <f t="shared" si="3"/>
        <v>1588006.9932246229</v>
      </c>
      <c r="J12" s="43">
        <f t="shared" si="3"/>
        <v>1715047.5526825928</v>
      </c>
      <c r="K12" s="43">
        <f t="shared" si="3"/>
        <v>1852251.3568972002</v>
      </c>
      <c r="L12" s="43">
        <f t="shared" si="3"/>
        <v>2000431.4654489763</v>
      </c>
      <c r="M12" s="43">
        <f t="shared" ref="M12:U12" si="4">L12*1.08</f>
        <v>2160465.9826848945</v>
      </c>
      <c r="N12" s="43">
        <f t="shared" si="4"/>
        <v>2333303.261299686</v>
      </c>
      <c r="O12" s="43">
        <f t="shared" si="4"/>
        <v>2519967.522203661</v>
      </c>
      <c r="P12" s="43">
        <f t="shared" si="4"/>
        <v>2721564.9239799543</v>
      </c>
      <c r="Q12" s="43">
        <f t="shared" si="4"/>
        <v>2939290.117898351</v>
      </c>
      <c r="R12" s="43">
        <f t="shared" si="4"/>
        <v>3174433.3273302196</v>
      </c>
      <c r="S12" s="43">
        <f t="shared" si="4"/>
        <v>3428387.9935166375</v>
      </c>
      <c r="T12" s="43">
        <f t="shared" si="4"/>
        <v>3702659.0329979686</v>
      </c>
      <c r="U12" s="43">
        <f t="shared" si="4"/>
        <v>3998871.7556378064</v>
      </c>
    </row>
    <row r="13" spans="1:21" x14ac:dyDescent="0.3">
      <c r="A13" s="42"/>
      <c r="B13" s="42"/>
      <c r="C13" s="42"/>
      <c r="D13" s="42"/>
      <c r="E13" s="42"/>
      <c r="F13">
        <v>950</v>
      </c>
      <c r="G13" s="44">
        <f>F13*1.08</f>
        <v>1026</v>
      </c>
      <c r="H13" s="44">
        <f t="shared" ref="H13:L13" si="5">G13*1.08</f>
        <v>1108.0800000000002</v>
      </c>
      <c r="I13" s="44">
        <f t="shared" si="5"/>
        <v>1196.7264000000002</v>
      </c>
      <c r="J13" s="44">
        <f t="shared" si="5"/>
        <v>1292.4645120000002</v>
      </c>
      <c r="K13" s="44">
        <f t="shared" si="5"/>
        <v>1395.8616729600003</v>
      </c>
      <c r="L13" s="44">
        <f t="shared" si="5"/>
        <v>1507.5306067968004</v>
      </c>
      <c r="M13" s="44">
        <f t="shared" ref="M13:U13" si="6">L13*1.05</f>
        <v>1582.9071371366404</v>
      </c>
      <c r="N13" s="44">
        <f t="shared" si="6"/>
        <v>1662.0524939934724</v>
      </c>
      <c r="O13" s="44">
        <f t="shared" si="6"/>
        <v>1745.1551186931461</v>
      </c>
      <c r="P13" s="44">
        <f t="shared" si="6"/>
        <v>1832.4128746278034</v>
      </c>
      <c r="Q13" s="44">
        <f t="shared" si="6"/>
        <v>1924.0335183591935</v>
      </c>
      <c r="R13" s="44">
        <f t="shared" si="6"/>
        <v>2020.2351942771534</v>
      </c>
      <c r="S13" s="44">
        <f t="shared" si="6"/>
        <v>2121.2469539910112</v>
      </c>
      <c r="T13" s="44">
        <f t="shared" si="6"/>
        <v>2227.3093016905618</v>
      </c>
      <c r="U13" s="44">
        <f t="shared" si="6"/>
        <v>2338.6747667750901</v>
      </c>
    </row>
    <row r="14" spans="1:21" x14ac:dyDescent="0.3">
      <c r="A14" s="42"/>
      <c r="B14" s="42"/>
      <c r="C14" s="42"/>
      <c r="D14" s="42"/>
      <c r="E14" s="42"/>
      <c r="F14" s="35" t="e">
        <f>#REF!</f>
        <v>#REF!</v>
      </c>
      <c r="G14" s="40" t="e">
        <f>F14*1.05</f>
        <v>#REF!</v>
      </c>
      <c r="H14" s="40" t="e">
        <f t="shared" ref="H14:U14" si="7">G14*1.05</f>
        <v>#REF!</v>
      </c>
      <c r="I14" s="40" t="e">
        <f t="shared" si="7"/>
        <v>#REF!</v>
      </c>
      <c r="J14" s="40" t="e">
        <f t="shared" si="7"/>
        <v>#REF!</v>
      </c>
      <c r="K14" s="40" t="e">
        <f t="shared" si="7"/>
        <v>#REF!</v>
      </c>
      <c r="L14" s="40" t="e">
        <f t="shared" si="7"/>
        <v>#REF!</v>
      </c>
      <c r="M14" s="40" t="e">
        <f t="shared" si="7"/>
        <v>#REF!</v>
      </c>
      <c r="N14" s="40" t="e">
        <f t="shared" si="7"/>
        <v>#REF!</v>
      </c>
      <c r="O14" s="40" t="e">
        <f t="shared" si="7"/>
        <v>#REF!</v>
      </c>
      <c r="P14" s="40" t="e">
        <f t="shared" si="7"/>
        <v>#REF!</v>
      </c>
      <c r="Q14" s="40" t="e">
        <f t="shared" si="7"/>
        <v>#REF!</v>
      </c>
      <c r="R14" s="40" t="e">
        <f t="shared" si="7"/>
        <v>#REF!</v>
      </c>
      <c r="S14" s="40" t="e">
        <f t="shared" si="7"/>
        <v>#REF!</v>
      </c>
      <c r="T14" s="40" t="e">
        <f t="shared" si="7"/>
        <v>#REF!</v>
      </c>
      <c r="U14" s="40" t="e">
        <f t="shared" si="7"/>
        <v>#REF!</v>
      </c>
    </row>
    <row r="15" spans="1:21" x14ac:dyDescent="0.3">
      <c r="A15" s="39"/>
      <c r="B15" s="39"/>
      <c r="C15" s="39"/>
      <c r="D15" s="39"/>
      <c r="E15" s="39"/>
      <c r="F15" s="44"/>
    </row>
    <row r="16" spans="1:21" x14ac:dyDescent="0.3">
      <c r="F16">
        <v>2015</v>
      </c>
      <c r="G16">
        <v>2016</v>
      </c>
      <c r="H16">
        <v>2017</v>
      </c>
      <c r="I16">
        <v>2018</v>
      </c>
      <c r="J16">
        <v>2019</v>
      </c>
      <c r="K16">
        <v>2020</v>
      </c>
      <c r="L16">
        <v>2021</v>
      </c>
      <c r="M16">
        <v>2022</v>
      </c>
      <c r="N16">
        <v>2023</v>
      </c>
      <c r="O16">
        <v>2024</v>
      </c>
      <c r="P16">
        <v>2025</v>
      </c>
      <c r="Q16">
        <v>2026</v>
      </c>
      <c r="R16">
        <v>2027</v>
      </c>
      <c r="S16">
        <v>2028</v>
      </c>
      <c r="T16">
        <v>2029</v>
      </c>
      <c r="U16">
        <v>2030</v>
      </c>
    </row>
    <row r="17" spans="5:21" x14ac:dyDescent="0.3">
      <c r="E17" s="11" t="s">
        <v>74</v>
      </c>
      <c r="F17" s="41">
        <v>12606111.501872037</v>
      </c>
      <c r="G17" s="41">
        <v>12752816.213836407</v>
      </c>
      <c r="H17" s="41">
        <v>12919949.872042214</v>
      </c>
      <c r="I17" s="41">
        <v>13038497.500838205</v>
      </c>
      <c r="J17" s="41">
        <v>13207296.820909219</v>
      </c>
      <c r="K17" s="41">
        <v>13375045.814163361</v>
      </c>
      <c r="L17" s="41">
        <v>13527010.024225909</v>
      </c>
      <c r="M17" s="41">
        <v>13678363.708966227</v>
      </c>
      <c r="N17" s="41">
        <v>13828848.306918187</v>
      </c>
      <c r="O17" s="41">
        <v>13966671.349650113</v>
      </c>
      <c r="P17" s="41">
        <v>14110354.222727185</v>
      </c>
      <c r="Q17" s="41">
        <v>14238938.648650307</v>
      </c>
      <c r="R17" s="41">
        <v>14365647.72393588</v>
      </c>
      <c r="S17" s="41">
        <v>14497149.907581875</v>
      </c>
      <c r="T17" s="41">
        <v>14628249.556796504</v>
      </c>
      <c r="U17" s="41">
        <v>14759406.297671897</v>
      </c>
    </row>
    <row r="18" spans="5:21" x14ac:dyDescent="0.3">
      <c r="E18" s="209" t="s">
        <v>103</v>
      </c>
      <c r="F18" s="209"/>
      <c r="G18" s="209"/>
      <c r="H18" s="209"/>
      <c r="I18" s="209"/>
      <c r="J18" s="209"/>
      <c r="K18" s="209"/>
      <c r="L18" s="209"/>
      <c r="M18" s="209"/>
      <c r="N18" s="209"/>
      <c r="O18" s="209"/>
      <c r="P18" s="209"/>
      <c r="Q18" s="209"/>
      <c r="R18" s="209"/>
      <c r="S18" s="209"/>
    </row>
    <row r="19" spans="5:21" x14ac:dyDescent="0.3">
      <c r="F19">
        <v>2015</v>
      </c>
      <c r="G19">
        <v>2016</v>
      </c>
      <c r="H19">
        <v>2017</v>
      </c>
      <c r="I19">
        <v>2018</v>
      </c>
      <c r="J19">
        <v>2019</v>
      </c>
      <c r="K19">
        <v>2020</v>
      </c>
      <c r="L19">
        <v>2021</v>
      </c>
      <c r="M19">
        <v>2022</v>
      </c>
      <c r="N19">
        <v>2023</v>
      </c>
      <c r="O19">
        <v>2024</v>
      </c>
      <c r="P19">
        <v>2025</v>
      </c>
      <c r="Q19">
        <v>2026</v>
      </c>
      <c r="R19">
        <v>2027</v>
      </c>
      <c r="S19">
        <v>2028</v>
      </c>
      <c r="T19">
        <v>2029</v>
      </c>
      <c r="U19">
        <v>2030</v>
      </c>
    </row>
    <row r="20" spans="5:21" x14ac:dyDescent="0.3">
      <c r="E20" s="11" t="s">
        <v>90</v>
      </c>
      <c r="F20" s="47">
        <v>373.45797926299878</v>
      </c>
      <c r="G20" s="47">
        <v>378.01685692601535</v>
      </c>
      <c r="H20" s="47">
        <v>382.8646162911424</v>
      </c>
      <c r="I20" s="47">
        <v>387.36120062059319</v>
      </c>
      <c r="J20" s="47">
        <v>391.61070365872638</v>
      </c>
      <c r="K20" s="47">
        <v>395.30220014550639</v>
      </c>
      <c r="L20" s="47">
        <v>398.87505197576132</v>
      </c>
      <c r="M20" s="47">
        <v>402.54365031235818</v>
      </c>
      <c r="N20" s="47">
        <v>406.59714816382314</v>
      </c>
      <c r="O20" s="47">
        <v>410.91097703853609</v>
      </c>
      <c r="P20" s="47">
        <v>415.21456316891624</v>
      </c>
      <c r="Q20" s="47">
        <v>419.36631112217441</v>
      </c>
      <c r="R20" s="47">
        <v>423.46418786367451</v>
      </c>
      <c r="S20" s="47">
        <v>427.59740043570679</v>
      </c>
      <c r="T20" s="47">
        <v>431.75765802867926</v>
      </c>
      <c r="U20" s="47">
        <v>435.95717662625276</v>
      </c>
    </row>
    <row r="21" spans="5:21" x14ac:dyDescent="0.3">
      <c r="E21" s="11" t="s">
        <v>91</v>
      </c>
      <c r="F21" s="47">
        <v>182.57454397602871</v>
      </c>
      <c r="G21" s="47">
        <v>185.33134920350949</v>
      </c>
      <c r="H21" s="47">
        <v>188.27720318076283</v>
      </c>
      <c r="I21" s="47">
        <v>190.87222623301108</v>
      </c>
      <c r="J21" s="47">
        <v>193.43151021278123</v>
      </c>
      <c r="K21" s="47">
        <v>195.74623082019309</v>
      </c>
      <c r="L21" s="47">
        <v>197.9400906743802</v>
      </c>
      <c r="M21" s="47">
        <v>200.00442300468544</v>
      </c>
      <c r="N21" s="47">
        <v>202.02398108992875</v>
      </c>
      <c r="O21" s="47">
        <v>204.09229879730702</v>
      </c>
      <c r="P21" s="47">
        <v>206.19263275441577</v>
      </c>
      <c r="Q21" s="47">
        <v>208.28031345307477</v>
      </c>
      <c r="R21" s="47">
        <v>210.3584262761637</v>
      </c>
      <c r="S21" s="47">
        <v>212.43738593724743</v>
      </c>
      <c r="T21" s="47">
        <v>214.52673190073023</v>
      </c>
      <c r="U21" s="47">
        <v>216.63416496025695</v>
      </c>
    </row>
    <row r="22" spans="5:21" x14ac:dyDescent="0.3">
      <c r="E22" s="11" t="s">
        <v>92</v>
      </c>
      <c r="F22" s="47">
        <v>1148.1181010096336</v>
      </c>
      <c r="G22" s="47">
        <v>1167.836615772813</v>
      </c>
      <c r="H22" s="47">
        <v>1187.9178225536298</v>
      </c>
      <c r="I22" s="47">
        <v>1208.1454838442141</v>
      </c>
      <c r="J22" s="47">
        <v>1227.4741099909702</v>
      </c>
      <c r="K22" s="47">
        <v>1244.5663016812932</v>
      </c>
      <c r="L22" s="47">
        <v>1260.7674225803892</v>
      </c>
      <c r="M22" s="47">
        <v>1275.7550558406447</v>
      </c>
      <c r="N22" s="47">
        <v>1290.1099680258435</v>
      </c>
      <c r="O22" s="47">
        <v>1304.7745219696744</v>
      </c>
      <c r="P22" s="47">
        <v>1319.8010657358006</v>
      </c>
      <c r="Q22" s="47">
        <v>1334.7977250233016</v>
      </c>
      <c r="R22" s="47">
        <v>1349.6588150164146</v>
      </c>
      <c r="S22" s="47">
        <v>1364.4872533560949</v>
      </c>
      <c r="T22" s="47">
        <v>1379.3556238884767</v>
      </c>
      <c r="U22" s="47">
        <v>1394.3263208662847</v>
      </c>
    </row>
    <row r="23" spans="5:21" x14ac:dyDescent="0.3">
      <c r="E23" s="11" t="s">
        <v>93</v>
      </c>
      <c r="F23" s="47">
        <v>304.94132506945738</v>
      </c>
      <c r="G23" s="47">
        <v>310.06199195526369</v>
      </c>
      <c r="H23" s="47">
        <v>315.287420756627</v>
      </c>
      <c r="I23" s="47">
        <v>320.59808253213117</v>
      </c>
      <c r="J23" s="47">
        <v>325.62779338150455</v>
      </c>
      <c r="K23" s="47">
        <v>330.08573520352479</v>
      </c>
      <c r="L23" s="47">
        <v>334.29928126132398</v>
      </c>
      <c r="M23" s="47">
        <v>338.19957248645687</v>
      </c>
      <c r="N23" s="47">
        <v>341.94463957215373</v>
      </c>
      <c r="O23" s="47">
        <v>345.77124639912705</v>
      </c>
      <c r="P23" s="47">
        <v>349.68754622510085</v>
      </c>
      <c r="Q23" s="47">
        <v>353.59263980589247</v>
      </c>
      <c r="R23" s="47">
        <v>357.46215644234417</v>
      </c>
      <c r="S23" s="47">
        <v>361.32507639930446</v>
      </c>
      <c r="T23" s="47">
        <v>365.2015412708439</v>
      </c>
      <c r="U23" s="47">
        <v>369.10812162001076</v>
      </c>
    </row>
    <row r="24" spans="5:21" x14ac:dyDescent="0.3">
      <c r="E24" s="11" t="s">
        <v>94</v>
      </c>
      <c r="F24" s="47">
        <v>1030.2423333502484</v>
      </c>
      <c r="G24" s="47">
        <v>1047.8291947919367</v>
      </c>
      <c r="H24" s="47">
        <v>1066.3726458053252</v>
      </c>
      <c r="I24" s="47">
        <v>1081.8677008398913</v>
      </c>
      <c r="J24" s="47">
        <v>1098.116965592119</v>
      </c>
      <c r="K24" s="47">
        <v>1111.7054927391994</v>
      </c>
      <c r="L24" s="47">
        <v>1125.7263093858173</v>
      </c>
      <c r="M24" s="47">
        <v>1139.6100387772719</v>
      </c>
      <c r="N24" s="47">
        <v>1153.0626976253739</v>
      </c>
      <c r="O24" s="47">
        <v>1166.3989455038491</v>
      </c>
      <c r="P24" s="47">
        <v>1179.8702627703462</v>
      </c>
      <c r="Q24" s="47">
        <v>1193.3692492498781</v>
      </c>
      <c r="R24" s="47">
        <v>1206.834625835316</v>
      </c>
      <c r="S24" s="47">
        <v>1220.3246784949724</v>
      </c>
      <c r="T24" s="47">
        <v>1233.8897267334132</v>
      </c>
      <c r="U24" s="47">
        <v>1247.5830686309916</v>
      </c>
    </row>
    <row r="25" spans="5:21" x14ac:dyDescent="0.3">
      <c r="E25" s="11" t="s">
        <v>95</v>
      </c>
      <c r="F25" s="47">
        <v>54.734508153408754</v>
      </c>
      <c r="G25" s="47">
        <v>55.430815328057605</v>
      </c>
      <c r="H25" s="47">
        <v>56.240650938630367</v>
      </c>
      <c r="I25" s="47">
        <v>56.972655208575951</v>
      </c>
      <c r="J25" s="47">
        <v>57.799134481540605</v>
      </c>
      <c r="K25" s="47">
        <v>58.54164537856969</v>
      </c>
      <c r="L25" s="47">
        <v>59.290930052397457</v>
      </c>
      <c r="M25" s="47">
        <v>60.045424476377022</v>
      </c>
      <c r="N25" s="47">
        <v>60.804130604841305</v>
      </c>
      <c r="O25" s="47">
        <v>61.566087956949687</v>
      </c>
      <c r="P25" s="47">
        <v>62.331504349789455</v>
      </c>
      <c r="Q25" s="47">
        <v>63.096832553800581</v>
      </c>
      <c r="R25" s="47">
        <v>63.862396206474784</v>
      </c>
      <c r="S25" s="47">
        <v>64.629783796028519</v>
      </c>
      <c r="T25" s="47">
        <v>65.396415430561731</v>
      </c>
      <c r="U25" s="47">
        <v>66.167175954061562</v>
      </c>
    </row>
    <row r="26" spans="5:21" x14ac:dyDescent="0.3">
      <c r="E26" s="11" t="s">
        <v>96</v>
      </c>
      <c r="F26" s="47">
        <v>563.42369337654827</v>
      </c>
      <c r="G26" s="47">
        <v>571.14532179757055</v>
      </c>
      <c r="H26" s="47">
        <v>579.05227344275545</v>
      </c>
      <c r="I26" s="47">
        <v>587.52346405439209</v>
      </c>
      <c r="J26" s="47">
        <v>595.65059909444233</v>
      </c>
      <c r="K26" s="47">
        <v>603.80065341162901</v>
      </c>
      <c r="L26" s="47">
        <v>612.14956137369995</v>
      </c>
      <c r="M26" s="47">
        <v>620.69689144675829</v>
      </c>
      <c r="N26" s="47">
        <v>629.33710636427338</v>
      </c>
      <c r="O26" s="47">
        <v>638.005110148021</v>
      </c>
      <c r="P26" s="47">
        <v>646.77919070621613</v>
      </c>
      <c r="Q26" s="47">
        <v>655.63958690904599</v>
      </c>
      <c r="R26" s="47">
        <v>664.60815934667414</v>
      </c>
      <c r="S26" s="47">
        <v>673.69845867574907</v>
      </c>
      <c r="T26" s="47">
        <v>682.9267863981845</v>
      </c>
      <c r="U26" s="47">
        <v>692.28762457739344</v>
      </c>
    </row>
    <row r="27" spans="5:21" x14ac:dyDescent="0.3">
      <c r="E27" s="11" t="s">
        <v>97</v>
      </c>
      <c r="F27" s="47">
        <v>296.57146490445081</v>
      </c>
      <c r="G27" s="47">
        <v>299.41180723638803</v>
      </c>
      <c r="H27" s="47">
        <v>302.18675235744519</v>
      </c>
      <c r="I27" s="47">
        <v>305.08391722655591</v>
      </c>
      <c r="J27" s="47">
        <v>307.97271863423754</v>
      </c>
      <c r="K27" s="47">
        <v>310.88995676884929</v>
      </c>
      <c r="L27" s="47">
        <v>313.8994093460131</v>
      </c>
      <c r="M27" s="47">
        <v>316.94193495681276</v>
      </c>
      <c r="N27" s="47">
        <v>320.01331115410522</v>
      </c>
      <c r="O27" s="47">
        <v>323.11952701583783</v>
      </c>
      <c r="P27" s="47">
        <v>326.24791337214612</v>
      </c>
      <c r="Q27" s="47">
        <v>329.38311608099991</v>
      </c>
      <c r="R27" s="47">
        <v>332.51942921928833</v>
      </c>
      <c r="S27" s="47">
        <v>335.65986063342302</v>
      </c>
      <c r="T27" s="47">
        <v>338.80421125055983</v>
      </c>
      <c r="U27" s="47">
        <v>341.94634061227327</v>
      </c>
    </row>
    <row r="28" spans="5:21" x14ac:dyDescent="0.3">
      <c r="E28" s="11" t="s">
        <v>98</v>
      </c>
      <c r="F28" s="47">
        <v>364.60261135205121</v>
      </c>
      <c r="G28" s="47">
        <v>370.50253369067144</v>
      </c>
      <c r="H28" s="47">
        <v>376.04575705555163</v>
      </c>
      <c r="I28" s="47">
        <v>381.59683427268635</v>
      </c>
      <c r="J28" s="47">
        <v>387.14890179232725</v>
      </c>
      <c r="K28" s="47">
        <v>392.69715891028034</v>
      </c>
      <c r="L28" s="47">
        <v>398.2448313761563</v>
      </c>
      <c r="M28" s="47">
        <v>403.79154830373619</v>
      </c>
      <c r="N28" s="47">
        <v>409.33314646906291</v>
      </c>
      <c r="O28" s="47">
        <v>414.87184549274173</v>
      </c>
      <c r="P28" s="47">
        <v>420.39877482962993</v>
      </c>
      <c r="Q28" s="47">
        <v>425.9197327889882</v>
      </c>
      <c r="R28" s="47">
        <v>431.44272796493493</v>
      </c>
      <c r="S28" s="47">
        <v>436.97074960296055</v>
      </c>
      <c r="T28" s="47">
        <v>442.50085005225168</v>
      </c>
      <c r="U28" s="47">
        <v>448.03325330919461</v>
      </c>
    </row>
    <row r="29" spans="5:21" x14ac:dyDescent="0.3">
      <c r="E29" s="11" t="s">
        <v>99</v>
      </c>
      <c r="F29" s="47">
        <v>331.8912097410726</v>
      </c>
      <c r="G29" s="47">
        <v>338.28318425750786</v>
      </c>
      <c r="H29" s="47">
        <v>344.49751208129555</v>
      </c>
      <c r="I29" s="47">
        <v>350.52079281258716</v>
      </c>
      <c r="J29" s="47">
        <v>357.20514699844233</v>
      </c>
      <c r="K29" s="47">
        <v>362.56066367195245</v>
      </c>
      <c r="L29" s="47">
        <v>367.23870136096463</v>
      </c>
      <c r="M29" s="47">
        <v>371.78020724594313</v>
      </c>
      <c r="N29" s="47">
        <v>376.45821727774609</v>
      </c>
      <c r="O29" s="47">
        <v>381.12706124017978</v>
      </c>
      <c r="P29" s="47">
        <v>385.73754367708869</v>
      </c>
      <c r="Q29" s="47">
        <v>390.37686350010767</v>
      </c>
      <c r="R29" s="47">
        <v>395.04306404503973</v>
      </c>
      <c r="S29" s="47">
        <v>399.7594899642026</v>
      </c>
      <c r="T29" s="47">
        <v>404.5343266216845</v>
      </c>
      <c r="U29" s="47">
        <v>409.37293325101865</v>
      </c>
    </row>
    <row r="30" spans="5:21" x14ac:dyDescent="0.3">
      <c r="E30" s="11" t="s">
        <v>100</v>
      </c>
      <c r="F30" s="47">
        <v>1342.412099206161</v>
      </c>
      <c r="G30" s="47">
        <v>1362.1051360897477</v>
      </c>
      <c r="H30" s="47">
        <v>1382.6682435939349</v>
      </c>
      <c r="I30" s="47">
        <v>1405.4335623172315</v>
      </c>
      <c r="J30" s="47">
        <v>1427.2243952751567</v>
      </c>
      <c r="K30" s="47">
        <v>1448.4044040175863</v>
      </c>
      <c r="L30" s="47">
        <v>1469.4399162372326</v>
      </c>
      <c r="M30" s="47">
        <v>1489.4614242587161</v>
      </c>
      <c r="N30" s="47">
        <v>1509.1282141209686</v>
      </c>
      <c r="O30" s="47">
        <v>1529.0872317115522</v>
      </c>
      <c r="P30" s="47">
        <v>1549.1186759798663</v>
      </c>
      <c r="Q30" s="47">
        <v>1569.1152321181464</v>
      </c>
      <c r="R30" s="47">
        <v>1589.2028777455766</v>
      </c>
      <c r="S30" s="47">
        <v>1609.4087628774487</v>
      </c>
      <c r="T30" s="47">
        <v>1629.7562721375373</v>
      </c>
      <c r="U30" s="47">
        <v>1650.3121084481693</v>
      </c>
    </row>
    <row r="31" spans="5:21" x14ac:dyDescent="0.3">
      <c r="E31" s="11" t="s">
        <v>101</v>
      </c>
      <c r="F31" s="47">
        <v>1261.1419055794122</v>
      </c>
      <c r="G31" s="47">
        <v>1283.9790432673269</v>
      </c>
      <c r="H31" s="47">
        <v>1309.0602740509491</v>
      </c>
      <c r="I31" s="47">
        <v>1332.2479433791709</v>
      </c>
      <c r="J31" s="47">
        <v>1353.6181110301243</v>
      </c>
      <c r="K31" s="47">
        <v>1371.2865091741835</v>
      </c>
      <c r="L31" s="47">
        <v>1387.5021918044063</v>
      </c>
      <c r="M31" s="47">
        <v>1403.316716696562</v>
      </c>
      <c r="N31" s="47">
        <v>1421.4302454195063</v>
      </c>
      <c r="O31" s="47">
        <v>1440.9402430059015</v>
      </c>
      <c r="P31" s="47">
        <v>1460.415639111568</v>
      </c>
      <c r="Q31" s="47">
        <v>1478.97618069329</v>
      </c>
      <c r="R31" s="47">
        <v>1497.0857241041763</v>
      </c>
      <c r="S31" s="47">
        <v>1515.3709456258439</v>
      </c>
      <c r="T31" s="47">
        <v>1533.922293577735</v>
      </c>
      <c r="U31" s="47">
        <v>1552.7506875969973</v>
      </c>
    </row>
    <row r="32" spans="5:21" x14ac:dyDescent="0.3">
      <c r="E32" s="11" t="s">
        <v>102</v>
      </c>
      <c r="F32" s="44">
        <v>7254.1117749814721</v>
      </c>
      <c r="G32" s="44">
        <v>7369.9338503168092</v>
      </c>
      <c r="H32" s="44">
        <v>7490.4711721080494</v>
      </c>
      <c r="I32" s="44">
        <v>7608.2238633410398</v>
      </c>
      <c r="J32" s="44">
        <v>7722.8800901423729</v>
      </c>
      <c r="K32" s="44">
        <v>7825.5869519227663</v>
      </c>
      <c r="L32" s="44">
        <v>7925.3736974285421</v>
      </c>
      <c r="M32" s="44">
        <v>8022.1468878063233</v>
      </c>
      <c r="N32" s="44">
        <v>8120.2428058876267</v>
      </c>
      <c r="O32" s="44">
        <v>8220.6650962796775</v>
      </c>
      <c r="P32" s="44">
        <v>8321.7953126808843</v>
      </c>
      <c r="Q32" s="44">
        <v>8421.9137832986999</v>
      </c>
      <c r="R32" s="44">
        <v>8521.5425900660775</v>
      </c>
      <c r="S32" s="44">
        <v>8621.6698457989824</v>
      </c>
      <c r="T32" s="44">
        <v>8722.572437290657</v>
      </c>
      <c r="U32" s="44">
        <v>8824.478976452905</v>
      </c>
    </row>
    <row r="33" spans="5:21" x14ac:dyDescent="0.3">
      <c r="E33" s="11" t="s">
        <v>105</v>
      </c>
      <c r="F33" s="40">
        <f t="shared" ref="F33:U33" si="8">F32*$G$5</f>
        <v>98873.543492997473</v>
      </c>
      <c r="G33" s="40">
        <f t="shared" si="8"/>
        <v>100452.19837981812</v>
      </c>
      <c r="H33" s="40">
        <f t="shared" si="8"/>
        <v>102095.12207583273</v>
      </c>
      <c r="I33" s="40">
        <f t="shared" si="8"/>
        <v>103700.09125733838</v>
      </c>
      <c r="J33" s="40">
        <f t="shared" si="8"/>
        <v>105262.85562864055</v>
      </c>
      <c r="K33" s="40">
        <f t="shared" si="8"/>
        <v>106662.7501547073</v>
      </c>
      <c r="L33" s="40">
        <f t="shared" si="8"/>
        <v>108022.84349595103</v>
      </c>
      <c r="M33" s="40">
        <f t="shared" si="8"/>
        <v>109341.86208080019</v>
      </c>
      <c r="N33" s="40">
        <f t="shared" si="8"/>
        <v>110678.90944424836</v>
      </c>
      <c r="O33" s="40">
        <f t="shared" si="8"/>
        <v>112047.66526229201</v>
      </c>
      <c r="P33" s="40">
        <f t="shared" si="8"/>
        <v>113426.07011184045</v>
      </c>
      <c r="Q33" s="40">
        <f t="shared" si="8"/>
        <v>114790.68486636129</v>
      </c>
      <c r="R33" s="40">
        <f t="shared" si="8"/>
        <v>116148.62550260064</v>
      </c>
      <c r="S33" s="40">
        <f t="shared" si="8"/>
        <v>117513.35999824014</v>
      </c>
      <c r="T33" s="40">
        <f t="shared" si="8"/>
        <v>118888.66232027166</v>
      </c>
      <c r="U33" s="40">
        <f t="shared" si="8"/>
        <v>120277.6484490531</v>
      </c>
    </row>
    <row r="34" spans="5:21" x14ac:dyDescent="0.3">
      <c r="E34" s="11" t="s">
        <v>106</v>
      </c>
      <c r="F34" s="40">
        <f t="shared" ref="F34:U34" si="9">F32*$G$6</f>
        <v>1886.0690614951827</v>
      </c>
      <c r="G34" s="40">
        <f t="shared" si="9"/>
        <v>1916.1828010823704</v>
      </c>
      <c r="H34" s="40">
        <f t="shared" si="9"/>
        <v>1947.5225047480928</v>
      </c>
      <c r="I34" s="40">
        <f t="shared" si="9"/>
        <v>1978.1382044686704</v>
      </c>
      <c r="J34" s="40">
        <f t="shared" si="9"/>
        <v>2007.9488234370169</v>
      </c>
      <c r="K34" s="40">
        <f t="shared" si="9"/>
        <v>2034.6526074999192</v>
      </c>
      <c r="L34" s="40">
        <f t="shared" si="9"/>
        <v>2060.5971613314209</v>
      </c>
      <c r="M34" s="40">
        <f t="shared" si="9"/>
        <v>2085.7581908296443</v>
      </c>
      <c r="N34" s="40">
        <f t="shared" si="9"/>
        <v>2111.2631295307829</v>
      </c>
      <c r="O34" s="40">
        <f t="shared" si="9"/>
        <v>2137.372925032716</v>
      </c>
      <c r="P34" s="40">
        <f t="shared" si="9"/>
        <v>2163.66678129703</v>
      </c>
      <c r="Q34" s="40">
        <f t="shared" si="9"/>
        <v>2189.6975836576621</v>
      </c>
      <c r="R34" s="40">
        <f t="shared" si="9"/>
        <v>2215.60107341718</v>
      </c>
      <c r="S34" s="40">
        <f t="shared" si="9"/>
        <v>2241.6341599077355</v>
      </c>
      <c r="T34" s="40">
        <f t="shared" si="9"/>
        <v>2267.8688336955711</v>
      </c>
      <c r="U34" s="40">
        <f t="shared" si="9"/>
        <v>2294.3645338777555</v>
      </c>
    </row>
    <row r="40" spans="5:21" x14ac:dyDescent="0.3">
      <c r="F40" t="s">
        <v>75</v>
      </c>
    </row>
    <row r="41" spans="5:21" x14ac:dyDescent="0.3">
      <c r="E41" t="s">
        <v>76</v>
      </c>
      <c r="F41" s="40">
        <v>1396764</v>
      </c>
      <c r="G41" s="36" t="s">
        <v>80</v>
      </c>
    </row>
    <row r="42" spans="5:21" x14ac:dyDescent="0.3">
      <c r="E42" t="s">
        <v>77</v>
      </c>
      <c r="F42" s="40">
        <v>68396</v>
      </c>
      <c r="G42" t="s">
        <v>81</v>
      </c>
    </row>
    <row r="43" spans="5:21" x14ac:dyDescent="0.3">
      <c r="E43" t="s">
        <v>78</v>
      </c>
      <c r="F43" s="40">
        <f>19977+95002</f>
        <v>114979</v>
      </c>
      <c r="G43" t="s">
        <v>79</v>
      </c>
    </row>
  </sheetData>
  <mergeCells count="1">
    <mergeCell ref="E18:S18"/>
  </mergeCells>
  <hyperlinks>
    <hyperlink ref="G4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32"/>
  <sheetViews>
    <sheetView zoomScale="70" zoomScaleNormal="70" workbookViewId="0">
      <selection activeCell="C26" sqref="C26"/>
    </sheetView>
  </sheetViews>
  <sheetFormatPr defaultColWidth="8.88671875" defaultRowHeight="14.4" x14ac:dyDescent="0.3"/>
  <cols>
    <col min="1" max="1" width="8.88671875" style="109"/>
    <col min="2" max="2" width="27.33203125" style="117" customWidth="1"/>
    <col min="3" max="3" width="111.109375" style="118" customWidth="1"/>
    <col min="4" max="4" width="56.6640625" style="110" bestFit="1" customWidth="1"/>
    <col min="5" max="5" width="13.6640625" style="109" customWidth="1"/>
    <col min="6" max="16384" width="8.88671875" style="109"/>
  </cols>
  <sheetData>
    <row r="2" spans="2:5" ht="13.95" customHeight="1" x14ac:dyDescent="0.3">
      <c r="B2" s="185" t="s">
        <v>273</v>
      </c>
      <c r="C2" s="186"/>
    </row>
    <row r="3" spans="2:5" x14ac:dyDescent="0.3">
      <c r="B3" s="111" t="s">
        <v>58</v>
      </c>
      <c r="C3" s="111" t="s">
        <v>31</v>
      </c>
    </row>
    <row r="4" spans="2:5" x14ac:dyDescent="0.3">
      <c r="B4" s="111" t="s">
        <v>274</v>
      </c>
      <c r="C4" s="111" t="str">
        <f>VLOOKUP($C$3, 'Look-up'!$A$4:$D$20, 2, FALSE)</f>
        <v>Benchmarking &amp; Market Transformation</v>
      </c>
    </row>
    <row r="5" spans="2:5" x14ac:dyDescent="0.3">
      <c r="B5" s="111" t="s">
        <v>55</v>
      </c>
      <c r="C5" s="111" t="str">
        <f>VLOOKUP($C$3, 'Look-up'!$A$4:$D$20, 3, FALSE)</f>
        <v>RES, NR</v>
      </c>
    </row>
    <row r="8" spans="2:5" x14ac:dyDescent="0.3">
      <c r="B8" s="112"/>
      <c r="C8" s="113"/>
      <c r="D8" s="114"/>
      <c r="E8" s="112"/>
    </row>
    <row r="10" spans="2:5" ht="13.95" customHeight="1" x14ac:dyDescent="0.3">
      <c r="B10" s="187" t="s">
        <v>275</v>
      </c>
      <c r="C10" s="188"/>
    </row>
    <row r="11" spans="2:5" x14ac:dyDescent="0.3">
      <c r="B11" s="115" t="s">
        <v>303</v>
      </c>
      <c r="C11" s="211" t="s">
        <v>302</v>
      </c>
    </row>
    <row r="12" spans="2:5" x14ac:dyDescent="0.3">
      <c r="B12" s="115" t="s">
        <v>304</v>
      </c>
      <c r="C12" s="48" t="s">
        <v>301</v>
      </c>
    </row>
    <row r="13" spans="2:5" x14ac:dyDescent="0.3">
      <c r="B13" s="115"/>
      <c r="C13" s="115"/>
    </row>
    <row r="14" spans="2:5" x14ac:dyDescent="0.3">
      <c r="B14" s="115"/>
      <c r="C14" s="115"/>
    </row>
    <row r="17" spans="2:3" x14ac:dyDescent="0.3">
      <c r="B17" s="187" t="s">
        <v>276</v>
      </c>
      <c r="C17" s="188"/>
    </row>
    <row r="18" spans="2:3" x14ac:dyDescent="0.3">
      <c r="B18" s="111" t="s">
        <v>52</v>
      </c>
      <c r="C18" s="115">
        <v>1</v>
      </c>
    </row>
    <row r="19" spans="2:3" x14ac:dyDescent="0.3">
      <c r="B19" s="111" t="s">
        <v>271</v>
      </c>
      <c r="C19" s="115">
        <v>0</v>
      </c>
    </row>
    <row r="22" spans="2:3" x14ac:dyDescent="0.3">
      <c r="B22" s="187" t="s">
        <v>277</v>
      </c>
      <c r="C22" s="188"/>
    </row>
    <row r="23" spans="2:3" x14ac:dyDescent="0.3">
      <c r="B23" s="116" t="s">
        <v>278</v>
      </c>
      <c r="C23" s="115" t="s">
        <v>308</v>
      </c>
    </row>
    <row r="24" spans="2:3" x14ac:dyDescent="0.3">
      <c r="B24" s="116" t="s">
        <v>279</v>
      </c>
      <c r="C24" s="115" t="s">
        <v>309</v>
      </c>
    </row>
    <row r="25" spans="2:3" x14ac:dyDescent="0.3">
      <c r="B25" s="116" t="s">
        <v>280</v>
      </c>
      <c r="C25" s="115" t="s">
        <v>308</v>
      </c>
    </row>
    <row r="26" spans="2:3" ht="28.8" x14ac:dyDescent="0.3">
      <c r="B26" s="116" t="s">
        <v>299</v>
      </c>
      <c r="C26" s="115" t="s">
        <v>310</v>
      </c>
    </row>
    <row r="29" spans="2:3" x14ac:dyDescent="0.3">
      <c r="B29" s="187" t="s">
        <v>281</v>
      </c>
      <c r="C29" s="188"/>
    </row>
    <row r="30" spans="2:3" ht="72" x14ac:dyDescent="0.3">
      <c r="B30" s="116" t="s">
        <v>186</v>
      </c>
      <c r="C30" s="115" t="s">
        <v>305</v>
      </c>
    </row>
    <row r="31" spans="2:3" ht="201.6" x14ac:dyDescent="0.3">
      <c r="B31" s="116" t="s">
        <v>225</v>
      </c>
      <c r="C31" s="115" t="s">
        <v>306</v>
      </c>
    </row>
    <row r="32" spans="2:3" ht="216" x14ac:dyDescent="0.3">
      <c r="B32" s="116" t="s">
        <v>187</v>
      </c>
      <c r="C32" s="115" t="s">
        <v>307</v>
      </c>
    </row>
  </sheetData>
  <mergeCells count="5">
    <mergeCell ref="B2:C2"/>
    <mergeCell ref="B10:C10"/>
    <mergeCell ref="B17:C17"/>
    <mergeCell ref="B22:C22"/>
    <mergeCell ref="B29:C29"/>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D36" sqref="D36"/>
    </sheetView>
  </sheetViews>
  <sheetFormatPr defaultColWidth="8.88671875" defaultRowHeight="14.4" x14ac:dyDescent="0.3"/>
  <cols>
    <col min="2" max="2" width="18.44140625" customWidth="1"/>
    <col min="3" max="3" width="26.5546875" customWidth="1"/>
    <col min="4" max="4" width="31" customWidth="1"/>
    <col min="5" max="5" width="19.5546875" customWidth="1"/>
    <col min="6" max="6" width="22.33203125" bestFit="1" customWidth="1"/>
    <col min="7" max="11" width="13.44140625" bestFit="1" customWidth="1"/>
    <col min="12" max="21" width="14.6640625" customWidth="1"/>
    <col min="23" max="23" width="14" customWidth="1"/>
    <col min="24" max="24" width="39.109375" customWidth="1"/>
    <col min="25" max="25" width="12.33203125" customWidth="1"/>
  </cols>
  <sheetData>
    <row r="1" spans="2:28" ht="23.4" x14ac:dyDescent="0.45">
      <c r="B1" s="119" t="s">
        <v>28</v>
      </c>
      <c r="C1" s="119" t="str">
        <f>'Program Analysis'!C3</f>
        <v>Smart Meter Data Analytics</v>
      </c>
      <c r="D1" s="3"/>
    </row>
    <row r="2" spans="2:28" ht="23.4" x14ac:dyDescent="0.45">
      <c r="B2" s="119" t="s">
        <v>282</v>
      </c>
      <c r="C2" s="119" t="s">
        <v>283</v>
      </c>
      <c r="D2" s="3"/>
    </row>
    <row r="4" spans="2:28" s="2" customFormat="1" ht="15.6" x14ac:dyDescent="0.3">
      <c r="B4" s="25"/>
      <c r="G4" s="10"/>
      <c r="H4" s="10"/>
      <c r="I4" s="10"/>
      <c r="J4" s="10"/>
      <c r="K4" s="10"/>
      <c r="L4" s="10"/>
      <c r="M4" s="10"/>
      <c r="N4" s="10"/>
      <c r="O4" s="10"/>
      <c r="P4" s="10"/>
      <c r="Q4" s="10"/>
      <c r="R4" s="10"/>
      <c r="S4" s="10"/>
      <c r="T4" s="10"/>
      <c r="U4" s="10"/>
    </row>
    <row r="5" spans="2:28" s="2" customFormat="1" ht="15" thickBot="1" x14ac:dyDescent="0.35">
      <c r="G5" s="10"/>
      <c r="H5" s="10"/>
      <c r="I5" s="10"/>
      <c r="J5" s="10"/>
      <c r="K5" s="10"/>
      <c r="L5" s="10"/>
      <c r="M5" s="10"/>
      <c r="N5" s="10"/>
      <c r="O5" s="10"/>
      <c r="P5" s="10"/>
      <c r="Q5" s="10"/>
      <c r="R5" s="10"/>
      <c r="S5" s="10"/>
      <c r="T5" s="10"/>
      <c r="U5" s="10"/>
    </row>
    <row r="6" spans="2:28" ht="24" thickBot="1" x14ac:dyDescent="0.5">
      <c r="B6" s="196" t="s">
        <v>271</v>
      </c>
      <c r="C6" s="197"/>
      <c r="D6" s="197"/>
      <c r="E6" s="197"/>
      <c r="F6" s="197"/>
      <c r="G6" s="197"/>
      <c r="H6" s="197"/>
      <c r="I6" s="197"/>
      <c r="J6" s="197"/>
      <c r="K6" s="197"/>
      <c r="L6" s="197"/>
      <c r="M6" s="197"/>
      <c r="N6" s="197"/>
      <c r="O6" s="197"/>
      <c r="P6" s="197"/>
      <c r="Q6" s="197"/>
      <c r="R6" s="197"/>
      <c r="S6" s="197"/>
      <c r="T6" s="197"/>
      <c r="U6" s="198"/>
      <c r="V6" s="3"/>
      <c r="W6" s="3"/>
    </row>
    <row r="7" spans="2:28" s="8" customFormat="1" ht="18.600000000000001" thickBot="1" x14ac:dyDescent="0.4">
      <c r="B7" s="120" t="s">
        <v>1</v>
      </c>
      <c r="C7" s="121" t="s">
        <v>14</v>
      </c>
      <c r="D7" s="121" t="s">
        <v>3</v>
      </c>
      <c r="E7" s="121" t="s">
        <v>155</v>
      </c>
      <c r="F7" s="122" t="s">
        <v>37</v>
      </c>
      <c r="G7" s="121">
        <v>2015</v>
      </c>
      <c r="H7" s="121">
        <v>2016</v>
      </c>
      <c r="I7" s="121">
        <v>2017</v>
      </c>
      <c r="J7" s="121">
        <v>2018</v>
      </c>
      <c r="K7" s="121">
        <v>2019</v>
      </c>
      <c r="L7" s="121">
        <v>2020</v>
      </c>
      <c r="M7" s="121">
        <v>2021</v>
      </c>
      <c r="N7" s="121">
        <v>2022</v>
      </c>
      <c r="O7" s="121">
        <v>2023</v>
      </c>
      <c r="P7" s="121">
        <v>2024</v>
      </c>
      <c r="Q7" s="121">
        <v>2025</v>
      </c>
      <c r="R7" s="121">
        <v>2026</v>
      </c>
      <c r="S7" s="121">
        <v>2027</v>
      </c>
      <c r="T7" s="121">
        <v>2028</v>
      </c>
      <c r="U7" s="123">
        <v>2029</v>
      </c>
      <c r="V7" s="19"/>
      <c r="W7" s="19"/>
      <c r="Y7"/>
      <c r="AA7" s="14"/>
      <c r="AB7" s="14"/>
    </row>
    <row r="8" spans="2:28" s="8" customFormat="1" ht="18" x14ac:dyDescent="0.35">
      <c r="B8" s="124" t="s">
        <v>39</v>
      </c>
      <c r="C8" s="125"/>
      <c r="D8" s="125"/>
      <c r="E8" s="125"/>
      <c r="F8" s="125"/>
      <c r="G8" s="192" t="s">
        <v>284</v>
      </c>
      <c r="H8" s="192"/>
      <c r="I8" s="192"/>
      <c r="J8" s="192"/>
      <c r="K8" s="192"/>
      <c r="L8" s="192"/>
      <c r="M8" s="192"/>
      <c r="N8" s="192"/>
      <c r="O8" s="192"/>
      <c r="P8" s="192"/>
      <c r="Q8" s="192"/>
      <c r="R8" s="192"/>
      <c r="S8" s="192"/>
      <c r="T8" s="192"/>
      <c r="U8" s="193"/>
      <c r="V8" s="19"/>
      <c r="W8" s="19"/>
      <c r="AA8" s="14"/>
      <c r="AB8" s="14"/>
    </row>
    <row r="9" spans="2:28" ht="14.4" customHeight="1" x14ac:dyDescent="0.3">
      <c r="B9" s="20" t="str">
        <f>VLOOKUP($C$1, 'Look-up'!$A$4:$D$20, 4, FALSE)</f>
        <v>State of CA</v>
      </c>
      <c r="C9" s="7" t="str">
        <f>VLOOKUP($C$1, 'Look-up'!$A$4:$D$20, 2, FALSE)</f>
        <v>Benchmarking &amp; Market Transformation</v>
      </c>
      <c r="D9" s="7" t="str">
        <f>VLOOKUP($C$1, 'Look-up'!$A$4:$D$20, 1, FALSE)</f>
        <v>Smart Meter Data Analytics</v>
      </c>
      <c r="E9" s="7" t="s">
        <v>213</v>
      </c>
      <c r="F9" s="12" t="s">
        <v>0</v>
      </c>
      <c r="G9" s="3"/>
      <c r="H9" s="3"/>
      <c r="I9" s="3"/>
      <c r="J9" s="3"/>
      <c r="K9" s="3"/>
      <c r="L9" s="3"/>
      <c r="M9" s="3"/>
      <c r="N9" s="3"/>
      <c r="O9" s="3"/>
      <c r="P9" s="3"/>
      <c r="Q9" s="3"/>
      <c r="R9" s="3"/>
      <c r="S9" s="3"/>
      <c r="T9" s="3"/>
      <c r="U9" s="212"/>
      <c r="V9" s="21"/>
      <c r="W9" s="3"/>
      <c r="AA9" s="5"/>
      <c r="AB9" s="5"/>
    </row>
    <row r="10" spans="2:28" x14ac:dyDescent="0.3">
      <c r="B10" s="128" t="str">
        <f t="shared" ref="B10:D11" si="0">B$9</f>
        <v>State of CA</v>
      </c>
      <c r="C10" s="37" t="str">
        <f t="shared" si="0"/>
        <v>Benchmarking &amp; Market Transformation</v>
      </c>
      <c r="D10" s="37" t="str">
        <f t="shared" si="0"/>
        <v>Smart Meter Data Analytics</v>
      </c>
      <c r="E10" s="37" t="s">
        <v>156</v>
      </c>
      <c r="F10" s="12" t="str">
        <f>F9</f>
        <v>GWh</v>
      </c>
      <c r="G10" s="3"/>
      <c r="H10" s="3"/>
      <c r="I10" s="3"/>
      <c r="J10" s="3"/>
      <c r="K10" s="3"/>
      <c r="L10" s="3"/>
      <c r="M10" s="3"/>
      <c r="N10" s="3"/>
      <c r="O10" s="3"/>
      <c r="P10" s="3"/>
      <c r="Q10" s="3"/>
      <c r="R10" s="3"/>
      <c r="S10" s="3"/>
      <c r="T10" s="3"/>
      <c r="U10" s="212"/>
      <c r="V10" s="3"/>
      <c r="W10" s="3"/>
    </row>
    <row r="11" spans="2:28" x14ac:dyDescent="0.3">
      <c r="B11" s="128" t="str">
        <f t="shared" si="0"/>
        <v>State of CA</v>
      </c>
      <c r="C11" s="37" t="str">
        <f t="shared" si="0"/>
        <v>Benchmarking &amp; Market Transformation</v>
      </c>
      <c r="D11" s="37" t="str">
        <f t="shared" si="0"/>
        <v>Smart Meter Data Analytics</v>
      </c>
      <c r="E11" s="37" t="s">
        <v>157</v>
      </c>
      <c r="F11" s="12" t="str">
        <f>F10</f>
        <v>GWh</v>
      </c>
      <c r="G11" s="3"/>
      <c r="H11" s="3"/>
      <c r="I11" s="3"/>
      <c r="J11" s="3"/>
      <c r="K11" s="3"/>
      <c r="L11" s="3"/>
      <c r="M11" s="3"/>
      <c r="N11" s="3"/>
      <c r="O11" s="3"/>
      <c r="P11" s="3"/>
      <c r="Q11" s="3"/>
      <c r="R11" s="3"/>
      <c r="S11" s="3"/>
      <c r="T11" s="3"/>
      <c r="U11" s="212"/>
      <c r="V11" s="3"/>
      <c r="W11" s="3"/>
    </row>
    <row r="12" spans="2:28" x14ac:dyDescent="0.3">
      <c r="B12" s="129"/>
      <c r="C12" s="126"/>
      <c r="D12" s="126"/>
      <c r="E12" s="126"/>
      <c r="F12" s="130"/>
      <c r="G12" s="126"/>
      <c r="H12" s="126"/>
      <c r="I12" s="126"/>
      <c r="J12" s="126"/>
      <c r="K12" s="126"/>
      <c r="L12" s="126"/>
      <c r="M12" s="126"/>
      <c r="N12" s="126"/>
      <c r="O12" s="126"/>
      <c r="P12" s="126"/>
      <c r="Q12" s="126"/>
      <c r="R12" s="126"/>
      <c r="S12" s="126"/>
      <c r="T12" s="126"/>
      <c r="U12" s="127"/>
      <c r="V12" s="3"/>
      <c r="W12" s="3"/>
    </row>
    <row r="13" spans="2:28" s="8" customFormat="1" ht="18" x14ac:dyDescent="0.35">
      <c r="B13" s="131" t="s">
        <v>40</v>
      </c>
      <c r="C13" s="132"/>
      <c r="D13" s="132"/>
      <c r="E13" s="132"/>
      <c r="F13" s="182"/>
      <c r="G13" s="194" t="s">
        <v>285</v>
      </c>
      <c r="H13" s="194"/>
      <c r="I13" s="194"/>
      <c r="J13" s="194"/>
      <c r="K13" s="194"/>
      <c r="L13" s="194"/>
      <c r="M13" s="194"/>
      <c r="N13" s="194"/>
      <c r="O13" s="194"/>
      <c r="P13" s="194"/>
      <c r="Q13" s="194"/>
      <c r="R13" s="194"/>
      <c r="S13" s="194"/>
      <c r="T13" s="194"/>
      <c r="U13" s="195"/>
      <c r="V13" s="19"/>
      <c r="W13" s="19"/>
      <c r="AA13" s="14"/>
      <c r="AB13" s="14"/>
    </row>
    <row r="14" spans="2:28" ht="14.4" customHeight="1" x14ac:dyDescent="0.3">
      <c r="B14" s="128" t="str">
        <f>'SB 350 Potential'!B$9</f>
        <v>State of CA</v>
      </c>
      <c r="C14" s="37" t="str">
        <f>'SB 350 Potential'!C$9</f>
        <v>Benchmarking &amp; Market Transformation</v>
      </c>
      <c r="D14" s="37" t="str">
        <f>'SB 350 Potential'!D$9</f>
        <v>Smart Meter Data Analytics</v>
      </c>
      <c r="E14" s="7" t="s">
        <v>213</v>
      </c>
      <c r="F14" s="130" t="s">
        <v>4</v>
      </c>
      <c r="G14" s="3"/>
      <c r="H14" s="3"/>
      <c r="I14" s="3"/>
      <c r="J14" s="3"/>
      <c r="K14" s="3"/>
      <c r="L14" s="3"/>
      <c r="M14" s="3"/>
      <c r="N14" s="3"/>
      <c r="O14" s="3"/>
      <c r="P14" s="3"/>
      <c r="Q14" s="3"/>
      <c r="R14" s="3"/>
      <c r="S14" s="3"/>
      <c r="T14" s="3"/>
      <c r="U14" s="212"/>
      <c r="V14" s="21"/>
      <c r="W14" s="3"/>
      <c r="AA14" s="5"/>
      <c r="AB14" s="5"/>
    </row>
    <row r="15" spans="2:28" x14ac:dyDescent="0.3">
      <c r="B15" s="128" t="str">
        <f>'SB 350 Potential'!B$9</f>
        <v>State of CA</v>
      </c>
      <c r="C15" s="37" t="str">
        <f>'SB 350 Potential'!C$9</f>
        <v>Benchmarking &amp; Market Transformation</v>
      </c>
      <c r="D15" s="37" t="str">
        <f>'SB 350 Potential'!D$9</f>
        <v>Smart Meter Data Analytics</v>
      </c>
      <c r="E15" s="37" t="s">
        <v>156</v>
      </c>
      <c r="F15" s="130" t="str">
        <f t="shared" ref="F15:F16" si="1">F14</f>
        <v>MM Therms</v>
      </c>
      <c r="G15" s="3"/>
      <c r="H15" s="3"/>
      <c r="I15" s="3"/>
      <c r="J15" s="3"/>
      <c r="K15" s="3"/>
      <c r="L15" s="3"/>
      <c r="M15" s="3"/>
      <c r="N15" s="3"/>
      <c r="O15" s="3"/>
      <c r="P15" s="3"/>
      <c r="Q15" s="3"/>
      <c r="R15" s="3"/>
      <c r="S15" s="3"/>
      <c r="T15" s="3"/>
      <c r="U15" s="212"/>
      <c r="V15" s="3"/>
      <c r="W15" s="3"/>
    </row>
    <row r="16" spans="2:28" ht="15" thickBot="1" x14ac:dyDescent="0.35">
      <c r="B16" s="133" t="str">
        <f>'SB 350 Potential'!B$9</f>
        <v>State of CA</v>
      </c>
      <c r="C16" s="134" t="str">
        <f>'SB 350 Potential'!C$9</f>
        <v>Benchmarking &amp; Market Transformation</v>
      </c>
      <c r="D16" s="134" t="str">
        <f>'SB 350 Potential'!D$9</f>
        <v>Smart Meter Data Analytics</v>
      </c>
      <c r="E16" s="134" t="s">
        <v>157</v>
      </c>
      <c r="F16" s="135" t="str">
        <f t="shared" si="1"/>
        <v>MM Therms</v>
      </c>
      <c r="G16" s="213"/>
      <c r="H16" s="213"/>
      <c r="I16" s="213"/>
      <c r="J16" s="213"/>
      <c r="K16" s="213"/>
      <c r="L16" s="213"/>
      <c r="M16" s="213"/>
      <c r="N16" s="213"/>
      <c r="O16" s="213"/>
      <c r="P16" s="213"/>
      <c r="Q16" s="213"/>
      <c r="R16" s="213"/>
      <c r="S16" s="213"/>
      <c r="T16" s="213"/>
      <c r="U16" s="214"/>
      <c r="V16" s="3"/>
      <c r="W16" s="3"/>
    </row>
    <row r="17" spans="2:28" x14ac:dyDescent="0.3">
      <c r="B17" s="138"/>
      <c r="C17" s="138"/>
      <c r="D17" s="138"/>
      <c r="E17" s="138"/>
      <c r="F17" s="138"/>
      <c r="G17" s="138"/>
      <c r="H17" s="138"/>
      <c r="I17" s="138"/>
      <c r="J17" s="138"/>
      <c r="K17" s="138"/>
      <c r="L17" s="138"/>
      <c r="M17" s="138"/>
      <c r="N17" s="138"/>
      <c r="O17" s="138"/>
      <c r="P17" s="138"/>
      <c r="Q17" s="138"/>
      <c r="R17" s="138"/>
      <c r="S17" s="138"/>
      <c r="T17" s="138"/>
      <c r="U17" s="138"/>
      <c r="V17" s="3"/>
      <c r="W17" s="3"/>
    </row>
    <row r="18" spans="2:28" x14ac:dyDescent="0.3">
      <c r="B18" s="138"/>
      <c r="C18" s="138"/>
      <c r="D18" s="138"/>
      <c r="E18" s="138"/>
      <c r="F18" s="138"/>
      <c r="G18" s="138"/>
      <c r="H18" s="138"/>
      <c r="I18" s="138"/>
      <c r="J18" s="138"/>
      <c r="K18" s="138"/>
      <c r="L18" s="138"/>
      <c r="M18" s="138"/>
      <c r="N18" s="138"/>
      <c r="O18" s="138"/>
      <c r="P18" s="138"/>
      <c r="Q18" s="138"/>
      <c r="R18" s="138"/>
      <c r="S18" s="138"/>
      <c r="T18" s="138"/>
      <c r="U18" s="138"/>
      <c r="V18" s="3"/>
      <c r="W18" s="3"/>
    </row>
    <row r="19" spans="2:28" ht="15" thickBot="1" x14ac:dyDescent="0.35">
      <c r="B19" s="138"/>
      <c r="C19" s="138"/>
      <c r="D19" s="138"/>
      <c r="E19" s="138"/>
      <c r="F19" s="138"/>
      <c r="G19" s="138"/>
      <c r="H19" s="138"/>
      <c r="I19" s="138"/>
      <c r="J19" s="138"/>
      <c r="K19" s="138"/>
      <c r="L19" s="138"/>
      <c r="M19" s="138"/>
      <c r="N19" s="138"/>
      <c r="O19" s="138"/>
      <c r="P19" s="138"/>
      <c r="Q19" s="138"/>
      <c r="R19" s="138"/>
      <c r="S19" s="138"/>
      <c r="T19" s="138"/>
      <c r="U19" s="138"/>
      <c r="V19" s="3"/>
      <c r="W19" s="3"/>
    </row>
    <row r="20" spans="2:28" ht="24" thickBot="1" x14ac:dyDescent="0.5">
      <c r="B20" s="199" t="s">
        <v>286</v>
      </c>
      <c r="C20" s="200"/>
      <c r="D20" s="200"/>
      <c r="E20" s="200"/>
      <c r="F20" s="200"/>
      <c r="G20" s="200"/>
      <c r="H20" s="200"/>
      <c r="I20" s="200"/>
      <c r="J20" s="200"/>
      <c r="K20" s="200"/>
      <c r="L20" s="200"/>
      <c r="M20" s="200"/>
      <c r="N20" s="200"/>
      <c r="O20" s="200"/>
      <c r="P20" s="200"/>
      <c r="Q20" s="200"/>
      <c r="R20" s="200"/>
      <c r="S20" s="200"/>
      <c r="T20" s="200"/>
      <c r="U20" s="201"/>
      <c r="V20" s="3"/>
      <c r="W20" s="3"/>
    </row>
    <row r="21" spans="2:28" s="8" customFormat="1" ht="18.600000000000001" thickBot="1" x14ac:dyDescent="0.4">
      <c r="B21" s="139" t="s">
        <v>1</v>
      </c>
      <c r="C21" s="140" t="s">
        <v>14</v>
      </c>
      <c r="D21" s="140" t="s">
        <v>3</v>
      </c>
      <c r="E21" s="140" t="s">
        <v>155</v>
      </c>
      <c r="F21" s="141" t="s">
        <v>37</v>
      </c>
      <c r="G21" s="142">
        <v>2015</v>
      </c>
      <c r="H21" s="142">
        <v>2016</v>
      </c>
      <c r="I21" s="142">
        <v>2017</v>
      </c>
      <c r="J21" s="142">
        <v>2018</v>
      </c>
      <c r="K21" s="142">
        <v>2019</v>
      </c>
      <c r="L21" s="142">
        <v>2020</v>
      </c>
      <c r="M21" s="142">
        <v>2021</v>
      </c>
      <c r="N21" s="142">
        <v>2022</v>
      </c>
      <c r="O21" s="142">
        <v>2023</v>
      </c>
      <c r="P21" s="142">
        <v>2024</v>
      </c>
      <c r="Q21" s="142">
        <v>2025</v>
      </c>
      <c r="R21" s="142">
        <v>2026</v>
      </c>
      <c r="S21" s="142">
        <v>2027</v>
      </c>
      <c r="T21" s="142">
        <v>2028</v>
      </c>
      <c r="U21" s="143">
        <v>2029</v>
      </c>
      <c r="V21" s="19"/>
      <c r="W21" s="19"/>
      <c r="Y21"/>
      <c r="AA21" s="14"/>
      <c r="AB21" s="14"/>
    </row>
    <row r="22" spans="2:28" s="8" customFormat="1" ht="18" x14ac:dyDescent="0.35">
      <c r="B22" s="144" t="s">
        <v>39</v>
      </c>
      <c r="C22" s="145"/>
      <c r="D22" s="145"/>
      <c r="E22" s="145"/>
      <c r="F22" s="145"/>
      <c r="G22" s="192" t="s">
        <v>284</v>
      </c>
      <c r="H22" s="192"/>
      <c r="I22" s="192"/>
      <c r="J22" s="192"/>
      <c r="K22" s="192"/>
      <c r="L22" s="192"/>
      <c r="M22" s="192"/>
      <c r="N22" s="192"/>
      <c r="O22" s="192"/>
      <c r="P22" s="192"/>
      <c r="Q22" s="192"/>
      <c r="R22" s="192"/>
      <c r="S22" s="192"/>
      <c r="T22" s="192"/>
      <c r="U22" s="193"/>
      <c r="V22" s="19"/>
      <c r="W22" s="19"/>
      <c r="AA22" s="14"/>
      <c r="AB22" s="14"/>
    </row>
    <row r="23" spans="2:28" ht="14.4" customHeight="1" x14ac:dyDescent="0.3">
      <c r="B23" s="128" t="str">
        <f>'SB 350 Potential'!B$9</f>
        <v>State of CA</v>
      </c>
      <c r="C23" s="37" t="str">
        <f>'SB 350 Potential'!C$9</f>
        <v>Benchmarking &amp; Market Transformation</v>
      </c>
      <c r="D23" s="37" t="str">
        <f>'SB 350 Potential'!D$9</f>
        <v>Smart Meter Data Analytics</v>
      </c>
      <c r="E23" s="7" t="s">
        <v>213</v>
      </c>
      <c r="F23" s="12" t="s">
        <v>0</v>
      </c>
      <c r="G23" s="126">
        <f>Conservative!E25</f>
        <v>0</v>
      </c>
      <c r="H23" s="126">
        <f>Conservative!F25</f>
        <v>0</v>
      </c>
      <c r="I23" s="126">
        <f>Conservative!G25</f>
        <v>0</v>
      </c>
      <c r="J23" s="126">
        <f>Conservative!H25</f>
        <v>0</v>
      </c>
      <c r="K23" s="126">
        <f>Conservative!I25</f>
        <v>10.697283324635494</v>
      </c>
      <c r="L23" s="126">
        <f>Conservative!J25</f>
        <v>11.68949729026909</v>
      </c>
      <c r="M23" s="126">
        <f>Conservative!K25</f>
        <v>11.868414433786878</v>
      </c>
      <c r="N23" s="126">
        <f>Conservative!L25</f>
        <v>12.047331577304666</v>
      </c>
      <c r="O23" s="126">
        <f>Conservative!M25</f>
        <v>12.226248720822454</v>
      </c>
      <c r="P23" s="126">
        <f>Conservative!N25</f>
        <v>12.405165864340242</v>
      </c>
      <c r="Q23" s="126">
        <f>Conservative!O25</f>
        <v>12.58408300785803</v>
      </c>
      <c r="R23" s="126">
        <f>Conservative!P25</f>
        <v>12.763000151375818</v>
      </c>
      <c r="S23" s="126">
        <f>Conservative!Q25</f>
        <v>12.941917294893607</v>
      </c>
      <c r="T23" s="126">
        <f>Conservative!R25</f>
        <v>13.120834438411395</v>
      </c>
      <c r="U23" s="127">
        <f>Conservative!S25</f>
        <v>13.478668725446965</v>
      </c>
      <c r="V23" s="21"/>
      <c r="W23" s="3"/>
      <c r="AA23" s="5"/>
      <c r="AB23" s="5"/>
    </row>
    <row r="24" spans="2:28" x14ac:dyDescent="0.3">
      <c r="B24" s="128" t="str">
        <f>'SB 350 Potential'!B$9</f>
        <v>State of CA</v>
      </c>
      <c r="C24" s="37" t="str">
        <f>'SB 350 Potential'!C$9</f>
        <v>Benchmarking &amp; Market Transformation</v>
      </c>
      <c r="D24" s="37" t="str">
        <f>'SB 350 Potential'!D$9</f>
        <v>Smart Meter Data Analytics</v>
      </c>
      <c r="E24" s="37" t="s">
        <v>156</v>
      </c>
      <c r="F24" s="12" t="str">
        <f t="shared" ref="F24:F25" si="2">F23</f>
        <v>GWh</v>
      </c>
      <c r="G24" s="126">
        <f>Reference!E12</f>
        <v>0</v>
      </c>
      <c r="H24" s="126">
        <f>Reference!F12</f>
        <v>0</v>
      </c>
      <c r="I24" s="126">
        <f>Reference!G12</f>
        <v>0</v>
      </c>
      <c r="J24" s="126">
        <f>Reference!H12</f>
        <v>0</v>
      </c>
      <c r="K24" s="126">
        <f>Reference!I12</f>
        <v>10.697283324635494</v>
      </c>
      <c r="L24" s="126">
        <f>Reference!J12</f>
        <v>11.68949729026909</v>
      </c>
      <c r="M24" s="126">
        <f>Reference!K12</f>
        <v>12.796561761482643</v>
      </c>
      <c r="N24" s="126">
        <f>Reference!L12</f>
        <v>14.056134846643946</v>
      </c>
      <c r="O24" s="126">
        <f>Reference!M12</f>
        <v>15.466692985743821</v>
      </c>
      <c r="P24" s="126">
        <f>Reference!N12</f>
        <v>17.001770734202395</v>
      </c>
      <c r="Q24" s="126">
        <f>Reference!O12</f>
        <v>18.693141042485934</v>
      </c>
      <c r="R24" s="126">
        <f>Reference!P12</f>
        <v>20.543167435340116</v>
      </c>
      <c r="S24" s="126">
        <f>Reference!Q12</f>
        <v>22.578250787399199</v>
      </c>
      <c r="T24" s="126">
        <f>Reference!R12</f>
        <v>24.670802502309584</v>
      </c>
      <c r="U24" s="127">
        <f>Reference!S12</f>
        <v>26.957337450893931</v>
      </c>
      <c r="V24" s="3"/>
      <c r="W24" s="3"/>
    </row>
    <row r="25" spans="2:28" x14ac:dyDescent="0.3">
      <c r="B25" s="128" t="str">
        <f>'SB 350 Potential'!B$9</f>
        <v>State of CA</v>
      </c>
      <c r="C25" s="37" t="str">
        <f>'SB 350 Potential'!C$9</f>
        <v>Benchmarking &amp; Market Transformation</v>
      </c>
      <c r="D25" s="37" t="str">
        <f>'SB 350 Potential'!D$9</f>
        <v>Smart Meter Data Analytics</v>
      </c>
      <c r="E25" s="37" t="s">
        <v>157</v>
      </c>
      <c r="F25" s="12" t="str">
        <f t="shared" si="2"/>
        <v>GWh</v>
      </c>
      <c r="G25" s="126">
        <f>Aggressive!E25</f>
        <v>0</v>
      </c>
      <c r="H25" s="126">
        <f>Aggressive!F25</f>
        <v>0</v>
      </c>
      <c r="I25" s="126">
        <f>Aggressive!G25</f>
        <v>0</v>
      </c>
      <c r="J25" s="126">
        <f>Aggressive!H25</f>
        <v>0</v>
      </c>
      <c r="K25" s="126">
        <f>Aggressive!I25</f>
        <v>19.336029300750795</v>
      </c>
      <c r="L25" s="126">
        <f>Aggressive!J25</f>
        <v>29.757440825306876</v>
      </c>
      <c r="M25" s="126">
        <f>Aggressive!K25</f>
        <v>32.199881360784588</v>
      </c>
      <c r="N25" s="126">
        <f>Aggressive!L25</f>
        <v>35.098988738941735</v>
      </c>
      <c r="O25" s="126">
        <f>Aggressive!M25</f>
        <v>38.522018020410172</v>
      </c>
      <c r="P25" s="126">
        <f>Aggressive!N25</f>
        <v>42.488673853297158</v>
      </c>
      <c r="Q25" s="126">
        <f>Aggressive!O25</f>
        <v>47.143337006312706</v>
      </c>
      <c r="R25" s="126">
        <f>Aggressive!P25</f>
        <v>52.561542381406177</v>
      </c>
      <c r="S25" s="126">
        <f>Aggressive!Q25</f>
        <v>58.920064484850485</v>
      </c>
      <c r="T25" s="126">
        <f>Aggressive!R25</f>
        <v>66.116639194865286</v>
      </c>
      <c r="U25" s="127">
        <f>Aggressive!S25</f>
        <v>74.530778800436337</v>
      </c>
      <c r="V25" s="3"/>
      <c r="W25" s="3"/>
    </row>
    <row r="26" spans="2:28" x14ac:dyDescent="0.3">
      <c r="B26" s="128"/>
      <c r="C26" s="37"/>
      <c r="D26" s="37"/>
      <c r="E26" s="37"/>
      <c r="F26" s="146"/>
      <c r="G26" s="126"/>
      <c r="H26" s="126"/>
      <c r="I26" s="126"/>
      <c r="J26" s="126"/>
      <c r="K26" s="126"/>
      <c r="L26" s="126"/>
      <c r="M26" s="126"/>
      <c r="N26" s="126"/>
      <c r="O26" s="126"/>
      <c r="P26" s="126"/>
      <c r="Q26" s="126"/>
      <c r="R26" s="126"/>
      <c r="S26" s="126"/>
      <c r="T26" s="126"/>
      <c r="U26" s="127"/>
      <c r="V26" s="3"/>
      <c r="W26" s="3"/>
    </row>
    <row r="27" spans="2:28" s="8" customFormat="1" ht="18" x14ac:dyDescent="0.35">
      <c r="B27" s="147" t="s">
        <v>40</v>
      </c>
      <c r="C27" s="18"/>
      <c r="D27" s="18"/>
      <c r="E27" s="18"/>
      <c r="F27" s="148"/>
      <c r="G27" s="194" t="s">
        <v>285</v>
      </c>
      <c r="H27" s="194"/>
      <c r="I27" s="194"/>
      <c r="J27" s="194"/>
      <c r="K27" s="194"/>
      <c r="L27" s="194"/>
      <c r="M27" s="194"/>
      <c r="N27" s="194"/>
      <c r="O27" s="194"/>
      <c r="P27" s="194"/>
      <c r="Q27" s="194"/>
      <c r="R27" s="194"/>
      <c r="S27" s="194"/>
      <c r="T27" s="194"/>
      <c r="U27" s="195"/>
      <c r="V27" s="19"/>
      <c r="W27" s="19"/>
      <c r="AA27" s="14"/>
      <c r="AB27" s="14"/>
    </row>
    <row r="28" spans="2:28" ht="14.4" customHeight="1" x14ac:dyDescent="0.3">
      <c r="B28" s="128" t="str">
        <f>'SB 350 Potential'!B$9</f>
        <v>State of CA</v>
      </c>
      <c r="C28" s="37" t="str">
        <f>'SB 350 Potential'!C$9</f>
        <v>Benchmarking &amp; Market Transformation</v>
      </c>
      <c r="D28" s="37" t="str">
        <f>'SB 350 Potential'!D$9</f>
        <v>Smart Meter Data Analytics</v>
      </c>
      <c r="E28" s="7" t="str">
        <f t="shared" ref="E28:E30" si="3">E23</f>
        <v>Conservative</v>
      </c>
      <c r="F28" s="12" t="s">
        <v>4</v>
      </c>
      <c r="G28" s="126">
        <f>Conservative!E29</f>
        <v>0</v>
      </c>
      <c r="H28" s="126">
        <f>Conservative!F29</f>
        <v>0</v>
      </c>
      <c r="I28" s="126">
        <f>Conservative!G29</f>
        <v>0</v>
      </c>
      <c r="J28" s="126">
        <f>Conservative!H29</f>
        <v>0</v>
      </c>
      <c r="K28" s="126">
        <f>Conservative!I29</f>
        <v>0</v>
      </c>
      <c r="L28" s="126">
        <f>Conservative!J29</f>
        <v>0</v>
      </c>
      <c r="M28" s="126">
        <f>Conservative!K29</f>
        <v>0</v>
      </c>
      <c r="N28" s="126">
        <f>Conservative!L29</f>
        <v>0</v>
      </c>
      <c r="O28" s="126">
        <f>Conservative!M29</f>
        <v>0</v>
      </c>
      <c r="P28" s="126">
        <f>Conservative!N29</f>
        <v>0</v>
      </c>
      <c r="Q28" s="126">
        <f>Conservative!O29</f>
        <v>0</v>
      </c>
      <c r="R28" s="126">
        <f>Conservative!P29</f>
        <v>0</v>
      </c>
      <c r="S28" s="126">
        <f>Conservative!Q29</f>
        <v>0</v>
      </c>
      <c r="T28" s="126">
        <f>Conservative!R29</f>
        <v>0</v>
      </c>
      <c r="U28" s="127">
        <f>Conservative!S29</f>
        <v>0</v>
      </c>
      <c r="V28" s="21"/>
      <c r="W28" s="3"/>
      <c r="AA28" s="5"/>
      <c r="AB28" s="5"/>
    </row>
    <row r="29" spans="2:28" x14ac:dyDescent="0.3">
      <c r="B29" s="128" t="str">
        <f>'SB 350 Potential'!B$9</f>
        <v>State of CA</v>
      </c>
      <c r="C29" s="37" t="str">
        <f>'SB 350 Potential'!C$9</f>
        <v>Benchmarking &amp; Market Transformation</v>
      </c>
      <c r="D29" s="37" t="str">
        <f>'SB 350 Potential'!D$9</f>
        <v>Smart Meter Data Analytics</v>
      </c>
      <c r="E29" s="37" t="str">
        <f t="shared" si="3"/>
        <v>Reference</v>
      </c>
      <c r="F29" s="146" t="str">
        <f t="shared" ref="F29:F30" si="4">F28</f>
        <v>MM Therms</v>
      </c>
      <c r="G29" s="126">
        <f>Reference!E16</f>
        <v>0</v>
      </c>
      <c r="H29" s="126">
        <f>Reference!F16</f>
        <v>0</v>
      </c>
      <c r="I29" s="126">
        <f>Reference!G16</f>
        <v>0</v>
      </c>
      <c r="J29" s="126">
        <f>Reference!H16</f>
        <v>0</v>
      </c>
      <c r="K29" s="126">
        <f>Reference!I16</f>
        <v>0</v>
      </c>
      <c r="L29" s="126">
        <f>Reference!J16</f>
        <v>0</v>
      </c>
      <c r="M29" s="126">
        <f>Reference!K16</f>
        <v>0</v>
      </c>
      <c r="N29" s="126">
        <f>Reference!L16</f>
        <v>0</v>
      </c>
      <c r="O29" s="126">
        <f>Reference!M16</f>
        <v>0</v>
      </c>
      <c r="P29" s="126">
        <f>Reference!N16</f>
        <v>0</v>
      </c>
      <c r="Q29" s="126">
        <f>Reference!O16</f>
        <v>0</v>
      </c>
      <c r="R29" s="126">
        <f>Reference!P16</f>
        <v>0</v>
      </c>
      <c r="S29" s="126">
        <f>Reference!Q16</f>
        <v>0</v>
      </c>
      <c r="T29" s="126">
        <f>Reference!R16</f>
        <v>0</v>
      </c>
      <c r="U29" s="127">
        <f>Reference!S16</f>
        <v>0</v>
      </c>
      <c r="V29" s="3"/>
      <c r="W29" s="3"/>
    </row>
    <row r="30" spans="2:28" ht="15" thickBot="1" x14ac:dyDescent="0.35">
      <c r="B30" s="133" t="str">
        <f>'SB 350 Potential'!B$9</f>
        <v>State of CA</v>
      </c>
      <c r="C30" s="134" t="str">
        <f>'SB 350 Potential'!C$9</f>
        <v>Benchmarking &amp; Market Transformation</v>
      </c>
      <c r="D30" s="134" t="str">
        <f>'SB 350 Potential'!D$9</f>
        <v>Smart Meter Data Analytics</v>
      </c>
      <c r="E30" s="134" t="str">
        <f t="shared" si="3"/>
        <v>Aggressive</v>
      </c>
      <c r="F30" s="149" t="str">
        <f t="shared" si="4"/>
        <v>MM Therms</v>
      </c>
      <c r="G30" s="136">
        <f>Aggressive!E30</f>
        <v>0</v>
      </c>
      <c r="H30" s="136">
        <f>Aggressive!F30</f>
        <v>0</v>
      </c>
      <c r="I30" s="136">
        <f>Aggressive!G30</f>
        <v>0</v>
      </c>
      <c r="J30" s="136">
        <f>Aggressive!H30</f>
        <v>0</v>
      </c>
      <c r="K30" s="136">
        <f>Aggressive!I30</f>
        <v>0</v>
      </c>
      <c r="L30" s="136">
        <f>Aggressive!J30</f>
        <v>0</v>
      </c>
      <c r="M30" s="136">
        <f>Aggressive!K30</f>
        <v>0</v>
      </c>
      <c r="N30" s="136">
        <f>Aggressive!L30</f>
        <v>0</v>
      </c>
      <c r="O30" s="136">
        <f>Aggressive!M30</f>
        <v>0</v>
      </c>
      <c r="P30" s="136">
        <f>Aggressive!N30</f>
        <v>0</v>
      </c>
      <c r="Q30" s="136">
        <f>Aggressive!O30</f>
        <v>0</v>
      </c>
      <c r="R30" s="136">
        <f>Aggressive!P30</f>
        <v>0</v>
      </c>
      <c r="S30" s="136">
        <f>Aggressive!Q30</f>
        <v>0</v>
      </c>
      <c r="T30" s="136">
        <f>Aggressive!R30</f>
        <v>0</v>
      </c>
      <c r="U30" s="137">
        <f>Aggressive!S30</f>
        <v>0</v>
      </c>
      <c r="V30" s="3"/>
      <c r="W30" s="3"/>
    </row>
    <row r="31" spans="2:28" x14ac:dyDescent="0.3">
      <c r="B31" s="138"/>
      <c r="C31" s="138"/>
      <c r="D31" s="138"/>
      <c r="E31" s="138"/>
      <c r="F31" s="138"/>
      <c r="G31" s="138"/>
      <c r="H31" s="138"/>
      <c r="I31" s="138"/>
      <c r="J31" s="138"/>
      <c r="K31" s="138"/>
      <c r="L31" s="138"/>
      <c r="M31" s="138"/>
      <c r="N31" s="138"/>
      <c r="O31" s="138"/>
      <c r="P31" s="138"/>
      <c r="Q31" s="138"/>
      <c r="R31" s="138"/>
      <c r="S31" s="138"/>
      <c r="T31" s="138"/>
      <c r="U31" s="138"/>
      <c r="V31" s="3"/>
      <c r="W31" s="3"/>
    </row>
    <row r="32" spans="2:28" x14ac:dyDescent="0.3">
      <c r="B32" s="138"/>
      <c r="C32" s="138"/>
      <c r="D32" s="138"/>
      <c r="E32" s="138"/>
      <c r="F32" s="138"/>
      <c r="G32" s="138"/>
      <c r="H32" s="138"/>
      <c r="I32" s="138"/>
      <c r="J32" s="138"/>
      <c r="K32" s="138"/>
      <c r="L32" s="138"/>
      <c r="M32" s="138"/>
      <c r="N32" s="138"/>
      <c r="O32" s="138"/>
      <c r="P32" s="138"/>
      <c r="Q32" s="138"/>
      <c r="R32" s="138"/>
      <c r="S32" s="138"/>
      <c r="T32" s="138"/>
      <c r="U32" s="138"/>
      <c r="V32" s="3"/>
      <c r="W32" s="3"/>
    </row>
    <row r="33" spans="2:28" ht="15" thickBot="1" x14ac:dyDescent="0.35">
      <c r="B33" s="138"/>
      <c r="C33" s="138"/>
      <c r="D33" s="138"/>
      <c r="E33" s="138"/>
      <c r="F33" s="138"/>
      <c r="G33" s="138"/>
      <c r="H33" s="138"/>
      <c r="I33" s="138"/>
      <c r="J33" s="138"/>
      <c r="K33" s="138"/>
      <c r="L33" s="138"/>
      <c r="M33" s="138"/>
      <c r="N33" s="138"/>
      <c r="O33" s="138"/>
      <c r="P33" s="138"/>
      <c r="Q33" s="138"/>
      <c r="R33" s="138"/>
      <c r="S33" s="138"/>
      <c r="T33" s="138"/>
      <c r="U33" s="138"/>
      <c r="V33" s="3"/>
      <c r="W33" s="3"/>
    </row>
    <row r="34" spans="2:28" ht="24" thickBot="1" x14ac:dyDescent="0.5">
      <c r="B34" s="189" t="s">
        <v>287</v>
      </c>
      <c r="C34" s="190"/>
      <c r="D34" s="190"/>
      <c r="E34" s="190"/>
      <c r="F34" s="190"/>
      <c r="G34" s="190"/>
      <c r="H34" s="190"/>
      <c r="I34" s="190"/>
      <c r="J34" s="190"/>
      <c r="K34" s="190"/>
      <c r="L34" s="190"/>
      <c r="M34" s="190"/>
      <c r="N34" s="190"/>
      <c r="O34" s="190"/>
      <c r="P34" s="190"/>
      <c r="Q34" s="190"/>
      <c r="R34" s="190"/>
      <c r="S34" s="190"/>
      <c r="T34" s="190"/>
      <c r="U34" s="191"/>
      <c r="V34" s="3"/>
      <c r="W34" s="3"/>
    </row>
    <row r="35" spans="2:28" s="8" customFormat="1" ht="18.600000000000001" thickBot="1" x14ac:dyDescent="0.4">
      <c r="B35" s="150" t="s">
        <v>1</v>
      </c>
      <c r="C35" s="151" t="s">
        <v>14</v>
      </c>
      <c r="D35" s="151" t="s">
        <v>3</v>
      </c>
      <c r="E35" s="151" t="s">
        <v>155</v>
      </c>
      <c r="F35" s="152" t="s">
        <v>37</v>
      </c>
      <c r="G35" s="153">
        <v>2015</v>
      </c>
      <c r="H35" s="153">
        <v>2016</v>
      </c>
      <c r="I35" s="153">
        <v>2017</v>
      </c>
      <c r="J35" s="153">
        <v>2018</v>
      </c>
      <c r="K35" s="153">
        <v>2019</v>
      </c>
      <c r="L35" s="153">
        <v>2020</v>
      </c>
      <c r="M35" s="153">
        <v>2021</v>
      </c>
      <c r="N35" s="153">
        <v>2022</v>
      </c>
      <c r="O35" s="153">
        <v>2023</v>
      </c>
      <c r="P35" s="153">
        <v>2024</v>
      </c>
      <c r="Q35" s="153">
        <v>2025</v>
      </c>
      <c r="R35" s="153">
        <v>2026</v>
      </c>
      <c r="S35" s="153">
        <v>2027</v>
      </c>
      <c r="T35" s="153">
        <v>2028</v>
      </c>
      <c r="U35" s="154">
        <v>2029</v>
      </c>
      <c r="V35" s="19"/>
      <c r="W35" s="19"/>
      <c r="Y35"/>
      <c r="AA35" s="14"/>
      <c r="AB35" s="14"/>
    </row>
    <row r="36" spans="2:28" s="8" customFormat="1" ht="18" x14ac:dyDescent="0.35">
      <c r="B36" s="144" t="s">
        <v>39</v>
      </c>
      <c r="C36" s="145"/>
      <c r="D36" s="145"/>
      <c r="E36" s="145"/>
      <c r="F36" s="145"/>
      <c r="G36" s="192" t="s">
        <v>284</v>
      </c>
      <c r="H36" s="192"/>
      <c r="I36" s="192"/>
      <c r="J36" s="192"/>
      <c r="K36" s="192"/>
      <c r="L36" s="192"/>
      <c r="M36" s="192"/>
      <c r="N36" s="192"/>
      <c r="O36" s="192"/>
      <c r="P36" s="192"/>
      <c r="Q36" s="192"/>
      <c r="R36" s="192"/>
      <c r="S36" s="192"/>
      <c r="T36" s="192"/>
      <c r="U36" s="193"/>
      <c r="V36" s="19"/>
      <c r="W36" s="19"/>
      <c r="AA36" s="14"/>
      <c r="AB36" s="14"/>
    </row>
    <row r="37" spans="2:28" ht="14.4" customHeight="1" x14ac:dyDescent="0.3">
      <c r="B37" s="128" t="str">
        <f>'SB 350 Potential'!B$9</f>
        <v>State of CA</v>
      </c>
      <c r="C37" s="37" t="str">
        <f>'SB 350 Potential'!C$9</f>
        <v>Benchmarking &amp; Market Transformation</v>
      </c>
      <c r="D37" s="37" t="str">
        <f>'SB 350 Potential'!D$9</f>
        <v>Smart Meter Data Analytics</v>
      </c>
      <c r="E37" s="7" t="s">
        <v>213</v>
      </c>
      <c r="F37" s="12" t="s">
        <v>0</v>
      </c>
      <c r="G37" s="126">
        <f>SUM(G23,G9)</f>
        <v>0</v>
      </c>
      <c r="H37" s="126">
        <f t="shared" ref="H37:U37" si="5">SUM(H23,H9)</f>
        <v>0</v>
      </c>
      <c r="I37" s="126">
        <f t="shared" si="5"/>
        <v>0</v>
      </c>
      <c r="J37" s="126">
        <f t="shared" si="5"/>
        <v>0</v>
      </c>
      <c r="K37" s="126">
        <f t="shared" si="5"/>
        <v>10.697283324635494</v>
      </c>
      <c r="L37" s="126">
        <f t="shared" si="5"/>
        <v>11.68949729026909</v>
      </c>
      <c r="M37" s="126">
        <f t="shared" si="5"/>
        <v>11.868414433786878</v>
      </c>
      <c r="N37" s="126">
        <f t="shared" si="5"/>
        <v>12.047331577304666</v>
      </c>
      <c r="O37" s="126">
        <f t="shared" si="5"/>
        <v>12.226248720822454</v>
      </c>
      <c r="P37" s="126">
        <f t="shared" si="5"/>
        <v>12.405165864340242</v>
      </c>
      <c r="Q37" s="126">
        <f t="shared" si="5"/>
        <v>12.58408300785803</v>
      </c>
      <c r="R37" s="126">
        <f t="shared" si="5"/>
        <v>12.763000151375818</v>
      </c>
      <c r="S37" s="126">
        <f t="shared" si="5"/>
        <v>12.941917294893607</v>
      </c>
      <c r="T37" s="126">
        <f t="shared" si="5"/>
        <v>13.120834438411395</v>
      </c>
      <c r="U37" s="127">
        <f t="shared" si="5"/>
        <v>13.478668725446965</v>
      </c>
      <c r="V37" s="21"/>
      <c r="W37" s="3"/>
      <c r="AA37" s="5"/>
      <c r="AB37" s="5"/>
    </row>
    <row r="38" spans="2:28" x14ac:dyDescent="0.3">
      <c r="B38" s="128" t="str">
        <f>'SB 350 Potential'!B$9</f>
        <v>State of CA</v>
      </c>
      <c r="C38" s="37" t="str">
        <f>'SB 350 Potential'!C$9</f>
        <v>Benchmarking &amp; Market Transformation</v>
      </c>
      <c r="D38" s="37" t="str">
        <f>'SB 350 Potential'!D$9</f>
        <v>Smart Meter Data Analytics</v>
      </c>
      <c r="E38" s="37" t="s">
        <v>156</v>
      </c>
      <c r="F38" s="12" t="str">
        <f t="shared" ref="F38:F39" si="6">F37</f>
        <v>GWh</v>
      </c>
      <c r="G38" s="126">
        <f t="shared" ref="G38:U38" si="7">SUM(G24,G10)</f>
        <v>0</v>
      </c>
      <c r="H38" s="126">
        <f t="shared" si="7"/>
        <v>0</v>
      </c>
      <c r="I38" s="126">
        <f t="shared" si="7"/>
        <v>0</v>
      </c>
      <c r="J38" s="126">
        <f t="shared" si="7"/>
        <v>0</v>
      </c>
      <c r="K38" s="126">
        <f t="shared" si="7"/>
        <v>10.697283324635494</v>
      </c>
      <c r="L38" s="126">
        <f t="shared" si="7"/>
        <v>11.68949729026909</v>
      </c>
      <c r="M38" s="126">
        <f t="shared" si="7"/>
        <v>12.796561761482643</v>
      </c>
      <c r="N38" s="126">
        <f t="shared" si="7"/>
        <v>14.056134846643946</v>
      </c>
      <c r="O38" s="126">
        <f t="shared" si="7"/>
        <v>15.466692985743821</v>
      </c>
      <c r="P38" s="126">
        <f t="shared" si="7"/>
        <v>17.001770734202395</v>
      </c>
      <c r="Q38" s="126">
        <f t="shared" si="7"/>
        <v>18.693141042485934</v>
      </c>
      <c r="R38" s="126">
        <f t="shared" si="7"/>
        <v>20.543167435340116</v>
      </c>
      <c r="S38" s="126">
        <f t="shared" si="7"/>
        <v>22.578250787399199</v>
      </c>
      <c r="T38" s="126">
        <f t="shared" si="7"/>
        <v>24.670802502309584</v>
      </c>
      <c r="U38" s="127">
        <f t="shared" si="7"/>
        <v>26.957337450893931</v>
      </c>
      <c r="V38" s="3"/>
      <c r="W38" s="3"/>
    </row>
    <row r="39" spans="2:28" x14ac:dyDescent="0.3">
      <c r="B39" s="128" t="str">
        <f>'SB 350 Potential'!B$9</f>
        <v>State of CA</v>
      </c>
      <c r="C39" s="37" t="str">
        <f>'SB 350 Potential'!C$9</f>
        <v>Benchmarking &amp; Market Transformation</v>
      </c>
      <c r="D39" s="37" t="str">
        <f>'SB 350 Potential'!D$9</f>
        <v>Smart Meter Data Analytics</v>
      </c>
      <c r="E39" s="37" t="s">
        <v>157</v>
      </c>
      <c r="F39" s="12" t="str">
        <f t="shared" si="6"/>
        <v>GWh</v>
      </c>
      <c r="G39" s="126">
        <f t="shared" ref="G39:U39" si="8">SUM(G25,G11)</f>
        <v>0</v>
      </c>
      <c r="H39" s="126">
        <f t="shared" si="8"/>
        <v>0</v>
      </c>
      <c r="I39" s="126">
        <f t="shared" si="8"/>
        <v>0</v>
      </c>
      <c r="J39" s="126">
        <f t="shared" si="8"/>
        <v>0</v>
      </c>
      <c r="K39" s="126">
        <f t="shared" si="8"/>
        <v>19.336029300750795</v>
      </c>
      <c r="L39" s="126">
        <f t="shared" si="8"/>
        <v>29.757440825306876</v>
      </c>
      <c r="M39" s="126">
        <f t="shared" si="8"/>
        <v>32.199881360784588</v>
      </c>
      <c r="N39" s="126">
        <f t="shared" si="8"/>
        <v>35.098988738941735</v>
      </c>
      <c r="O39" s="126">
        <f t="shared" si="8"/>
        <v>38.522018020410172</v>
      </c>
      <c r="P39" s="126">
        <f t="shared" si="8"/>
        <v>42.488673853297158</v>
      </c>
      <c r="Q39" s="126">
        <f t="shared" si="8"/>
        <v>47.143337006312706</v>
      </c>
      <c r="R39" s="126">
        <f t="shared" si="8"/>
        <v>52.561542381406177</v>
      </c>
      <c r="S39" s="126">
        <f t="shared" si="8"/>
        <v>58.920064484850485</v>
      </c>
      <c r="T39" s="126">
        <f t="shared" si="8"/>
        <v>66.116639194865286</v>
      </c>
      <c r="U39" s="127">
        <f t="shared" si="8"/>
        <v>74.530778800436337</v>
      </c>
      <c r="V39" s="3"/>
      <c r="W39" s="3"/>
    </row>
    <row r="40" spans="2:28" x14ac:dyDescent="0.3">
      <c r="B40" s="128"/>
      <c r="C40" s="37"/>
      <c r="D40" s="37"/>
      <c r="E40" s="37"/>
      <c r="F40" s="146"/>
      <c r="G40" s="126">
        <f t="shared" ref="G40:U40" si="9">SUM(G26,G12)</f>
        <v>0</v>
      </c>
      <c r="H40" s="126">
        <f t="shared" si="9"/>
        <v>0</v>
      </c>
      <c r="I40" s="126">
        <f t="shared" si="9"/>
        <v>0</v>
      </c>
      <c r="J40" s="126">
        <f t="shared" si="9"/>
        <v>0</v>
      </c>
      <c r="K40" s="126">
        <f t="shared" si="9"/>
        <v>0</v>
      </c>
      <c r="L40" s="126">
        <f t="shared" si="9"/>
        <v>0</v>
      </c>
      <c r="M40" s="126">
        <f t="shared" si="9"/>
        <v>0</v>
      </c>
      <c r="N40" s="126">
        <f t="shared" si="9"/>
        <v>0</v>
      </c>
      <c r="O40" s="126">
        <f t="shared" si="9"/>
        <v>0</v>
      </c>
      <c r="P40" s="126">
        <f t="shared" si="9"/>
        <v>0</v>
      </c>
      <c r="Q40" s="126">
        <f t="shared" si="9"/>
        <v>0</v>
      </c>
      <c r="R40" s="126">
        <f t="shared" si="9"/>
        <v>0</v>
      </c>
      <c r="S40" s="126">
        <f t="shared" si="9"/>
        <v>0</v>
      </c>
      <c r="T40" s="126">
        <f t="shared" si="9"/>
        <v>0</v>
      </c>
      <c r="U40" s="127">
        <f t="shared" si="9"/>
        <v>0</v>
      </c>
      <c r="V40" s="3"/>
      <c r="W40" s="3"/>
    </row>
    <row r="41" spans="2:28" s="8" customFormat="1" ht="18" x14ac:dyDescent="0.35">
      <c r="B41" s="147" t="s">
        <v>40</v>
      </c>
      <c r="C41" s="18"/>
      <c r="D41" s="18"/>
      <c r="E41" s="18"/>
      <c r="F41" s="148"/>
      <c r="G41" s="194">
        <f t="shared" ref="G41:U41" si="10">SUM(G27,G13)</f>
        <v>0</v>
      </c>
      <c r="H41" s="194">
        <f t="shared" si="10"/>
        <v>0</v>
      </c>
      <c r="I41" s="194">
        <f t="shared" si="10"/>
        <v>0</v>
      </c>
      <c r="J41" s="194">
        <f t="shared" si="10"/>
        <v>0</v>
      </c>
      <c r="K41" s="194">
        <f t="shared" si="10"/>
        <v>0</v>
      </c>
      <c r="L41" s="194">
        <f t="shared" si="10"/>
        <v>0</v>
      </c>
      <c r="M41" s="194">
        <f t="shared" si="10"/>
        <v>0</v>
      </c>
      <c r="N41" s="194">
        <f t="shared" si="10"/>
        <v>0</v>
      </c>
      <c r="O41" s="194">
        <f t="shared" si="10"/>
        <v>0</v>
      </c>
      <c r="P41" s="194">
        <f t="shared" si="10"/>
        <v>0</v>
      </c>
      <c r="Q41" s="194">
        <f t="shared" si="10"/>
        <v>0</v>
      </c>
      <c r="R41" s="194">
        <f t="shared" si="10"/>
        <v>0</v>
      </c>
      <c r="S41" s="194">
        <f t="shared" si="10"/>
        <v>0</v>
      </c>
      <c r="T41" s="194">
        <f t="shared" si="10"/>
        <v>0</v>
      </c>
      <c r="U41" s="195">
        <f t="shared" si="10"/>
        <v>0</v>
      </c>
      <c r="V41" s="19"/>
      <c r="W41" s="19"/>
      <c r="AA41" s="14"/>
      <c r="AB41" s="14"/>
    </row>
    <row r="42" spans="2:28" ht="14.4" customHeight="1" x14ac:dyDescent="0.3">
      <c r="B42" s="128" t="str">
        <f>'SB 350 Potential'!B$9</f>
        <v>State of CA</v>
      </c>
      <c r="C42" s="37" t="str">
        <f>'SB 350 Potential'!C$9</f>
        <v>Benchmarking &amp; Market Transformation</v>
      </c>
      <c r="D42" s="37" t="str">
        <f>'SB 350 Potential'!D$9</f>
        <v>Smart Meter Data Analytics</v>
      </c>
      <c r="E42" s="7" t="str">
        <f t="shared" ref="E42:E44" si="11">E37</f>
        <v>Conservative</v>
      </c>
      <c r="F42" s="12" t="s">
        <v>4</v>
      </c>
      <c r="G42" s="126">
        <f t="shared" ref="G42:U42" si="12">SUM(G28,G14)</f>
        <v>0</v>
      </c>
      <c r="H42" s="126">
        <f t="shared" si="12"/>
        <v>0</v>
      </c>
      <c r="I42" s="126">
        <f t="shared" si="12"/>
        <v>0</v>
      </c>
      <c r="J42" s="126">
        <f t="shared" si="12"/>
        <v>0</v>
      </c>
      <c r="K42" s="126">
        <f t="shared" si="12"/>
        <v>0</v>
      </c>
      <c r="L42" s="126">
        <f t="shared" si="12"/>
        <v>0</v>
      </c>
      <c r="M42" s="126">
        <f t="shared" si="12"/>
        <v>0</v>
      </c>
      <c r="N42" s="126">
        <f t="shared" si="12"/>
        <v>0</v>
      </c>
      <c r="O42" s="126">
        <f t="shared" si="12"/>
        <v>0</v>
      </c>
      <c r="P42" s="126">
        <f t="shared" si="12"/>
        <v>0</v>
      </c>
      <c r="Q42" s="126">
        <f t="shared" si="12"/>
        <v>0</v>
      </c>
      <c r="R42" s="126">
        <f t="shared" si="12"/>
        <v>0</v>
      </c>
      <c r="S42" s="126">
        <f t="shared" si="12"/>
        <v>0</v>
      </c>
      <c r="T42" s="126">
        <f t="shared" si="12"/>
        <v>0</v>
      </c>
      <c r="U42" s="127">
        <f t="shared" si="12"/>
        <v>0</v>
      </c>
      <c r="V42" s="21"/>
      <c r="W42" s="3"/>
      <c r="AA42" s="5"/>
      <c r="AB42" s="5"/>
    </row>
    <row r="43" spans="2:28" x14ac:dyDescent="0.3">
      <c r="B43" s="128" t="str">
        <f>'SB 350 Potential'!B$9</f>
        <v>State of CA</v>
      </c>
      <c r="C43" s="37" t="str">
        <f>'SB 350 Potential'!C$9</f>
        <v>Benchmarking &amp; Market Transformation</v>
      </c>
      <c r="D43" s="37" t="str">
        <f>'SB 350 Potential'!D$9</f>
        <v>Smart Meter Data Analytics</v>
      </c>
      <c r="E43" s="37" t="str">
        <f t="shared" si="11"/>
        <v>Reference</v>
      </c>
      <c r="F43" s="146" t="str">
        <f t="shared" ref="F43:F44" si="13">F42</f>
        <v>MM Therms</v>
      </c>
      <c r="G43" s="126">
        <f t="shared" ref="G43:U43" si="14">SUM(G29,G15)</f>
        <v>0</v>
      </c>
      <c r="H43" s="126">
        <f t="shared" si="14"/>
        <v>0</v>
      </c>
      <c r="I43" s="126">
        <f t="shared" si="14"/>
        <v>0</v>
      </c>
      <c r="J43" s="126">
        <f t="shared" si="14"/>
        <v>0</v>
      </c>
      <c r="K43" s="126">
        <f t="shared" si="14"/>
        <v>0</v>
      </c>
      <c r="L43" s="126">
        <f t="shared" si="14"/>
        <v>0</v>
      </c>
      <c r="M43" s="126">
        <f t="shared" si="14"/>
        <v>0</v>
      </c>
      <c r="N43" s="126">
        <f t="shared" si="14"/>
        <v>0</v>
      </c>
      <c r="O43" s="126">
        <f t="shared" si="14"/>
        <v>0</v>
      </c>
      <c r="P43" s="126">
        <f t="shared" si="14"/>
        <v>0</v>
      </c>
      <c r="Q43" s="126">
        <f t="shared" si="14"/>
        <v>0</v>
      </c>
      <c r="R43" s="126">
        <f t="shared" si="14"/>
        <v>0</v>
      </c>
      <c r="S43" s="126">
        <f t="shared" si="14"/>
        <v>0</v>
      </c>
      <c r="T43" s="126">
        <f t="shared" si="14"/>
        <v>0</v>
      </c>
      <c r="U43" s="127">
        <f t="shared" si="14"/>
        <v>0</v>
      </c>
      <c r="V43" s="3"/>
      <c r="W43" s="3"/>
    </row>
    <row r="44" spans="2:28" ht="15" thickBot="1" x14ac:dyDescent="0.35">
      <c r="B44" s="133" t="str">
        <f>'SB 350 Potential'!B$9</f>
        <v>State of CA</v>
      </c>
      <c r="C44" s="134" t="str">
        <f>'SB 350 Potential'!C$9</f>
        <v>Benchmarking &amp; Market Transformation</v>
      </c>
      <c r="D44" s="134" t="str">
        <f>'SB 350 Potential'!D$9</f>
        <v>Smart Meter Data Analytics</v>
      </c>
      <c r="E44" s="134" t="str">
        <f t="shared" si="11"/>
        <v>Aggressive</v>
      </c>
      <c r="F44" s="149" t="str">
        <f t="shared" si="13"/>
        <v>MM Therms</v>
      </c>
      <c r="G44" s="136">
        <f t="shared" ref="G44:U44" si="15">SUM(G30,G16)</f>
        <v>0</v>
      </c>
      <c r="H44" s="136">
        <f t="shared" si="15"/>
        <v>0</v>
      </c>
      <c r="I44" s="136">
        <f t="shared" si="15"/>
        <v>0</v>
      </c>
      <c r="J44" s="136">
        <f t="shared" si="15"/>
        <v>0</v>
      </c>
      <c r="K44" s="136">
        <f t="shared" si="15"/>
        <v>0</v>
      </c>
      <c r="L44" s="136">
        <f t="shared" si="15"/>
        <v>0</v>
      </c>
      <c r="M44" s="136">
        <f t="shared" si="15"/>
        <v>0</v>
      </c>
      <c r="N44" s="136">
        <f t="shared" si="15"/>
        <v>0</v>
      </c>
      <c r="O44" s="136">
        <f t="shared" si="15"/>
        <v>0</v>
      </c>
      <c r="P44" s="136">
        <f t="shared" si="15"/>
        <v>0</v>
      </c>
      <c r="Q44" s="136">
        <f t="shared" si="15"/>
        <v>0</v>
      </c>
      <c r="R44" s="136">
        <f t="shared" si="15"/>
        <v>0</v>
      </c>
      <c r="S44" s="136">
        <f t="shared" si="15"/>
        <v>0</v>
      </c>
      <c r="T44" s="136">
        <f t="shared" si="15"/>
        <v>0</v>
      </c>
      <c r="U44" s="137">
        <f t="shared" si="15"/>
        <v>0</v>
      </c>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row r="46" spans="2:28" x14ac:dyDescent="0.3">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19"/>
  <sheetViews>
    <sheetView zoomScale="55" zoomScaleNormal="55" workbookViewId="0">
      <selection activeCell="D44" sqref="D44"/>
    </sheetView>
  </sheetViews>
  <sheetFormatPr defaultColWidth="8.88671875" defaultRowHeight="14.4" x14ac:dyDescent="0.3"/>
  <cols>
    <col min="2" max="2" width="29.21875" customWidth="1"/>
    <col min="3" max="3" width="56.33203125" customWidth="1"/>
    <col min="4" max="4" width="75.88671875" style="62" bestFit="1" customWidth="1"/>
    <col min="5" max="16" width="16" customWidth="1"/>
    <col min="17" max="17" width="8.88671875" customWidth="1"/>
  </cols>
  <sheetData>
    <row r="1" spans="2:22" ht="23.4" x14ac:dyDescent="0.45">
      <c r="B1" s="119" t="s">
        <v>28</v>
      </c>
      <c r="C1" s="119" t="str">
        <f>'Program Analysis'!C3</f>
        <v>Smart Meter Data Analytics</v>
      </c>
    </row>
    <row r="2" spans="2:22" ht="23.4" x14ac:dyDescent="0.45">
      <c r="B2" s="119" t="s">
        <v>282</v>
      </c>
      <c r="C2" s="119" t="s">
        <v>156</v>
      </c>
    </row>
    <row r="4" spans="2:22" x14ac:dyDescent="0.3">
      <c r="B4" s="1" t="s">
        <v>38</v>
      </c>
      <c r="C4" s="62" t="s">
        <v>227</v>
      </c>
      <c r="D4" s="178">
        <v>0.25</v>
      </c>
    </row>
    <row r="5" spans="2:22" x14ac:dyDescent="0.3">
      <c r="C5" t="s">
        <v>228</v>
      </c>
      <c r="D5" s="178">
        <f>0.25/0.75</f>
        <v>0.33333333333333331</v>
      </c>
    </row>
    <row r="6" spans="2:22" ht="24" thickBot="1" x14ac:dyDescent="0.5">
      <c r="B6" s="119"/>
      <c r="C6" s="119"/>
      <c r="D6" s="27"/>
      <c r="E6" s="3"/>
      <c r="F6" s="3"/>
      <c r="G6" s="3"/>
      <c r="H6" s="3"/>
      <c r="I6" s="3"/>
      <c r="J6" s="3"/>
      <c r="K6" s="3"/>
      <c r="L6" s="3"/>
      <c r="M6" s="3"/>
      <c r="N6" s="3"/>
      <c r="O6" s="3"/>
      <c r="P6" s="3"/>
      <c r="Q6" s="3"/>
      <c r="R6" s="3"/>
      <c r="S6" s="3"/>
      <c r="T6" s="3"/>
    </row>
    <row r="7" spans="2:22" ht="24" thickBot="1" x14ac:dyDescent="0.5">
      <c r="B7" s="202" t="s">
        <v>156</v>
      </c>
      <c r="C7" s="203"/>
      <c r="D7" s="203"/>
      <c r="E7" s="203"/>
      <c r="F7" s="203"/>
      <c r="G7" s="203"/>
      <c r="H7" s="203"/>
      <c r="I7" s="203"/>
      <c r="J7" s="203"/>
      <c r="K7" s="203"/>
      <c r="L7" s="203"/>
      <c r="M7" s="203"/>
      <c r="N7" s="203"/>
      <c r="O7" s="203"/>
      <c r="P7" s="203"/>
      <c r="Q7" s="203"/>
      <c r="R7" s="203"/>
      <c r="S7" s="204"/>
      <c r="T7" s="3"/>
    </row>
    <row r="8" spans="2:22" ht="18" x14ac:dyDescent="0.35">
      <c r="B8" s="155" t="s">
        <v>63</v>
      </c>
      <c r="C8" s="156" t="s">
        <v>288</v>
      </c>
      <c r="D8" s="157" t="s">
        <v>289</v>
      </c>
      <c r="E8" s="156">
        <v>2015</v>
      </c>
      <c r="F8" s="156">
        <v>2016</v>
      </c>
      <c r="G8" s="156">
        <v>2017</v>
      </c>
      <c r="H8" s="156">
        <v>2018</v>
      </c>
      <c r="I8" s="156">
        <v>2019</v>
      </c>
      <c r="J8" s="156">
        <v>2020</v>
      </c>
      <c r="K8" s="156">
        <v>2021</v>
      </c>
      <c r="L8" s="156">
        <v>2022</v>
      </c>
      <c r="M8" s="156">
        <v>2023</v>
      </c>
      <c r="N8" s="156">
        <v>2024</v>
      </c>
      <c r="O8" s="156">
        <v>2025</v>
      </c>
      <c r="P8" s="156">
        <v>2026</v>
      </c>
      <c r="Q8" s="145">
        <v>2027</v>
      </c>
      <c r="R8" s="145">
        <v>2028</v>
      </c>
      <c r="S8" s="158">
        <v>2029</v>
      </c>
      <c r="T8" s="19"/>
      <c r="U8" s="8"/>
    </row>
    <row r="9" spans="2:22" ht="18" x14ac:dyDescent="0.35">
      <c r="B9" s="23" t="s">
        <v>290</v>
      </c>
      <c r="C9" s="15"/>
      <c r="D9" s="176"/>
      <c r="E9" s="205" t="s">
        <v>291</v>
      </c>
      <c r="F9" s="205"/>
      <c r="G9" s="205"/>
      <c r="H9" s="205"/>
      <c r="I9" s="205"/>
      <c r="J9" s="205"/>
      <c r="K9" s="205"/>
      <c r="L9" s="205"/>
      <c r="M9" s="205"/>
      <c r="N9" s="205"/>
      <c r="O9" s="205"/>
      <c r="P9" s="205"/>
      <c r="Q9" s="205"/>
      <c r="R9" s="205"/>
      <c r="S9" s="206"/>
      <c r="T9" s="19"/>
      <c r="U9" s="8"/>
      <c r="V9" s="8"/>
    </row>
    <row r="10" spans="2:22" x14ac:dyDescent="0.3">
      <c r="B10" s="160" t="s">
        <v>292</v>
      </c>
      <c r="C10" s="3" t="s">
        <v>216</v>
      </c>
      <c r="D10" s="3" t="s">
        <v>215</v>
      </c>
      <c r="E10" s="89">
        <f>'2018 PGT BRO 0609 for 2015-17'!C23</f>
        <v>0</v>
      </c>
      <c r="F10" s="89">
        <f>'2018 PGT BRO 0609 for 2015-17'!D23</f>
        <v>0</v>
      </c>
      <c r="G10" s="89">
        <f>'2018 PGT BRO 0609 for 2015-17'!E23</f>
        <v>0</v>
      </c>
      <c r="H10" s="89">
        <f>'2018 PGT BRO 0609 for 2015-17'!F23</f>
        <v>0</v>
      </c>
      <c r="I10" s="89">
        <f>'2018 PGT BRO 0609 for 2015-17'!G23</f>
        <v>32.091849973906484</v>
      </c>
      <c r="J10" s="89">
        <f>'2018 PGT BRO 0609 for 2015-17'!H23</f>
        <v>35.068491870807271</v>
      </c>
      <c r="K10" s="89">
        <f>'2018 PGT BRO 0609 for 2015-17'!I23</f>
        <v>38.389685284447928</v>
      </c>
      <c r="L10" s="89">
        <f>'2018 PGT BRO 0609 for 2015-17'!J23</f>
        <v>42.168404539931842</v>
      </c>
      <c r="M10" s="89">
        <f>'2018 PGT BRO 0609 for 2015-17'!K23</f>
        <v>46.400078957231464</v>
      </c>
      <c r="N10" s="89">
        <f>'2018 PGT BRO 0609 for 2015-17'!L23</f>
        <v>51.005312202607186</v>
      </c>
      <c r="O10" s="89">
        <f>'2018 PGT BRO 0609 for 2015-17'!M23</f>
        <v>56.079423127457801</v>
      </c>
      <c r="P10" s="89">
        <f>'2018 PGT BRO 0609 for 2015-17'!N23</f>
        <v>61.629502306020349</v>
      </c>
      <c r="Q10" s="89">
        <f>'2018 PGT BRO 0609 for 2015-17'!O23</f>
        <v>67.734752362197597</v>
      </c>
      <c r="R10" s="89">
        <f>'2018 PGT BRO 0609 for 2015-17'!P23</f>
        <v>74.012407506928753</v>
      </c>
      <c r="S10" s="161">
        <f>'2018 PGT BRO 0609 for 2015-17'!Q23</f>
        <v>80.872012352681793</v>
      </c>
      <c r="T10" s="3"/>
    </row>
    <row r="11" spans="2:22" x14ac:dyDescent="0.3">
      <c r="B11" s="24" t="s">
        <v>52</v>
      </c>
      <c r="C11" s="3" t="s">
        <v>217</v>
      </c>
      <c r="D11" s="179" t="s">
        <v>226</v>
      </c>
      <c r="E11" s="96">
        <f>E10*Reference!$D$5</f>
        <v>0</v>
      </c>
      <c r="F11" s="96">
        <f>F10*Reference!$D$5</f>
        <v>0</v>
      </c>
      <c r="G11" s="96">
        <f>G10*Reference!$D$5</f>
        <v>0</v>
      </c>
      <c r="H11" s="96">
        <f>H10*Reference!$D$5</f>
        <v>0</v>
      </c>
      <c r="I11" s="96">
        <f>I10*Reference!$D$5</f>
        <v>10.697283324635494</v>
      </c>
      <c r="J11" s="96">
        <f>J10*Reference!$D$5</f>
        <v>11.68949729026909</v>
      </c>
      <c r="K11" s="96">
        <f>K10*Reference!$D$5</f>
        <v>12.796561761482643</v>
      </c>
      <c r="L11" s="96">
        <f>L10*Reference!$D$5</f>
        <v>14.056134846643946</v>
      </c>
      <c r="M11" s="96">
        <f>M10*Reference!$D$5</f>
        <v>15.466692985743821</v>
      </c>
      <c r="N11" s="96">
        <f>N10*Reference!$D$5</f>
        <v>17.001770734202395</v>
      </c>
      <c r="O11" s="96">
        <f>O10*Reference!$D$5</f>
        <v>18.693141042485934</v>
      </c>
      <c r="P11" s="96">
        <f>P10*Reference!$D$5</f>
        <v>20.543167435340116</v>
      </c>
      <c r="Q11" s="96">
        <f>Q10*Reference!$D$5</f>
        <v>22.578250787399199</v>
      </c>
      <c r="R11" s="96">
        <f>R10*Reference!$D$5</f>
        <v>24.670802502309584</v>
      </c>
      <c r="S11" s="175">
        <f>S10*Reference!$D$5</f>
        <v>26.957337450893931</v>
      </c>
      <c r="T11" s="3"/>
    </row>
    <row r="12" spans="2:22" x14ac:dyDescent="0.3">
      <c r="B12" s="24"/>
      <c r="C12" s="88" t="s">
        <v>294</v>
      </c>
      <c r="D12" s="162"/>
      <c r="E12" s="163">
        <f>E11</f>
        <v>0</v>
      </c>
      <c r="F12" s="163">
        <f t="shared" ref="F12:S12" si="0">F11</f>
        <v>0</v>
      </c>
      <c r="G12" s="163">
        <f t="shared" si="0"/>
        <v>0</v>
      </c>
      <c r="H12" s="163">
        <f t="shared" si="0"/>
        <v>0</v>
      </c>
      <c r="I12" s="163">
        <f t="shared" si="0"/>
        <v>10.697283324635494</v>
      </c>
      <c r="J12" s="163">
        <f t="shared" si="0"/>
        <v>11.68949729026909</v>
      </c>
      <c r="K12" s="163">
        <f t="shared" si="0"/>
        <v>12.796561761482643</v>
      </c>
      <c r="L12" s="163">
        <f t="shared" si="0"/>
        <v>14.056134846643946</v>
      </c>
      <c r="M12" s="163">
        <f t="shared" si="0"/>
        <v>15.466692985743821</v>
      </c>
      <c r="N12" s="163">
        <f t="shared" si="0"/>
        <v>17.001770734202395</v>
      </c>
      <c r="O12" s="163">
        <f t="shared" si="0"/>
        <v>18.693141042485934</v>
      </c>
      <c r="P12" s="163">
        <f t="shared" si="0"/>
        <v>20.543167435340116</v>
      </c>
      <c r="Q12" s="163">
        <f t="shared" si="0"/>
        <v>22.578250787399199</v>
      </c>
      <c r="R12" s="163">
        <f t="shared" si="0"/>
        <v>24.670802502309584</v>
      </c>
      <c r="S12" s="164">
        <f t="shared" si="0"/>
        <v>26.957337450893931</v>
      </c>
      <c r="T12" s="3"/>
    </row>
    <row r="13" spans="2:22" ht="18" x14ac:dyDescent="0.35">
      <c r="B13" s="23" t="s">
        <v>290</v>
      </c>
      <c r="C13" s="15"/>
      <c r="D13" s="176"/>
      <c r="E13" s="205" t="s">
        <v>295</v>
      </c>
      <c r="F13" s="205"/>
      <c r="G13" s="205"/>
      <c r="H13" s="205"/>
      <c r="I13" s="205"/>
      <c r="J13" s="205"/>
      <c r="K13" s="205"/>
      <c r="L13" s="205"/>
      <c r="M13" s="205"/>
      <c r="N13" s="205"/>
      <c r="O13" s="205"/>
      <c r="P13" s="205"/>
      <c r="Q13" s="205"/>
      <c r="R13" s="205"/>
      <c r="S13" s="206"/>
      <c r="T13" s="19"/>
      <c r="U13" s="8"/>
      <c r="V13" s="8"/>
    </row>
    <row r="14" spans="2:22" x14ac:dyDescent="0.3">
      <c r="B14" s="160" t="s">
        <v>292</v>
      </c>
      <c r="C14" s="3" t="s">
        <v>216</v>
      </c>
      <c r="D14" s="3" t="s">
        <v>215</v>
      </c>
      <c r="E14" s="90">
        <f>'2018 PGT BRO 0609 for 2015-17'!C100</f>
        <v>0</v>
      </c>
      <c r="F14" s="90">
        <f>'2018 PGT BRO 0609 for 2015-17'!D100</f>
        <v>0</v>
      </c>
      <c r="G14" s="90">
        <f>'2018 PGT BRO 0609 for 2015-17'!E100</f>
        <v>0</v>
      </c>
      <c r="H14" s="90">
        <f>'2018 PGT BRO 0609 for 2015-17'!F100</f>
        <v>0</v>
      </c>
      <c r="I14" s="90">
        <f>'2018 PGT BRO 0609 for 2015-17'!G100</f>
        <v>0.64076125439291465</v>
      </c>
      <c r="J14" s="90">
        <f>'2018 PGT BRO 0609 for 2015-17'!H100</f>
        <v>0.69174478492014813</v>
      </c>
      <c r="K14" s="90">
        <f>'2018 PGT BRO 0609 for 2015-17'!I100</f>
        <v>0.7466165669714715</v>
      </c>
      <c r="L14" s="90">
        <f>'2018 PGT BRO 0609 for 2015-17'!J100</f>
        <v>0.80736969398305769</v>
      </c>
      <c r="M14" s="90">
        <f>'2018 PGT BRO 0609 for 2015-17'!K100</f>
        <v>0.874086128393877</v>
      </c>
      <c r="N14" s="90">
        <f>'2018 PGT BRO 0609 for 2015-17'!L100</f>
        <v>0.94654575855418621</v>
      </c>
      <c r="O14" s="90">
        <f>'2018 PGT BRO 0609 for 2015-17'!M100</f>
        <v>1.0240409163151458</v>
      </c>
      <c r="P14" s="90">
        <f>'2018 PGT BRO 0609 for 2015-17'!N100</f>
        <v>1.1097706834942063</v>
      </c>
      <c r="Q14" s="90">
        <f>'2018 PGT BRO 0609 for 2015-17'!O100</f>
        <v>1.2009196483730005</v>
      </c>
      <c r="R14" s="90">
        <f>'2018 PGT BRO 0609 for 2015-17'!P100</f>
        <v>1.3001090998165938</v>
      </c>
      <c r="S14" s="165">
        <f>'2018 PGT BRO 0609 for 2015-17'!Q100</f>
        <v>1.4074200965168684</v>
      </c>
      <c r="T14" s="3"/>
    </row>
    <row r="15" spans="2:22" x14ac:dyDescent="0.3">
      <c r="B15" s="24" t="s">
        <v>52</v>
      </c>
      <c r="C15" s="3" t="s">
        <v>217</v>
      </c>
      <c r="D15" s="9" t="s">
        <v>222</v>
      </c>
      <c r="E15" s="90">
        <v>0</v>
      </c>
      <c r="F15" s="90">
        <v>0</v>
      </c>
      <c r="G15" s="90">
        <v>0</v>
      </c>
      <c r="H15" s="90">
        <v>0</v>
      </c>
      <c r="I15" s="90">
        <v>0</v>
      </c>
      <c r="J15" s="90">
        <v>0</v>
      </c>
      <c r="K15" s="90">
        <v>0</v>
      </c>
      <c r="L15" s="90">
        <v>0</v>
      </c>
      <c r="M15" s="90">
        <v>0</v>
      </c>
      <c r="N15" s="90">
        <v>0</v>
      </c>
      <c r="O15" s="90">
        <v>0</v>
      </c>
      <c r="P15" s="90">
        <v>0</v>
      </c>
      <c r="Q15" s="90">
        <v>0</v>
      </c>
      <c r="R15" s="90">
        <v>0</v>
      </c>
      <c r="S15" s="165">
        <v>0</v>
      </c>
      <c r="T15" s="3"/>
    </row>
    <row r="16" spans="2:22" ht="15" thickBot="1" x14ac:dyDescent="0.35">
      <c r="B16" s="22"/>
      <c r="C16" s="166" t="s">
        <v>294</v>
      </c>
      <c r="D16" s="167"/>
      <c r="E16" s="180">
        <f>E15</f>
        <v>0</v>
      </c>
      <c r="F16" s="180">
        <f t="shared" ref="F16" si="1">F15</f>
        <v>0</v>
      </c>
      <c r="G16" s="180">
        <f t="shared" ref="G16" si="2">G15</f>
        <v>0</v>
      </c>
      <c r="H16" s="180">
        <f t="shared" ref="H16" si="3">H15</f>
        <v>0</v>
      </c>
      <c r="I16" s="180">
        <f t="shared" ref="I16" si="4">I15</f>
        <v>0</v>
      </c>
      <c r="J16" s="180">
        <f t="shared" ref="J16" si="5">J15</f>
        <v>0</v>
      </c>
      <c r="K16" s="180">
        <f t="shared" ref="K16" si="6">K15</f>
        <v>0</v>
      </c>
      <c r="L16" s="180">
        <f t="shared" ref="L16" si="7">L15</f>
        <v>0</v>
      </c>
      <c r="M16" s="180">
        <f t="shared" ref="M16" si="8">M15</f>
        <v>0</v>
      </c>
      <c r="N16" s="180">
        <f t="shared" ref="N16" si="9">N15</f>
        <v>0</v>
      </c>
      <c r="O16" s="180">
        <f t="shared" ref="O16" si="10">O15</f>
        <v>0</v>
      </c>
      <c r="P16" s="180">
        <f t="shared" ref="P16" si="11">P15</f>
        <v>0</v>
      </c>
      <c r="Q16" s="180">
        <f t="shared" ref="Q16" si="12">Q15</f>
        <v>0</v>
      </c>
      <c r="R16" s="180">
        <f t="shared" ref="R16" si="13">R15</f>
        <v>0</v>
      </c>
      <c r="S16" s="181">
        <f t="shared" ref="S16" si="14">S15</f>
        <v>0</v>
      </c>
      <c r="T16" s="3"/>
    </row>
    <row r="19" spans="2:3" x14ac:dyDescent="0.3">
      <c r="B19" s="1" t="s">
        <v>297</v>
      </c>
      <c r="C19" t="s">
        <v>298</v>
      </c>
    </row>
  </sheetData>
  <mergeCells count="3">
    <mergeCell ref="B7:S7"/>
    <mergeCell ref="E9:S9"/>
    <mergeCell ref="E13:S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32"/>
  <sheetViews>
    <sheetView zoomScale="55" zoomScaleNormal="55" workbookViewId="0">
      <selection activeCell="D59" sqref="D59"/>
    </sheetView>
  </sheetViews>
  <sheetFormatPr defaultColWidth="8.88671875" defaultRowHeight="14.4" x14ac:dyDescent="0.3"/>
  <cols>
    <col min="2" max="2" width="26.5546875" customWidth="1"/>
    <col min="3" max="3" width="58.109375" customWidth="1"/>
    <col min="4" max="4" width="75.88671875" bestFit="1" customWidth="1"/>
    <col min="5" max="16" width="16.44140625" customWidth="1"/>
    <col min="17" max="17" width="8.88671875" customWidth="1"/>
  </cols>
  <sheetData>
    <row r="1" spans="2:22" ht="23.4" x14ac:dyDescent="0.45">
      <c r="B1" s="119" t="s">
        <v>28</v>
      </c>
      <c r="C1" s="119" t="str">
        <f>'Program Analysis'!C3</f>
        <v>Smart Meter Data Analytics</v>
      </c>
    </row>
    <row r="2" spans="2:22" ht="23.4" x14ac:dyDescent="0.45">
      <c r="B2" s="119" t="s">
        <v>282</v>
      </c>
      <c r="C2" s="119" t="s">
        <v>213</v>
      </c>
    </row>
    <row r="6" spans="2:22" ht="23.4" x14ac:dyDescent="0.45">
      <c r="C6" s="119"/>
      <c r="D6" s="27"/>
      <c r="E6" s="3"/>
      <c r="F6" s="3"/>
      <c r="G6" s="3"/>
      <c r="H6" s="3"/>
      <c r="I6" s="3"/>
      <c r="J6" s="3"/>
      <c r="K6" s="3"/>
      <c r="L6" s="3"/>
      <c r="M6" s="3"/>
      <c r="N6" s="3"/>
      <c r="O6" s="3"/>
      <c r="P6" s="3"/>
      <c r="Q6" s="3"/>
      <c r="R6" s="3"/>
      <c r="S6" s="3"/>
      <c r="T6" s="3"/>
    </row>
    <row r="7" spans="2:22" ht="24" thickBot="1" x14ac:dyDescent="0.5">
      <c r="B7" s="207" t="s">
        <v>156</v>
      </c>
      <c r="C7" s="207"/>
      <c r="D7" s="207"/>
      <c r="E7" s="207"/>
      <c r="F7" s="207"/>
      <c r="G7" s="207"/>
      <c r="H7" s="207"/>
      <c r="I7" s="207"/>
      <c r="J7" s="207"/>
      <c r="K7" s="207"/>
      <c r="L7" s="207"/>
      <c r="M7" s="207"/>
      <c r="N7" s="207"/>
      <c r="O7" s="207"/>
      <c r="P7" s="207"/>
      <c r="Q7" s="207"/>
      <c r="R7" s="207"/>
      <c r="S7" s="207"/>
      <c r="T7" s="3"/>
    </row>
    <row r="8" spans="2:22" ht="18" x14ac:dyDescent="0.35">
      <c r="B8" s="155" t="s">
        <v>63</v>
      </c>
      <c r="C8" s="156" t="s">
        <v>288</v>
      </c>
      <c r="D8" s="157" t="s">
        <v>289</v>
      </c>
      <c r="E8" s="156">
        <v>2015</v>
      </c>
      <c r="F8" s="156">
        <v>2016</v>
      </c>
      <c r="G8" s="156">
        <v>2017</v>
      </c>
      <c r="H8" s="156">
        <v>2018</v>
      </c>
      <c r="I8" s="156">
        <v>2019</v>
      </c>
      <c r="J8" s="156">
        <v>2020</v>
      </c>
      <c r="K8" s="156">
        <v>2021</v>
      </c>
      <c r="L8" s="156">
        <v>2022</v>
      </c>
      <c r="M8" s="156">
        <v>2023</v>
      </c>
      <c r="N8" s="156">
        <v>2024</v>
      </c>
      <c r="O8" s="156">
        <v>2025</v>
      </c>
      <c r="P8" s="156">
        <v>2026</v>
      </c>
      <c r="Q8" s="145">
        <v>2027</v>
      </c>
      <c r="R8" s="145">
        <v>2028</v>
      </c>
      <c r="S8" s="158">
        <v>2029</v>
      </c>
      <c r="T8" s="19"/>
      <c r="U8" s="8"/>
    </row>
    <row r="9" spans="2:22" ht="18" x14ac:dyDescent="0.35">
      <c r="B9" s="23" t="s">
        <v>290</v>
      </c>
      <c r="C9" s="15"/>
      <c r="D9" s="159"/>
      <c r="E9" s="205" t="s">
        <v>291</v>
      </c>
      <c r="F9" s="205"/>
      <c r="G9" s="205"/>
      <c r="H9" s="205"/>
      <c r="I9" s="205"/>
      <c r="J9" s="205"/>
      <c r="K9" s="205"/>
      <c r="L9" s="205"/>
      <c r="M9" s="205"/>
      <c r="N9" s="205"/>
      <c r="O9" s="205"/>
      <c r="P9" s="205"/>
      <c r="Q9" s="205"/>
      <c r="R9" s="205"/>
      <c r="S9" s="206"/>
      <c r="T9" s="19"/>
      <c r="U9" s="8"/>
      <c r="V9" s="8"/>
    </row>
    <row r="10" spans="2:22" x14ac:dyDescent="0.3">
      <c r="B10" s="160" t="s">
        <v>292</v>
      </c>
      <c r="C10" s="3" t="s">
        <v>216</v>
      </c>
      <c r="D10" s="3" t="s">
        <v>215</v>
      </c>
      <c r="E10" s="89">
        <f>'2018 PGT BRO 0609 for 2015-17'!C23</f>
        <v>0</v>
      </c>
      <c r="F10" s="89">
        <f>'2018 PGT BRO 0609 for 2015-17'!D23</f>
        <v>0</v>
      </c>
      <c r="G10" s="89">
        <f>'2018 PGT BRO 0609 for 2015-17'!E23</f>
        <v>0</v>
      </c>
      <c r="H10" s="89">
        <f>'2018 PGT BRO 0609 for 2015-17'!F23</f>
        <v>0</v>
      </c>
      <c r="I10" s="89">
        <f>'2018 PGT BRO 0609 for 2015-17'!G23</f>
        <v>32.091849973906484</v>
      </c>
      <c r="J10" s="89">
        <f>'2018 PGT BRO 0609 for 2015-17'!H23</f>
        <v>35.068491870807271</v>
      </c>
      <c r="K10" s="89">
        <f>'2018 PGT BRO 0609 for 2015-17'!I23</f>
        <v>38.389685284447928</v>
      </c>
      <c r="L10" s="89">
        <f>'2018 PGT BRO 0609 for 2015-17'!J23</f>
        <v>42.168404539931842</v>
      </c>
      <c r="M10" s="89">
        <f>'2018 PGT BRO 0609 for 2015-17'!K23</f>
        <v>46.400078957231464</v>
      </c>
      <c r="N10" s="89">
        <f>'2018 PGT BRO 0609 for 2015-17'!L23</f>
        <v>51.005312202607186</v>
      </c>
      <c r="O10" s="89">
        <f>'2018 PGT BRO 0609 for 2015-17'!M23</f>
        <v>56.079423127457801</v>
      </c>
      <c r="P10" s="89">
        <f>'2018 PGT BRO 0609 for 2015-17'!N23</f>
        <v>61.629502306020349</v>
      </c>
      <c r="Q10" s="89">
        <f>'2018 PGT BRO 0609 for 2015-17'!O23</f>
        <v>67.734752362197597</v>
      </c>
      <c r="R10" s="89">
        <f>'2018 PGT BRO 0609 for 2015-17'!P23</f>
        <v>74.012407506928753</v>
      </c>
      <c r="S10" s="161">
        <f>'2018 PGT BRO 0609 for 2015-17'!Q23</f>
        <v>80.872012352681793</v>
      </c>
      <c r="T10" s="3"/>
    </row>
    <row r="11" spans="2:22" x14ac:dyDescent="0.3">
      <c r="B11" s="24" t="s">
        <v>52</v>
      </c>
      <c r="C11" s="3" t="s">
        <v>217</v>
      </c>
      <c r="D11" s="179" t="s">
        <v>226</v>
      </c>
      <c r="E11" s="96">
        <f>E10*Reference!$D$5</f>
        <v>0</v>
      </c>
      <c r="F11" s="96">
        <f>F10*Reference!$D$5</f>
        <v>0</v>
      </c>
      <c r="G11" s="96">
        <f>G10*Reference!$D$5</f>
        <v>0</v>
      </c>
      <c r="H11" s="96">
        <f>H10*Reference!$D$5</f>
        <v>0</v>
      </c>
      <c r="I11" s="96">
        <f>I10*Reference!$D$5</f>
        <v>10.697283324635494</v>
      </c>
      <c r="J11" s="96">
        <f>J10*Reference!$D$5</f>
        <v>11.68949729026909</v>
      </c>
      <c r="K11" s="96">
        <f>K10*Reference!$D$5</f>
        <v>12.796561761482643</v>
      </c>
      <c r="L11" s="96">
        <f>L10*Reference!$D$5</f>
        <v>14.056134846643946</v>
      </c>
      <c r="M11" s="96">
        <f>M10*Reference!$D$5</f>
        <v>15.466692985743821</v>
      </c>
      <c r="N11" s="96">
        <f>N10*Reference!$D$5</f>
        <v>17.001770734202395</v>
      </c>
      <c r="O11" s="96">
        <f>O10*Reference!$D$5</f>
        <v>18.693141042485934</v>
      </c>
      <c r="P11" s="96">
        <f>P10*Reference!$D$5</f>
        <v>20.543167435340116</v>
      </c>
      <c r="Q11" s="96">
        <f>Q10*Reference!$D$5</f>
        <v>22.578250787399199</v>
      </c>
      <c r="R11" s="96">
        <f>R10*Reference!$D$5</f>
        <v>24.670802502309584</v>
      </c>
      <c r="S11" s="175">
        <f>S10*Reference!$D$5</f>
        <v>26.957337450893931</v>
      </c>
      <c r="T11" s="3"/>
    </row>
    <row r="12" spans="2:22" x14ac:dyDescent="0.3">
      <c r="B12" s="17"/>
      <c r="C12" s="88" t="s">
        <v>294</v>
      </c>
      <c r="D12" s="162"/>
      <c r="E12" s="163">
        <f t="shared" ref="E12:S12" si="0">SUM(E11:E11)</f>
        <v>0</v>
      </c>
      <c r="F12" s="163">
        <f t="shared" si="0"/>
        <v>0</v>
      </c>
      <c r="G12" s="163">
        <f t="shared" si="0"/>
        <v>0</v>
      </c>
      <c r="H12" s="163">
        <f t="shared" si="0"/>
        <v>0</v>
      </c>
      <c r="I12" s="163">
        <f t="shared" si="0"/>
        <v>10.697283324635494</v>
      </c>
      <c r="J12" s="163">
        <f t="shared" si="0"/>
        <v>11.68949729026909</v>
      </c>
      <c r="K12" s="163">
        <f t="shared" si="0"/>
        <v>12.796561761482643</v>
      </c>
      <c r="L12" s="163">
        <f t="shared" si="0"/>
        <v>14.056134846643946</v>
      </c>
      <c r="M12" s="163">
        <f t="shared" si="0"/>
        <v>15.466692985743821</v>
      </c>
      <c r="N12" s="163">
        <f t="shared" si="0"/>
        <v>17.001770734202395</v>
      </c>
      <c r="O12" s="163">
        <f t="shared" si="0"/>
        <v>18.693141042485934</v>
      </c>
      <c r="P12" s="163">
        <f t="shared" si="0"/>
        <v>20.543167435340116</v>
      </c>
      <c r="Q12" s="163">
        <f t="shared" si="0"/>
        <v>22.578250787399199</v>
      </c>
      <c r="R12" s="163">
        <f t="shared" si="0"/>
        <v>24.670802502309584</v>
      </c>
      <c r="S12" s="164">
        <f t="shared" si="0"/>
        <v>26.957337450893931</v>
      </c>
      <c r="T12" s="3"/>
    </row>
    <row r="13" spans="2:22" ht="18" x14ac:dyDescent="0.35">
      <c r="B13" s="23" t="s">
        <v>290</v>
      </c>
      <c r="C13" s="15"/>
      <c r="D13" s="159"/>
      <c r="E13" s="205" t="s">
        <v>295</v>
      </c>
      <c r="F13" s="205"/>
      <c r="G13" s="205"/>
      <c r="H13" s="205"/>
      <c r="I13" s="205"/>
      <c r="J13" s="205"/>
      <c r="K13" s="205"/>
      <c r="L13" s="205"/>
      <c r="M13" s="205"/>
      <c r="N13" s="205"/>
      <c r="O13" s="205"/>
      <c r="P13" s="205"/>
      <c r="Q13" s="205"/>
      <c r="R13" s="205"/>
      <c r="S13" s="206"/>
      <c r="T13" s="19"/>
      <c r="U13" s="8"/>
      <c r="V13" s="8"/>
    </row>
    <row r="14" spans="2:22" x14ac:dyDescent="0.3">
      <c r="B14" s="160" t="s">
        <v>292</v>
      </c>
      <c r="C14" s="3" t="s">
        <v>216</v>
      </c>
      <c r="D14" s="3" t="s">
        <v>215</v>
      </c>
      <c r="E14" s="90">
        <f>'2018 PGT BRO 0609 for 2015-17'!C100</f>
        <v>0</v>
      </c>
      <c r="F14" s="90">
        <f>'2018 PGT BRO 0609 for 2015-17'!D100</f>
        <v>0</v>
      </c>
      <c r="G14" s="90">
        <f>'2018 PGT BRO 0609 for 2015-17'!E100</f>
        <v>0</v>
      </c>
      <c r="H14" s="90">
        <f>'2018 PGT BRO 0609 for 2015-17'!F100</f>
        <v>0</v>
      </c>
      <c r="I14" s="90">
        <f>'2018 PGT BRO 0609 for 2015-17'!G100</f>
        <v>0.64076125439291465</v>
      </c>
      <c r="J14" s="90">
        <f>'2018 PGT BRO 0609 for 2015-17'!H100</f>
        <v>0.69174478492014813</v>
      </c>
      <c r="K14" s="90">
        <f>'2018 PGT BRO 0609 for 2015-17'!I100</f>
        <v>0.7466165669714715</v>
      </c>
      <c r="L14" s="90">
        <f>'2018 PGT BRO 0609 for 2015-17'!J100</f>
        <v>0.80736969398305769</v>
      </c>
      <c r="M14" s="90">
        <f>'2018 PGT BRO 0609 for 2015-17'!K100</f>
        <v>0.874086128393877</v>
      </c>
      <c r="N14" s="90">
        <f>'2018 PGT BRO 0609 for 2015-17'!L100</f>
        <v>0.94654575855418621</v>
      </c>
      <c r="O14" s="90">
        <f>'2018 PGT BRO 0609 for 2015-17'!M100</f>
        <v>1.0240409163151458</v>
      </c>
      <c r="P14" s="90">
        <f>'2018 PGT BRO 0609 for 2015-17'!N100</f>
        <v>1.1097706834942063</v>
      </c>
      <c r="Q14" s="90">
        <f>'2018 PGT BRO 0609 for 2015-17'!O100</f>
        <v>1.2009196483730005</v>
      </c>
      <c r="R14" s="90">
        <f>'2018 PGT BRO 0609 for 2015-17'!P100</f>
        <v>1.3001090998165938</v>
      </c>
      <c r="S14" s="165">
        <f>'2018 PGT BRO 0609 for 2015-17'!Q100</f>
        <v>1.4074200965168684</v>
      </c>
      <c r="T14" s="3"/>
    </row>
    <row r="15" spans="2:22" x14ac:dyDescent="0.3">
      <c r="B15" s="24" t="s">
        <v>52</v>
      </c>
      <c r="C15" s="3" t="s">
        <v>217</v>
      </c>
      <c r="D15" s="9" t="s">
        <v>222</v>
      </c>
      <c r="E15" s="90">
        <v>0</v>
      </c>
      <c r="F15" s="90">
        <v>0</v>
      </c>
      <c r="G15" s="90">
        <v>0</v>
      </c>
      <c r="H15" s="90">
        <v>0</v>
      </c>
      <c r="I15" s="90">
        <v>0</v>
      </c>
      <c r="J15" s="90">
        <v>0</v>
      </c>
      <c r="K15" s="90">
        <v>0</v>
      </c>
      <c r="L15" s="90">
        <v>0</v>
      </c>
      <c r="M15" s="90">
        <v>0</v>
      </c>
      <c r="N15" s="90">
        <v>0</v>
      </c>
      <c r="O15" s="90">
        <v>0</v>
      </c>
      <c r="P15" s="90">
        <v>0</v>
      </c>
      <c r="Q15" s="90">
        <v>0</v>
      </c>
      <c r="R15" s="90">
        <v>0</v>
      </c>
      <c r="S15" s="165">
        <v>0</v>
      </c>
      <c r="T15" s="3"/>
    </row>
    <row r="16" spans="2:22" ht="15" thickBot="1" x14ac:dyDescent="0.35">
      <c r="B16" s="22"/>
      <c r="C16" s="166" t="s">
        <v>294</v>
      </c>
      <c r="D16" s="167"/>
      <c r="E16" s="168">
        <f t="shared" ref="E16:S16" si="1">SUM(E15:E15)</f>
        <v>0</v>
      </c>
      <c r="F16" s="168">
        <f t="shared" si="1"/>
        <v>0</v>
      </c>
      <c r="G16" s="168">
        <f t="shared" si="1"/>
        <v>0</v>
      </c>
      <c r="H16" s="168">
        <f t="shared" si="1"/>
        <v>0</v>
      </c>
      <c r="I16" s="168">
        <f t="shared" si="1"/>
        <v>0</v>
      </c>
      <c r="J16" s="168">
        <f t="shared" si="1"/>
        <v>0</v>
      </c>
      <c r="K16" s="168">
        <f t="shared" si="1"/>
        <v>0</v>
      </c>
      <c r="L16" s="168">
        <f t="shared" si="1"/>
        <v>0</v>
      </c>
      <c r="M16" s="168">
        <f t="shared" si="1"/>
        <v>0</v>
      </c>
      <c r="N16" s="168">
        <f t="shared" si="1"/>
        <v>0</v>
      </c>
      <c r="O16" s="168">
        <f t="shared" si="1"/>
        <v>0</v>
      </c>
      <c r="P16" s="168">
        <f t="shared" si="1"/>
        <v>0</v>
      </c>
      <c r="Q16" s="168">
        <f t="shared" si="1"/>
        <v>0</v>
      </c>
      <c r="R16" s="168">
        <f t="shared" si="1"/>
        <v>0</v>
      </c>
      <c r="S16" s="169">
        <f t="shared" si="1"/>
        <v>0</v>
      </c>
      <c r="T16" s="3"/>
    </row>
    <row r="19" spans="2:22" ht="24" thickBot="1" x14ac:dyDescent="0.5">
      <c r="C19" s="119"/>
      <c r="D19" s="162"/>
      <c r="E19" s="163"/>
      <c r="F19" s="163"/>
      <c r="G19" s="163"/>
      <c r="H19" s="163"/>
      <c r="I19" s="163"/>
      <c r="J19" s="163"/>
      <c r="K19" s="163"/>
      <c r="L19" s="163"/>
      <c r="M19" s="163"/>
      <c r="N19" s="163"/>
      <c r="O19" s="163"/>
      <c r="P19" s="163"/>
      <c r="Q19" s="163"/>
      <c r="R19" s="163"/>
      <c r="S19" s="163"/>
      <c r="T19" s="3"/>
    </row>
    <row r="20" spans="2:22" ht="24" thickBot="1" x14ac:dyDescent="0.5">
      <c r="B20" s="202" t="s">
        <v>213</v>
      </c>
      <c r="C20" s="203"/>
      <c r="D20" s="203"/>
      <c r="E20" s="203"/>
      <c r="F20" s="203"/>
      <c r="G20" s="203"/>
      <c r="H20" s="203"/>
      <c r="I20" s="203"/>
      <c r="J20" s="203"/>
      <c r="K20" s="203"/>
      <c r="L20" s="203"/>
      <c r="M20" s="203"/>
      <c r="N20" s="203"/>
      <c r="O20" s="203"/>
      <c r="P20" s="203"/>
      <c r="Q20" s="203"/>
      <c r="R20" s="203"/>
      <c r="S20" s="204"/>
      <c r="T20" s="3"/>
    </row>
    <row r="21" spans="2:22" ht="18" x14ac:dyDescent="0.35">
      <c r="B21" s="155" t="s">
        <v>63</v>
      </c>
      <c r="C21" s="156" t="s">
        <v>288</v>
      </c>
      <c r="D21" s="157" t="s">
        <v>289</v>
      </c>
      <c r="E21" s="156">
        <v>2015</v>
      </c>
      <c r="F21" s="156">
        <v>2016</v>
      </c>
      <c r="G21" s="156">
        <v>2017</v>
      </c>
      <c r="H21" s="156">
        <v>2018</v>
      </c>
      <c r="I21" s="156">
        <v>2019</v>
      </c>
      <c r="J21" s="156">
        <v>2020</v>
      </c>
      <c r="K21" s="156">
        <v>2021</v>
      </c>
      <c r="L21" s="156">
        <v>2022</v>
      </c>
      <c r="M21" s="156">
        <v>2023</v>
      </c>
      <c r="N21" s="156">
        <v>2024</v>
      </c>
      <c r="O21" s="156">
        <v>2025</v>
      </c>
      <c r="P21" s="156">
        <v>2026</v>
      </c>
      <c r="Q21" s="145">
        <v>2027</v>
      </c>
      <c r="R21" s="145">
        <v>2028</v>
      </c>
      <c r="S21" s="158">
        <v>2029</v>
      </c>
      <c r="T21" s="19"/>
      <c r="U21" s="8"/>
    </row>
    <row r="22" spans="2:22" ht="18" x14ac:dyDescent="0.35">
      <c r="B22" s="23" t="s">
        <v>290</v>
      </c>
      <c r="C22" s="15"/>
      <c r="D22" s="176"/>
      <c r="E22" s="205" t="s">
        <v>291</v>
      </c>
      <c r="F22" s="205"/>
      <c r="G22" s="205"/>
      <c r="H22" s="205"/>
      <c r="I22" s="205"/>
      <c r="J22" s="205"/>
      <c r="K22" s="205"/>
      <c r="L22" s="205"/>
      <c r="M22" s="205"/>
      <c r="N22" s="205"/>
      <c r="O22" s="205"/>
      <c r="P22" s="205"/>
      <c r="Q22" s="205"/>
      <c r="R22" s="205"/>
      <c r="S22" s="206"/>
      <c r="T22" s="19"/>
      <c r="U22" t="s">
        <v>233</v>
      </c>
      <c r="V22" s="8"/>
    </row>
    <row r="23" spans="2:22" x14ac:dyDescent="0.3">
      <c r="B23" s="171" t="s">
        <v>292</v>
      </c>
      <c r="C23" s="3" t="s">
        <v>216</v>
      </c>
      <c r="D23" s="37" t="s">
        <v>220</v>
      </c>
      <c r="E23" s="89">
        <f>Reference!E10</f>
        <v>0</v>
      </c>
      <c r="F23" s="89">
        <f>Reference!F10</f>
        <v>0</v>
      </c>
      <c r="G23" s="89">
        <f>Reference!G10</f>
        <v>0</v>
      </c>
      <c r="H23" s="89">
        <f>Reference!H10</f>
        <v>0</v>
      </c>
      <c r="I23" s="89">
        <f>Reference!I10</f>
        <v>32.091849973906484</v>
      </c>
      <c r="J23" s="89">
        <f>Reference!J10</f>
        <v>35.068491870807271</v>
      </c>
      <c r="K23" s="89">
        <f>J23+Conservative!$U23</f>
        <v>35.60524330136063</v>
      </c>
      <c r="L23" s="89">
        <f>K23+Conservative!$U23</f>
        <v>36.141994731913996</v>
      </c>
      <c r="M23" s="89">
        <f>L23+Conservative!$U23</f>
        <v>36.678746162467363</v>
      </c>
      <c r="N23" s="89">
        <f>M23+Conservative!$U23</f>
        <v>37.215497593020729</v>
      </c>
      <c r="O23" s="89">
        <f>N23+Conservative!$U23</f>
        <v>37.752249023574095</v>
      </c>
      <c r="P23" s="89">
        <f>O23+Conservative!$U23</f>
        <v>38.289000454127461</v>
      </c>
      <c r="Q23" s="89">
        <f>P23+Conservative!$U23</f>
        <v>38.825751884680827</v>
      </c>
      <c r="R23" s="89">
        <f>Q23+Conservative!$U23</f>
        <v>39.362503315234193</v>
      </c>
      <c r="S23" s="161">
        <f>Reference!S10*0.5</f>
        <v>40.436006176340896</v>
      </c>
      <c r="T23" s="3"/>
      <c r="U23" s="40">
        <f>(Conservative!S23-Conservative!J23)/10</f>
        <v>0.5367514305533625</v>
      </c>
    </row>
    <row r="24" spans="2:22" x14ac:dyDescent="0.3">
      <c r="B24" s="24" t="s">
        <v>52</v>
      </c>
      <c r="C24" s="3" t="s">
        <v>217</v>
      </c>
      <c r="D24" s="37" t="s">
        <v>221</v>
      </c>
      <c r="E24" s="89">
        <f>Reference!E11</f>
        <v>0</v>
      </c>
      <c r="F24" s="89">
        <f>Reference!F11</f>
        <v>0</v>
      </c>
      <c r="G24" s="89">
        <f>Reference!G11</f>
        <v>0</v>
      </c>
      <c r="H24" s="89">
        <f>Reference!H11</f>
        <v>0</v>
      </c>
      <c r="I24" s="89">
        <f>Reference!I11</f>
        <v>10.697283324635494</v>
      </c>
      <c r="J24" s="89">
        <f>Reference!J11</f>
        <v>11.68949729026909</v>
      </c>
      <c r="K24" s="89">
        <f>J24+Conservative!$U24</f>
        <v>11.868414433786878</v>
      </c>
      <c r="L24" s="89">
        <f>K24+Conservative!$U24</f>
        <v>12.047331577304666</v>
      </c>
      <c r="M24" s="89">
        <f>L24+Conservative!$U24</f>
        <v>12.226248720822454</v>
      </c>
      <c r="N24" s="89">
        <f>M24+Conservative!$U24</f>
        <v>12.405165864340242</v>
      </c>
      <c r="O24" s="89">
        <f>N24+Conservative!$U24</f>
        <v>12.58408300785803</v>
      </c>
      <c r="P24" s="89">
        <f>O24+Conservative!$U24</f>
        <v>12.763000151375818</v>
      </c>
      <c r="Q24" s="89">
        <f>P24+Conservative!$U24</f>
        <v>12.941917294893607</v>
      </c>
      <c r="R24" s="89">
        <f>Q24+Conservative!$U24</f>
        <v>13.120834438411395</v>
      </c>
      <c r="S24" s="161">
        <f>Reference!S11*0.5</f>
        <v>13.478668725446965</v>
      </c>
      <c r="T24" s="3"/>
      <c r="U24" s="40">
        <f>(Conservative!S24-Conservative!J24)/10</f>
        <v>0.17891714351778756</v>
      </c>
    </row>
    <row r="25" spans="2:22" x14ac:dyDescent="0.3">
      <c r="B25" s="17"/>
      <c r="C25" s="88" t="s">
        <v>294</v>
      </c>
      <c r="D25" s="162"/>
      <c r="E25" s="163">
        <f t="shared" ref="E25:S25" si="2">SUM(E24:E24)</f>
        <v>0</v>
      </c>
      <c r="F25" s="163">
        <f t="shared" si="2"/>
        <v>0</v>
      </c>
      <c r="G25" s="163">
        <f t="shared" si="2"/>
        <v>0</v>
      </c>
      <c r="H25" s="163">
        <f t="shared" si="2"/>
        <v>0</v>
      </c>
      <c r="I25" s="163">
        <f t="shared" si="2"/>
        <v>10.697283324635494</v>
      </c>
      <c r="J25" s="163">
        <f t="shared" si="2"/>
        <v>11.68949729026909</v>
      </c>
      <c r="K25" s="163">
        <f t="shared" si="2"/>
        <v>11.868414433786878</v>
      </c>
      <c r="L25" s="163">
        <f t="shared" si="2"/>
        <v>12.047331577304666</v>
      </c>
      <c r="M25" s="163">
        <f t="shared" si="2"/>
        <v>12.226248720822454</v>
      </c>
      <c r="N25" s="163">
        <f t="shared" si="2"/>
        <v>12.405165864340242</v>
      </c>
      <c r="O25" s="163">
        <f t="shared" si="2"/>
        <v>12.58408300785803</v>
      </c>
      <c r="P25" s="163">
        <f t="shared" si="2"/>
        <v>12.763000151375818</v>
      </c>
      <c r="Q25" s="163">
        <f t="shared" si="2"/>
        <v>12.941917294893607</v>
      </c>
      <c r="R25" s="163">
        <f t="shared" si="2"/>
        <v>13.120834438411395</v>
      </c>
      <c r="S25" s="164">
        <f t="shared" si="2"/>
        <v>13.478668725446965</v>
      </c>
      <c r="T25" s="3"/>
    </row>
    <row r="26" spans="2:22" ht="18" x14ac:dyDescent="0.35">
      <c r="B26" s="23" t="s">
        <v>290</v>
      </c>
      <c r="C26" s="15"/>
      <c r="D26" s="176"/>
      <c r="E26" s="205" t="s">
        <v>295</v>
      </c>
      <c r="F26" s="205"/>
      <c r="G26" s="205"/>
      <c r="H26" s="205"/>
      <c r="I26" s="205"/>
      <c r="J26" s="205"/>
      <c r="K26" s="205"/>
      <c r="L26" s="205"/>
      <c r="M26" s="205"/>
      <c r="N26" s="205"/>
      <c r="O26" s="205"/>
      <c r="P26" s="205"/>
      <c r="Q26" s="205"/>
      <c r="R26" s="205"/>
      <c r="S26" s="206"/>
      <c r="T26" s="19"/>
      <c r="U26" t="s">
        <v>233</v>
      </c>
      <c r="V26" s="8"/>
    </row>
    <row r="27" spans="2:22" x14ac:dyDescent="0.3">
      <c r="B27" s="171" t="s">
        <v>292</v>
      </c>
      <c r="C27" s="3" t="s">
        <v>216</v>
      </c>
      <c r="D27" s="37" t="s">
        <v>220</v>
      </c>
      <c r="E27" s="90">
        <f>Reference!E14</f>
        <v>0</v>
      </c>
      <c r="F27" s="90">
        <f>Reference!F14</f>
        <v>0</v>
      </c>
      <c r="G27" s="90">
        <f>Reference!G14</f>
        <v>0</v>
      </c>
      <c r="H27" s="90">
        <f>Reference!H14</f>
        <v>0</v>
      </c>
      <c r="I27" s="90">
        <f>Reference!I14</f>
        <v>0.64076125439291465</v>
      </c>
      <c r="J27" s="90">
        <f>Reference!J14</f>
        <v>0.69174478492014813</v>
      </c>
      <c r="K27" s="90">
        <f>J27+Conservative!$U27</f>
        <v>0.69294131125397673</v>
      </c>
      <c r="L27" s="90">
        <f>K27+Conservative!$U27</f>
        <v>0.69413783758780534</v>
      </c>
      <c r="M27" s="90">
        <f>L27+Conservative!$U27</f>
        <v>0.69533436392163395</v>
      </c>
      <c r="N27" s="90">
        <f>M27+Conservative!$U27</f>
        <v>0.69653089025546255</v>
      </c>
      <c r="O27" s="90">
        <f>N27+Conservative!$U27</f>
        <v>0.69772741658929116</v>
      </c>
      <c r="P27" s="90">
        <f>O27+Conservative!$U27</f>
        <v>0.69892394292311977</v>
      </c>
      <c r="Q27" s="90">
        <f>P27+Conservative!$U27</f>
        <v>0.70012046925694837</v>
      </c>
      <c r="R27" s="90">
        <f>Q27+Conservative!$U27</f>
        <v>0.70131699559077698</v>
      </c>
      <c r="S27" s="165">
        <f>Reference!S14*0.5</f>
        <v>0.7037100482584342</v>
      </c>
      <c r="T27" s="3"/>
      <c r="U27" s="100">
        <f>(Conservative!S27-Conservative!J27)/10</f>
        <v>1.196526333828607E-3</v>
      </c>
    </row>
    <row r="28" spans="2:22" x14ac:dyDescent="0.3">
      <c r="B28" s="24" t="s">
        <v>52</v>
      </c>
      <c r="C28" s="3" t="s">
        <v>217</v>
      </c>
      <c r="D28" s="37" t="str">
        <f>Aggressive!D28</f>
        <v>Negligible, since SCG and PG&amp;E provide gas to most</v>
      </c>
      <c r="E28" s="90">
        <f>Reference!E15</f>
        <v>0</v>
      </c>
      <c r="F28" s="90">
        <f>Reference!F15</f>
        <v>0</v>
      </c>
      <c r="G28" s="90">
        <f>Reference!G15</f>
        <v>0</v>
      </c>
      <c r="H28" s="90">
        <f>Reference!H15</f>
        <v>0</v>
      </c>
      <c r="I28" s="90">
        <f>Reference!I15</f>
        <v>0</v>
      </c>
      <c r="J28" s="90">
        <f>Reference!J15</f>
        <v>0</v>
      </c>
      <c r="K28" s="90">
        <f>Reference!K15</f>
        <v>0</v>
      </c>
      <c r="L28" s="90">
        <f>Reference!L15</f>
        <v>0</v>
      </c>
      <c r="M28" s="90">
        <f>Reference!M15</f>
        <v>0</v>
      </c>
      <c r="N28" s="90">
        <f>Reference!N15</f>
        <v>0</v>
      </c>
      <c r="O28" s="90">
        <f>Reference!O15</f>
        <v>0</v>
      </c>
      <c r="P28" s="90">
        <f>Reference!P15</f>
        <v>0</v>
      </c>
      <c r="Q28" s="90">
        <f>Reference!Q15</f>
        <v>0</v>
      </c>
      <c r="R28" s="90">
        <f>Reference!R15</f>
        <v>0</v>
      </c>
      <c r="S28" s="165">
        <f>Reference!S15</f>
        <v>0</v>
      </c>
      <c r="T28" s="3"/>
      <c r="U28" s="40">
        <f>(Conservative!S28-Conservative!E28)/15</f>
        <v>0</v>
      </c>
    </row>
    <row r="29" spans="2:22" ht="15" thickBot="1" x14ac:dyDescent="0.35">
      <c r="B29" s="22"/>
      <c r="C29" s="166" t="s">
        <v>294</v>
      </c>
      <c r="D29" s="167"/>
      <c r="E29" s="168">
        <f t="shared" ref="E29:S29" si="3">SUM(E28:E28)</f>
        <v>0</v>
      </c>
      <c r="F29" s="168">
        <f t="shared" si="3"/>
        <v>0</v>
      </c>
      <c r="G29" s="168">
        <f t="shared" si="3"/>
        <v>0</v>
      </c>
      <c r="H29" s="168">
        <f t="shared" si="3"/>
        <v>0</v>
      </c>
      <c r="I29" s="168">
        <f t="shared" si="3"/>
        <v>0</v>
      </c>
      <c r="J29" s="168">
        <f t="shared" si="3"/>
        <v>0</v>
      </c>
      <c r="K29" s="168">
        <f t="shared" si="3"/>
        <v>0</v>
      </c>
      <c r="L29" s="168">
        <f t="shared" si="3"/>
        <v>0</v>
      </c>
      <c r="M29" s="168">
        <f t="shared" si="3"/>
        <v>0</v>
      </c>
      <c r="N29" s="168">
        <f t="shared" si="3"/>
        <v>0</v>
      </c>
      <c r="O29" s="168">
        <f t="shared" si="3"/>
        <v>0</v>
      </c>
      <c r="P29" s="168">
        <f t="shared" si="3"/>
        <v>0</v>
      </c>
      <c r="Q29" s="168">
        <f t="shared" si="3"/>
        <v>0</v>
      </c>
      <c r="R29" s="168">
        <f t="shared" si="3"/>
        <v>0</v>
      </c>
      <c r="S29" s="169">
        <f t="shared" si="3"/>
        <v>0</v>
      </c>
      <c r="T29" s="3"/>
    </row>
    <row r="32" spans="2:22" x14ac:dyDescent="0.3">
      <c r="B32" s="1" t="s">
        <v>297</v>
      </c>
      <c r="C32" t="s">
        <v>298</v>
      </c>
    </row>
  </sheetData>
  <mergeCells count="6">
    <mergeCell ref="E26:S26"/>
    <mergeCell ref="B7:S7"/>
    <mergeCell ref="E9:S9"/>
    <mergeCell ref="E13:S13"/>
    <mergeCell ref="B20:S20"/>
    <mergeCell ref="E22:S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J33"/>
  <sheetViews>
    <sheetView zoomScale="55" zoomScaleNormal="55" workbookViewId="0">
      <selection activeCell="D42" sqref="D42"/>
    </sheetView>
  </sheetViews>
  <sheetFormatPr defaultColWidth="8.88671875" defaultRowHeight="14.4" x14ac:dyDescent="0.3"/>
  <cols>
    <col min="2" max="2" width="26.5546875" customWidth="1"/>
    <col min="3" max="3" width="59.5546875" customWidth="1"/>
    <col min="4" max="4" width="94" bestFit="1" customWidth="1"/>
    <col min="5" max="16" width="16.33203125" customWidth="1"/>
    <col min="17" max="17" width="8.88671875" customWidth="1"/>
    <col min="24" max="24" width="14.6640625" customWidth="1"/>
  </cols>
  <sheetData>
    <row r="1" spans="2:36" ht="23.4" x14ac:dyDescent="0.45">
      <c r="B1" s="119" t="s">
        <v>28</v>
      </c>
      <c r="C1" s="119" t="str">
        <f>'Program Analysis'!C3</f>
        <v>Smart Meter Data Analytics</v>
      </c>
      <c r="Y1" s="173"/>
      <c r="Z1" s="173"/>
      <c r="AA1" s="173"/>
      <c r="AB1" s="173"/>
      <c r="AC1" s="173"/>
      <c r="AD1" s="173"/>
      <c r="AE1" s="173"/>
      <c r="AF1" s="173"/>
      <c r="AG1" s="173"/>
      <c r="AH1" s="173"/>
      <c r="AI1" s="173"/>
      <c r="AJ1" s="173"/>
    </row>
    <row r="2" spans="2:36" ht="23.4" x14ac:dyDescent="0.45">
      <c r="B2" s="119" t="s">
        <v>282</v>
      </c>
      <c r="C2" s="119" t="s">
        <v>157</v>
      </c>
    </row>
    <row r="6" spans="2:36" ht="23.4" x14ac:dyDescent="0.45">
      <c r="B6" s="119"/>
      <c r="C6" s="119"/>
      <c r="D6" s="27"/>
      <c r="E6" s="3"/>
      <c r="F6" s="3"/>
      <c r="G6" s="3"/>
      <c r="H6" s="3"/>
      <c r="I6" s="3"/>
      <c r="J6" s="3"/>
      <c r="K6" s="3"/>
      <c r="L6" s="3"/>
      <c r="M6" s="3"/>
      <c r="N6" s="3"/>
      <c r="O6" s="3"/>
      <c r="P6" s="3"/>
      <c r="Q6" s="3"/>
      <c r="R6" s="3"/>
      <c r="S6" s="3"/>
      <c r="T6" s="3"/>
    </row>
    <row r="7" spans="2:36" ht="24" thickBot="1" x14ac:dyDescent="0.5">
      <c r="B7" s="207" t="s">
        <v>156</v>
      </c>
      <c r="C7" s="207"/>
      <c r="D7" s="207"/>
      <c r="E7" s="207"/>
      <c r="F7" s="207"/>
      <c r="G7" s="207"/>
      <c r="H7" s="207"/>
      <c r="I7" s="207"/>
      <c r="J7" s="207"/>
      <c r="K7" s="207"/>
      <c r="L7" s="207"/>
      <c r="M7" s="207"/>
      <c r="N7" s="207"/>
      <c r="O7" s="207"/>
      <c r="P7" s="207"/>
      <c r="Q7" s="207"/>
      <c r="R7" s="207"/>
      <c r="S7" s="207"/>
      <c r="T7" s="3"/>
    </row>
    <row r="8" spans="2:36" ht="18" x14ac:dyDescent="0.35">
      <c r="B8" s="155" t="s">
        <v>63</v>
      </c>
      <c r="C8" s="156" t="s">
        <v>288</v>
      </c>
      <c r="D8" s="157" t="s">
        <v>289</v>
      </c>
      <c r="E8" s="174">
        <v>2015</v>
      </c>
      <c r="F8" s="156">
        <v>2016</v>
      </c>
      <c r="G8" s="156">
        <v>2017</v>
      </c>
      <c r="H8" s="156">
        <v>2018</v>
      </c>
      <c r="I8" s="156">
        <v>2019</v>
      </c>
      <c r="J8" s="156">
        <v>2020</v>
      </c>
      <c r="K8" s="156">
        <v>2021</v>
      </c>
      <c r="L8" s="156">
        <v>2022</v>
      </c>
      <c r="M8" s="156">
        <v>2023</v>
      </c>
      <c r="N8" s="156">
        <v>2024</v>
      </c>
      <c r="O8" s="156">
        <v>2025</v>
      </c>
      <c r="P8" s="156">
        <v>2026</v>
      </c>
      <c r="Q8" s="145">
        <v>2027</v>
      </c>
      <c r="R8" s="145">
        <v>2028</v>
      </c>
      <c r="S8" s="158">
        <v>2029</v>
      </c>
      <c r="T8" s="19"/>
      <c r="U8" s="8"/>
    </row>
    <row r="9" spans="2:36" ht="18" x14ac:dyDescent="0.35">
      <c r="B9" s="23" t="s">
        <v>290</v>
      </c>
      <c r="C9" s="15"/>
      <c r="D9" s="159"/>
      <c r="E9" s="205" t="s">
        <v>291</v>
      </c>
      <c r="F9" s="205"/>
      <c r="G9" s="205"/>
      <c r="H9" s="205"/>
      <c r="I9" s="205"/>
      <c r="J9" s="205"/>
      <c r="K9" s="205"/>
      <c r="L9" s="205"/>
      <c r="M9" s="205"/>
      <c r="N9" s="205"/>
      <c r="O9" s="205"/>
      <c r="P9" s="205"/>
      <c r="Q9" s="205"/>
      <c r="R9" s="205"/>
      <c r="S9" s="206"/>
      <c r="T9" s="19"/>
      <c r="U9" s="8"/>
      <c r="V9" s="8"/>
    </row>
    <row r="10" spans="2:36" x14ac:dyDescent="0.3">
      <c r="B10" s="160" t="s">
        <v>292</v>
      </c>
      <c r="C10" s="3" t="s">
        <v>216</v>
      </c>
      <c r="D10" s="3" t="s">
        <v>215</v>
      </c>
      <c r="E10" s="89">
        <f>'2018 PGT BRO 0609 for 2015-17'!C23</f>
        <v>0</v>
      </c>
      <c r="F10" s="89">
        <f>'2018 PGT BRO 0609 for 2015-17'!D23</f>
        <v>0</v>
      </c>
      <c r="G10" s="89">
        <f>'2018 PGT BRO 0609 for 2015-17'!E23</f>
        <v>0</v>
      </c>
      <c r="H10" s="89">
        <f>'2018 PGT BRO 0609 for 2015-17'!F23</f>
        <v>0</v>
      </c>
      <c r="I10" s="89">
        <f>'2018 PGT BRO 0609 for 2015-17'!G23</f>
        <v>32.091849973906484</v>
      </c>
      <c r="J10" s="89">
        <f>'2018 PGT BRO 0609 for 2015-17'!H23</f>
        <v>35.068491870807271</v>
      </c>
      <c r="K10" s="89">
        <f>'2018 PGT BRO 0609 for 2015-17'!I23</f>
        <v>38.389685284447928</v>
      </c>
      <c r="L10" s="89">
        <f>'2018 PGT BRO 0609 for 2015-17'!J23</f>
        <v>42.168404539931842</v>
      </c>
      <c r="M10" s="89">
        <f>'2018 PGT BRO 0609 for 2015-17'!K23</f>
        <v>46.400078957231464</v>
      </c>
      <c r="N10" s="89">
        <f>'2018 PGT BRO 0609 for 2015-17'!L23</f>
        <v>51.005312202607186</v>
      </c>
      <c r="O10" s="89">
        <f>'2018 PGT BRO 0609 for 2015-17'!M23</f>
        <v>56.079423127457801</v>
      </c>
      <c r="P10" s="89">
        <f>'2018 PGT BRO 0609 for 2015-17'!N23</f>
        <v>61.629502306020349</v>
      </c>
      <c r="Q10" s="89">
        <f>'2018 PGT BRO 0609 for 2015-17'!O23</f>
        <v>67.734752362197597</v>
      </c>
      <c r="R10" s="89">
        <f>'2018 PGT BRO 0609 for 2015-17'!P23</f>
        <v>74.012407506928753</v>
      </c>
      <c r="S10" s="161">
        <f>'2018 PGT BRO 0609 for 2015-17'!Q23</f>
        <v>80.872012352681793</v>
      </c>
      <c r="T10" s="3"/>
    </row>
    <row r="11" spans="2:36" x14ac:dyDescent="0.3">
      <c r="B11" s="24" t="s">
        <v>52</v>
      </c>
      <c r="C11" s="3" t="s">
        <v>217</v>
      </c>
      <c r="D11" s="179" t="s">
        <v>226</v>
      </c>
      <c r="E11" s="96">
        <f>E10*Reference!$D$5</f>
        <v>0</v>
      </c>
      <c r="F11" s="96">
        <f>F10*Reference!$D$5</f>
        <v>0</v>
      </c>
      <c r="G11" s="96">
        <f>G10*Reference!$D$5</f>
        <v>0</v>
      </c>
      <c r="H11" s="96">
        <f>H10*Reference!$D$5</f>
        <v>0</v>
      </c>
      <c r="I11" s="96">
        <f>I10*Reference!$D$5</f>
        <v>10.697283324635494</v>
      </c>
      <c r="J11" s="96">
        <f>J10*Reference!$D$5</f>
        <v>11.68949729026909</v>
      </c>
      <c r="K11" s="96">
        <f>K10*Reference!$D$5</f>
        <v>12.796561761482643</v>
      </c>
      <c r="L11" s="96">
        <f>L10*Reference!$D$5</f>
        <v>14.056134846643946</v>
      </c>
      <c r="M11" s="96">
        <f>M10*Reference!$D$5</f>
        <v>15.466692985743821</v>
      </c>
      <c r="N11" s="96">
        <f>N10*Reference!$D$5</f>
        <v>17.001770734202395</v>
      </c>
      <c r="O11" s="96">
        <f>O10*Reference!$D$5</f>
        <v>18.693141042485934</v>
      </c>
      <c r="P11" s="96">
        <f>P10*Reference!$D$5</f>
        <v>20.543167435340116</v>
      </c>
      <c r="Q11" s="96">
        <f>Q10*Reference!$D$5</f>
        <v>22.578250787399199</v>
      </c>
      <c r="R11" s="96">
        <f>R10*Reference!$D$5</f>
        <v>24.670802502309584</v>
      </c>
      <c r="S11" s="175">
        <f>S10*Reference!$D$5</f>
        <v>26.957337450893931</v>
      </c>
      <c r="T11" s="3"/>
    </row>
    <row r="12" spans="2:36" x14ac:dyDescent="0.3">
      <c r="B12" s="17"/>
      <c r="C12" s="88" t="s">
        <v>294</v>
      </c>
      <c r="D12" s="162"/>
      <c r="E12" s="163">
        <f t="shared" ref="E12:S12" si="0">SUM(E11:E11)</f>
        <v>0</v>
      </c>
      <c r="F12" s="163">
        <f t="shared" si="0"/>
        <v>0</v>
      </c>
      <c r="G12" s="163">
        <f t="shared" si="0"/>
        <v>0</v>
      </c>
      <c r="H12" s="163">
        <f t="shared" si="0"/>
        <v>0</v>
      </c>
      <c r="I12" s="163">
        <f t="shared" si="0"/>
        <v>10.697283324635494</v>
      </c>
      <c r="J12" s="163">
        <f t="shared" si="0"/>
        <v>11.68949729026909</v>
      </c>
      <c r="K12" s="163">
        <f t="shared" si="0"/>
        <v>12.796561761482643</v>
      </c>
      <c r="L12" s="163">
        <f t="shared" si="0"/>
        <v>14.056134846643946</v>
      </c>
      <c r="M12" s="163">
        <f t="shared" si="0"/>
        <v>15.466692985743821</v>
      </c>
      <c r="N12" s="163">
        <f t="shared" si="0"/>
        <v>17.001770734202395</v>
      </c>
      <c r="O12" s="163">
        <f t="shared" si="0"/>
        <v>18.693141042485934</v>
      </c>
      <c r="P12" s="163">
        <f t="shared" si="0"/>
        <v>20.543167435340116</v>
      </c>
      <c r="Q12" s="163">
        <f t="shared" si="0"/>
        <v>22.578250787399199</v>
      </c>
      <c r="R12" s="163">
        <f t="shared" si="0"/>
        <v>24.670802502309584</v>
      </c>
      <c r="S12" s="164">
        <f t="shared" si="0"/>
        <v>26.957337450893931</v>
      </c>
      <c r="T12" s="3"/>
    </row>
    <row r="13" spans="2:36" ht="18" x14ac:dyDescent="0.35">
      <c r="B13" s="23" t="s">
        <v>290</v>
      </c>
      <c r="C13" s="15"/>
      <c r="D13" s="159"/>
      <c r="E13" s="205" t="s">
        <v>295</v>
      </c>
      <c r="F13" s="205"/>
      <c r="G13" s="205"/>
      <c r="H13" s="205"/>
      <c r="I13" s="205"/>
      <c r="J13" s="205"/>
      <c r="K13" s="205"/>
      <c r="L13" s="205"/>
      <c r="M13" s="205"/>
      <c r="N13" s="205"/>
      <c r="O13" s="205"/>
      <c r="P13" s="205"/>
      <c r="Q13" s="205"/>
      <c r="R13" s="205"/>
      <c r="S13" s="206"/>
      <c r="T13" s="19"/>
      <c r="U13" s="8"/>
      <c r="V13" s="8"/>
    </row>
    <row r="14" spans="2:36" x14ac:dyDescent="0.3">
      <c r="B14" s="160" t="s">
        <v>292</v>
      </c>
      <c r="C14" s="3" t="s">
        <v>216</v>
      </c>
      <c r="D14" s="3" t="s">
        <v>215</v>
      </c>
      <c r="E14" s="90">
        <f>'2018 PGT BRO 0609 for 2015-17'!C100</f>
        <v>0</v>
      </c>
      <c r="F14" s="90">
        <f>'2018 PGT BRO 0609 for 2015-17'!D100</f>
        <v>0</v>
      </c>
      <c r="G14" s="90">
        <f>'2018 PGT BRO 0609 for 2015-17'!E100</f>
        <v>0</v>
      </c>
      <c r="H14" s="90">
        <f>'2018 PGT BRO 0609 for 2015-17'!F100</f>
        <v>0</v>
      </c>
      <c r="I14" s="90">
        <f>'2018 PGT BRO 0609 for 2015-17'!G100</f>
        <v>0.64076125439291465</v>
      </c>
      <c r="J14" s="90">
        <f>'2018 PGT BRO 0609 for 2015-17'!H100</f>
        <v>0.69174478492014813</v>
      </c>
      <c r="K14" s="90">
        <f>'2018 PGT BRO 0609 for 2015-17'!I100</f>
        <v>0.7466165669714715</v>
      </c>
      <c r="L14" s="90">
        <f>'2018 PGT BRO 0609 for 2015-17'!J100</f>
        <v>0.80736969398305769</v>
      </c>
      <c r="M14" s="90">
        <f>'2018 PGT BRO 0609 for 2015-17'!K100</f>
        <v>0.874086128393877</v>
      </c>
      <c r="N14" s="90">
        <f>'2018 PGT BRO 0609 for 2015-17'!L100</f>
        <v>0.94654575855418621</v>
      </c>
      <c r="O14" s="90">
        <f>'2018 PGT BRO 0609 for 2015-17'!M100</f>
        <v>1.0240409163151458</v>
      </c>
      <c r="P14" s="90">
        <f>'2018 PGT BRO 0609 for 2015-17'!N100</f>
        <v>1.1097706834942063</v>
      </c>
      <c r="Q14" s="90">
        <f>'2018 PGT BRO 0609 for 2015-17'!O100</f>
        <v>1.2009196483730005</v>
      </c>
      <c r="R14" s="90">
        <f>'2018 PGT BRO 0609 for 2015-17'!P100</f>
        <v>1.3001090998165938</v>
      </c>
      <c r="S14" s="165">
        <f>'2018 PGT BRO 0609 for 2015-17'!Q100</f>
        <v>1.4074200965168684</v>
      </c>
      <c r="T14" s="3"/>
    </row>
    <row r="15" spans="2:36" x14ac:dyDescent="0.3">
      <c r="B15" s="160" t="s">
        <v>292</v>
      </c>
      <c r="C15" s="3" t="s">
        <v>217</v>
      </c>
      <c r="D15" s="9" t="s">
        <v>222</v>
      </c>
      <c r="E15" s="90">
        <v>0</v>
      </c>
      <c r="F15" s="90">
        <v>0</v>
      </c>
      <c r="G15" s="90">
        <v>0</v>
      </c>
      <c r="H15" s="90">
        <v>0</v>
      </c>
      <c r="I15" s="90">
        <v>0</v>
      </c>
      <c r="J15" s="90">
        <v>0</v>
      </c>
      <c r="K15" s="90">
        <v>0</v>
      </c>
      <c r="L15" s="90">
        <v>0</v>
      </c>
      <c r="M15" s="90">
        <v>0</v>
      </c>
      <c r="N15" s="90">
        <v>0</v>
      </c>
      <c r="O15" s="90">
        <v>0</v>
      </c>
      <c r="P15" s="90">
        <v>0</v>
      </c>
      <c r="Q15" s="90">
        <v>0</v>
      </c>
      <c r="R15" s="90">
        <v>0</v>
      </c>
      <c r="S15" s="165">
        <v>0</v>
      </c>
      <c r="T15" s="3"/>
    </row>
    <row r="16" spans="2:36" ht="15" thickBot="1" x14ac:dyDescent="0.35">
      <c r="B16" s="22"/>
      <c r="C16" s="166" t="s">
        <v>294</v>
      </c>
      <c r="D16" s="167"/>
      <c r="E16" s="168">
        <f t="shared" ref="E16:S16" si="1">SUM(E15:E15)</f>
        <v>0</v>
      </c>
      <c r="F16" s="168">
        <f t="shared" si="1"/>
        <v>0</v>
      </c>
      <c r="G16" s="168">
        <f t="shared" si="1"/>
        <v>0</v>
      </c>
      <c r="H16" s="168">
        <f t="shared" si="1"/>
        <v>0</v>
      </c>
      <c r="I16" s="168">
        <f t="shared" si="1"/>
        <v>0</v>
      </c>
      <c r="J16" s="168">
        <f t="shared" si="1"/>
        <v>0</v>
      </c>
      <c r="K16" s="168">
        <f t="shared" si="1"/>
        <v>0</v>
      </c>
      <c r="L16" s="168">
        <f t="shared" si="1"/>
        <v>0</v>
      </c>
      <c r="M16" s="168">
        <f t="shared" si="1"/>
        <v>0</v>
      </c>
      <c r="N16" s="168">
        <f t="shared" si="1"/>
        <v>0</v>
      </c>
      <c r="O16" s="168">
        <f t="shared" si="1"/>
        <v>0</v>
      </c>
      <c r="P16" s="168">
        <f t="shared" si="1"/>
        <v>0</v>
      </c>
      <c r="Q16" s="168">
        <f t="shared" si="1"/>
        <v>0</v>
      </c>
      <c r="R16" s="168">
        <f t="shared" si="1"/>
        <v>0</v>
      </c>
      <c r="S16" s="169">
        <f t="shared" si="1"/>
        <v>0</v>
      </c>
      <c r="T16" s="3"/>
    </row>
    <row r="17" spans="2:22" x14ac:dyDescent="0.3">
      <c r="B17" s="3"/>
      <c r="C17" s="88"/>
      <c r="D17" s="162"/>
      <c r="E17" s="172"/>
      <c r="F17" s="172"/>
      <c r="G17" s="172"/>
      <c r="H17" s="172"/>
      <c r="I17" s="172"/>
      <c r="J17" s="172"/>
      <c r="K17" s="172"/>
      <c r="L17" s="172"/>
      <c r="M17" s="172"/>
      <c r="N17" s="172"/>
      <c r="O17" s="172"/>
      <c r="P17" s="172"/>
      <c r="Q17" s="172"/>
      <c r="R17" s="172"/>
      <c r="S17" s="172"/>
      <c r="T17" s="3"/>
    </row>
    <row r="18" spans="2:22" ht="15" thickBot="1" x14ac:dyDescent="0.35">
      <c r="B18" s="3"/>
      <c r="C18" s="88"/>
      <c r="D18" s="162"/>
      <c r="E18" s="172"/>
      <c r="F18" s="172"/>
      <c r="G18" s="172"/>
      <c r="H18" s="172"/>
      <c r="I18" s="172"/>
      <c r="J18" s="172"/>
      <c r="K18" s="172"/>
      <c r="L18" s="172"/>
      <c r="M18" s="172"/>
      <c r="N18" s="172"/>
      <c r="O18" s="172"/>
      <c r="P18" s="172"/>
      <c r="Q18" s="172"/>
      <c r="R18" s="172"/>
      <c r="S18" s="172"/>
      <c r="T18" s="3"/>
    </row>
    <row r="19" spans="2:22" ht="24" thickBot="1" x14ac:dyDescent="0.5">
      <c r="B19" s="202" t="s">
        <v>157</v>
      </c>
      <c r="C19" s="203"/>
      <c r="D19" s="203"/>
      <c r="E19" s="203"/>
      <c r="F19" s="203"/>
      <c r="G19" s="203"/>
      <c r="H19" s="203"/>
      <c r="I19" s="203"/>
      <c r="J19" s="203"/>
      <c r="K19" s="203"/>
      <c r="L19" s="203"/>
      <c r="M19" s="203"/>
      <c r="N19" s="203"/>
      <c r="O19" s="203"/>
      <c r="P19" s="203"/>
      <c r="Q19" s="203"/>
      <c r="R19" s="203"/>
      <c r="S19" s="204"/>
      <c r="T19" s="3"/>
    </row>
    <row r="20" spans="2:22" ht="18" x14ac:dyDescent="0.35">
      <c r="B20" s="155" t="s">
        <v>63</v>
      </c>
      <c r="C20" s="156" t="s">
        <v>288</v>
      </c>
      <c r="D20" s="157" t="s">
        <v>289</v>
      </c>
      <c r="E20" s="156">
        <v>2015</v>
      </c>
      <c r="F20" s="156">
        <v>2016</v>
      </c>
      <c r="G20" s="156">
        <v>2017</v>
      </c>
      <c r="H20" s="156">
        <v>2018</v>
      </c>
      <c r="I20" s="156">
        <v>2019</v>
      </c>
      <c r="J20" s="156">
        <v>2020</v>
      </c>
      <c r="K20" s="156">
        <v>2021</v>
      </c>
      <c r="L20" s="156">
        <v>2022</v>
      </c>
      <c r="M20" s="156">
        <v>2023</v>
      </c>
      <c r="N20" s="156">
        <v>2024</v>
      </c>
      <c r="O20" s="156">
        <v>2025</v>
      </c>
      <c r="P20" s="156">
        <v>2026</v>
      </c>
      <c r="Q20" s="145">
        <v>2027</v>
      </c>
      <c r="R20" s="145">
        <v>2028</v>
      </c>
      <c r="S20" s="158">
        <v>2029</v>
      </c>
      <c r="T20" s="19"/>
      <c r="U20" s="8"/>
    </row>
    <row r="21" spans="2:22" ht="18" x14ac:dyDescent="0.35">
      <c r="B21" s="23" t="s">
        <v>290</v>
      </c>
      <c r="C21" s="15"/>
      <c r="D21" s="176"/>
      <c r="E21" s="205" t="s">
        <v>291</v>
      </c>
      <c r="F21" s="205"/>
      <c r="G21" s="205"/>
      <c r="H21" s="205"/>
      <c r="I21" s="205"/>
      <c r="J21" s="205"/>
      <c r="K21" s="205"/>
      <c r="L21" s="205"/>
      <c r="M21" s="205"/>
      <c r="N21" s="205"/>
      <c r="O21" s="205"/>
      <c r="P21" s="205"/>
      <c r="Q21" s="205"/>
      <c r="R21" s="205"/>
      <c r="S21" s="206"/>
      <c r="T21" s="19"/>
      <c r="U21" s="8"/>
      <c r="V21" s="8"/>
    </row>
    <row r="22" spans="2:22" x14ac:dyDescent="0.3">
      <c r="B22" s="160" t="s">
        <v>292</v>
      </c>
      <c r="C22" s="3" t="s">
        <v>216</v>
      </c>
      <c r="D22" s="3" t="s">
        <v>214</v>
      </c>
      <c r="E22" s="96">
        <f>'2018 PGT BRO 0609 for 2015-17'!C47</f>
        <v>0</v>
      </c>
      <c r="F22" s="96">
        <f>'2018 PGT BRO 0609 for 2015-17'!D47</f>
        <v>0</v>
      </c>
      <c r="G22" s="96">
        <f>'2018 PGT BRO 0609 for 2015-17'!E47</f>
        <v>0</v>
      </c>
      <c r="H22" s="96">
        <f>'2018 PGT BRO 0609 for 2015-17'!F47</f>
        <v>0</v>
      </c>
      <c r="I22" s="96">
        <f>'2018 PGT BRO 0609 for 2015-17'!G47</f>
        <v>33.062145666919051</v>
      </c>
      <c r="J22" s="96">
        <f>'2018 PGT BRO 0609 for 2015-17'!H47</f>
        <v>38.746749408337116</v>
      </c>
      <c r="K22" s="96">
        <f>'2018 PGT BRO 0609 for 2015-17'!I47</f>
        <v>45.500011014837973</v>
      </c>
      <c r="L22" s="96">
        <f>'2018 PGT BRO 0609 for 2015-17'!J47</f>
        <v>53.625579469834378</v>
      </c>
      <c r="M22" s="96">
        <f>'2018 PGT BRO 0609 for 2015-17'!K47</f>
        <v>63.326196697016393</v>
      </c>
      <c r="N22" s="96">
        <f>'2018 PGT BRO 0609 for 2015-17'!L47</f>
        <v>74.705523869453202</v>
      </c>
      <c r="O22" s="96">
        <f>'2018 PGT BRO 0609 for 2015-17'!M47</f>
        <v>88.126736907163888</v>
      </c>
      <c r="P22" s="96">
        <f>'2018 PGT BRO 0609 for 2015-17'!N47</f>
        <v>103.89561250507714</v>
      </c>
      <c r="Q22" s="96">
        <f>'2018 PGT BRO 0609 for 2015-17'!O47</f>
        <v>122.49252261261128</v>
      </c>
      <c r="R22" s="96">
        <f>'2018 PGT BRO 0609 for 2015-17'!P47</f>
        <v>143.58548409371457</v>
      </c>
      <c r="S22" s="175">
        <f>'2018 PGT BRO 0609 for 2015-17'!Q47</f>
        <v>168.33266087555455</v>
      </c>
      <c r="T22" s="3"/>
    </row>
    <row r="23" spans="2:22" x14ac:dyDescent="0.3">
      <c r="B23" s="24" t="s">
        <v>52</v>
      </c>
      <c r="C23" s="3" t="s">
        <v>217</v>
      </c>
      <c r="D23" s="3" t="s">
        <v>219</v>
      </c>
      <c r="E23" s="96">
        <f>E22*Reference!$D$5</f>
        <v>0</v>
      </c>
      <c r="F23" s="96">
        <f>F22*Reference!$D$5</f>
        <v>0</v>
      </c>
      <c r="G23" s="96">
        <f>G22*Reference!$D$5</f>
        <v>0</v>
      </c>
      <c r="H23" s="96">
        <f>H22*Reference!$D$5</f>
        <v>0</v>
      </c>
      <c r="I23" s="96">
        <f>I22*Reference!$D$5</f>
        <v>11.02071522230635</v>
      </c>
      <c r="J23" s="96">
        <f>J22*Reference!$D$5</f>
        <v>12.915583136112371</v>
      </c>
      <c r="K23" s="96">
        <f>K22*Reference!$D$5</f>
        <v>15.166670338279324</v>
      </c>
      <c r="L23" s="96">
        <f>L22*Reference!$D$5</f>
        <v>17.875193156611459</v>
      </c>
      <c r="M23" s="96">
        <f>M22*Reference!$D$5</f>
        <v>21.108732232338795</v>
      </c>
      <c r="N23" s="96">
        <f>N22*Reference!$D$5</f>
        <v>24.901841289817732</v>
      </c>
      <c r="O23" s="96">
        <f>O22*Reference!$D$5</f>
        <v>29.375578969054629</v>
      </c>
      <c r="P23" s="96">
        <f>P22*Reference!$D$5</f>
        <v>34.631870835025708</v>
      </c>
      <c r="Q23" s="96">
        <f>Q22*Reference!$D$5</f>
        <v>40.830840870870425</v>
      </c>
      <c r="R23" s="96">
        <f>R22*Reference!$D$5</f>
        <v>47.86182803123819</v>
      </c>
      <c r="S23" s="175">
        <f>S22*Reference!$D$5</f>
        <v>56.110886958518179</v>
      </c>
      <c r="T23" s="3"/>
    </row>
    <row r="24" spans="2:22" x14ac:dyDescent="0.3">
      <c r="B24" s="24" t="s">
        <v>293</v>
      </c>
      <c r="C24" s="3" t="s">
        <v>218</v>
      </c>
      <c r="D24" s="3" t="s">
        <v>231</v>
      </c>
      <c r="E24" s="96">
        <f>'AMI RT'!I14</f>
        <v>0</v>
      </c>
      <c r="F24" s="96">
        <f>'AMI RT'!J14</f>
        <v>0</v>
      </c>
      <c r="G24" s="96">
        <f>'AMI RT'!K14</f>
        <v>0</v>
      </c>
      <c r="H24" s="96">
        <f>'AMI RT'!L14</f>
        <v>0</v>
      </c>
      <c r="I24" s="96">
        <f>'AMI RT'!M14</f>
        <v>8.3153140784444446</v>
      </c>
      <c r="J24" s="96">
        <f>'AMI RT'!N14</f>
        <v>16.841857689194505</v>
      </c>
      <c r="K24" s="96">
        <f>'AMI RT'!O14</f>
        <v>17.033211022505267</v>
      </c>
      <c r="L24" s="96">
        <f>'AMI RT'!P14</f>
        <v>17.223795582330276</v>
      </c>
      <c r="M24" s="96">
        <f>'AMI RT'!Q14</f>
        <v>17.413285788071381</v>
      </c>
      <c r="N24" s="96">
        <f>'AMI RT'!R14</f>
        <v>17.586832563479422</v>
      </c>
      <c r="O24" s="96">
        <f>'AMI RT'!S14</f>
        <v>17.767758037258073</v>
      </c>
      <c r="P24" s="96">
        <f>'AMI RT'!T14</f>
        <v>17.929671546380469</v>
      </c>
      <c r="Q24" s="96">
        <f>'AMI RT'!U14</f>
        <v>18.08922361398006</v>
      </c>
      <c r="R24" s="96">
        <f>'AMI RT'!V14</f>
        <v>18.254811163627096</v>
      </c>
      <c r="S24" s="175">
        <f>'AMI RT'!W14</f>
        <v>18.419891841918162</v>
      </c>
      <c r="T24" s="3"/>
    </row>
    <row r="25" spans="2:22" x14ac:dyDescent="0.3">
      <c r="B25" s="17"/>
      <c r="C25" s="88" t="s">
        <v>294</v>
      </c>
      <c r="D25" s="162"/>
      <c r="E25" s="163">
        <f>SUM(E23:E24)</f>
        <v>0</v>
      </c>
      <c r="F25" s="163">
        <f t="shared" ref="F25:S25" si="2">SUM(F23:F24)</f>
        <v>0</v>
      </c>
      <c r="G25" s="163">
        <f t="shared" si="2"/>
        <v>0</v>
      </c>
      <c r="H25" s="163">
        <f t="shared" si="2"/>
        <v>0</v>
      </c>
      <c r="I25" s="163">
        <f t="shared" si="2"/>
        <v>19.336029300750795</v>
      </c>
      <c r="J25" s="163">
        <f t="shared" si="2"/>
        <v>29.757440825306876</v>
      </c>
      <c r="K25" s="163">
        <f t="shared" si="2"/>
        <v>32.199881360784588</v>
      </c>
      <c r="L25" s="163">
        <f t="shared" si="2"/>
        <v>35.098988738941735</v>
      </c>
      <c r="M25" s="163">
        <f t="shared" si="2"/>
        <v>38.522018020410172</v>
      </c>
      <c r="N25" s="163">
        <f t="shared" si="2"/>
        <v>42.488673853297158</v>
      </c>
      <c r="O25" s="163">
        <f t="shared" si="2"/>
        <v>47.143337006312706</v>
      </c>
      <c r="P25" s="163">
        <f t="shared" si="2"/>
        <v>52.561542381406177</v>
      </c>
      <c r="Q25" s="163">
        <f t="shared" si="2"/>
        <v>58.920064484850485</v>
      </c>
      <c r="R25" s="163">
        <f t="shared" si="2"/>
        <v>66.116639194865286</v>
      </c>
      <c r="S25" s="164">
        <f t="shared" si="2"/>
        <v>74.530778800436337</v>
      </c>
      <c r="T25" s="3"/>
    </row>
    <row r="26" spans="2:22" ht="18" x14ac:dyDescent="0.35">
      <c r="B26" s="23" t="s">
        <v>290</v>
      </c>
      <c r="C26" s="15"/>
      <c r="D26" s="176"/>
      <c r="E26" s="205" t="s">
        <v>295</v>
      </c>
      <c r="F26" s="205"/>
      <c r="G26" s="205"/>
      <c r="H26" s="205"/>
      <c r="I26" s="205"/>
      <c r="J26" s="205"/>
      <c r="K26" s="205"/>
      <c r="L26" s="205"/>
      <c r="M26" s="205"/>
      <c r="N26" s="205"/>
      <c r="O26" s="205"/>
      <c r="P26" s="205"/>
      <c r="Q26" s="205"/>
      <c r="R26" s="205"/>
      <c r="S26" s="206"/>
      <c r="T26" s="19"/>
      <c r="U26" s="8"/>
      <c r="V26" s="8"/>
    </row>
    <row r="27" spans="2:22" x14ac:dyDescent="0.3">
      <c r="B27" s="160" t="s">
        <v>292</v>
      </c>
      <c r="C27" s="3" t="s">
        <v>216</v>
      </c>
      <c r="D27" s="3" t="s">
        <v>214</v>
      </c>
      <c r="E27" s="99">
        <f>'2018 PGT BRO 0609 for 2015-17'!C124</f>
        <v>0</v>
      </c>
      <c r="F27" s="99">
        <f>'2018 PGT BRO 0609 for 2015-17'!D124</f>
        <v>0</v>
      </c>
      <c r="G27" s="99">
        <f>'2018 PGT BRO 0609 for 2015-17'!E124</f>
        <v>0</v>
      </c>
      <c r="H27" s="99">
        <f>'2018 PGT BRO 0609 for 2015-17'!F124</f>
        <v>0</v>
      </c>
      <c r="I27" s="99">
        <f>'2018 PGT BRO 0609 for 2015-17'!G124</f>
        <v>0.64076125439291465</v>
      </c>
      <c r="J27" s="99">
        <f>'2018 PGT BRO 0609 for 2015-17'!H124</f>
        <v>0.74000604898434463</v>
      </c>
      <c r="K27" s="99">
        <f>'2018 PGT BRO 0609 for 2015-17'!I124</f>
        <v>0.85442977593922875</v>
      </c>
      <c r="L27" s="99">
        <f>'2018 PGT BRO 0609 for 2015-17'!J124</f>
        <v>0.98841783155615104</v>
      </c>
      <c r="M27" s="99">
        <f>'2018 PGT BRO 0609 for 2015-17'!K124</f>
        <v>1.1447528475901159</v>
      </c>
      <c r="N27" s="99">
        <f>'2018 PGT BRO 0609 for 2015-17'!L124</f>
        <v>1.3261373113923645</v>
      </c>
      <c r="O27" s="99">
        <f>'2018 PGT BRO 0609 for 2015-17'!M124</f>
        <v>1.5348062751049221</v>
      </c>
      <c r="P27" s="99">
        <f>'2018 PGT BRO 0609 for 2015-17'!N124</f>
        <v>1.7793397492457008</v>
      </c>
      <c r="Q27" s="99">
        <f>'2018 PGT BRO 0609 for 2015-17'!O124</f>
        <v>2.059818522996455</v>
      </c>
      <c r="R27" s="99">
        <f>'2018 PGT BRO 0609 for 2015-17'!P124</f>
        <v>2.3855261573125697</v>
      </c>
      <c r="S27" s="170">
        <f>'2018 PGT BRO 0609 for 2015-17'!Q124</f>
        <v>2.7625968293636243</v>
      </c>
      <c r="T27" s="3"/>
    </row>
    <row r="28" spans="2:22" x14ac:dyDescent="0.3">
      <c r="B28" s="160" t="s">
        <v>292</v>
      </c>
      <c r="C28" s="3" t="s">
        <v>217</v>
      </c>
      <c r="D28" s="9" t="s">
        <v>222</v>
      </c>
      <c r="E28" s="90">
        <f>Reference!E15</f>
        <v>0</v>
      </c>
      <c r="F28" s="90">
        <f>Reference!F15</f>
        <v>0</v>
      </c>
      <c r="G28" s="90">
        <f>Reference!G15</f>
        <v>0</v>
      </c>
      <c r="H28" s="90">
        <f>Reference!H15</f>
        <v>0</v>
      </c>
      <c r="I28" s="90">
        <f>Reference!I15</f>
        <v>0</v>
      </c>
      <c r="J28" s="90">
        <f>Reference!J15</f>
        <v>0</v>
      </c>
      <c r="K28" s="90">
        <f>Reference!K15</f>
        <v>0</v>
      </c>
      <c r="L28" s="90">
        <f>Reference!L15</f>
        <v>0</v>
      </c>
      <c r="M28" s="90">
        <f>Reference!M15</f>
        <v>0</v>
      </c>
      <c r="N28" s="90">
        <f>Reference!N15</f>
        <v>0</v>
      </c>
      <c r="O28" s="90">
        <f>Reference!O15</f>
        <v>0</v>
      </c>
      <c r="P28" s="90">
        <f>Reference!P15</f>
        <v>0</v>
      </c>
      <c r="Q28" s="90">
        <f>Reference!Q15</f>
        <v>0</v>
      </c>
      <c r="R28" s="90">
        <f>Reference!R15</f>
        <v>0</v>
      </c>
      <c r="S28" s="165">
        <f>Reference!S15</f>
        <v>0</v>
      </c>
      <c r="T28" s="3"/>
    </row>
    <row r="29" spans="2:22" x14ac:dyDescent="0.3">
      <c r="B29" s="24" t="s">
        <v>52</v>
      </c>
      <c r="C29" s="3" t="s">
        <v>218</v>
      </c>
      <c r="D29" s="3" t="s">
        <v>232</v>
      </c>
      <c r="E29" s="90">
        <v>0</v>
      </c>
      <c r="F29" s="90">
        <v>0</v>
      </c>
      <c r="G29" s="90">
        <v>0</v>
      </c>
      <c r="H29" s="90">
        <v>0</v>
      </c>
      <c r="I29" s="90">
        <v>0</v>
      </c>
      <c r="J29" s="90">
        <v>0</v>
      </c>
      <c r="K29" s="90">
        <v>0</v>
      </c>
      <c r="L29" s="90">
        <v>0</v>
      </c>
      <c r="M29" s="90">
        <v>0</v>
      </c>
      <c r="N29" s="90">
        <v>0</v>
      </c>
      <c r="O29" s="90">
        <v>0</v>
      </c>
      <c r="P29" s="90">
        <v>0</v>
      </c>
      <c r="Q29" s="90">
        <v>0</v>
      </c>
      <c r="R29" s="90">
        <v>0</v>
      </c>
      <c r="S29" s="165">
        <v>0</v>
      </c>
      <c r="T29" s="3"/>
    </row>
    <row r="30" spans="2:22" ht="15" thickBot="1" x14ac:dyDescent="0.35">
      <c r="B30" s="22"/>
      <c r="C30" s="166" t="s">
        <v>294</v>
      </c>
      <c r="D30" s="167"/>
      <c r="E30" s="168">
        <f>SUM(E28:E29)</f>
        <v>0</v>
      </c>
      <c r="F30" s="168">
        <f t="shared" ref="F30" si="3">SUM(F28:F29)</f>
        <v>0</v>
      </c>
      <c r="G30" s="168">
        <f t="shared" ref="G30" si="4">SUM(G28:G29)</f>
        <v>0</v>
      </c>
      <c r="H30" s="168">
        <f t="shared" ref="H30" si="5">SUM(H28:H29)</f>
        <v>0</v>
      </c>
      <c r="I30" s="168">
        <f t="shared" ref="I30" si="6">SUM(I28:I29)</f>
        <v>0</v>
      </c>
      <c r="J30" s="168">
        <f t="shared" ref="J30" si="7">SUM(J28:J29)</f>
        <v>0</v>
      </c>
      <c r="K30" s="168">
        <f t="shared" ref="K30" si="8">SUM(K28:K29)</f>
        <v>0</v>
      </c>
      <c r="L30" s="168">
        <f t="shared" ref="L30" si="9">SUM(L28:L29)</f>
        <v>0</v>
      </c>
      <c r="M30" s="168">
        <f t="shared" ref="M30" si="10">SUM(M28:M29)</f>
        <v>0</v>
      </c>
      <c r="N30" s="168">
        <f t="shared" ref="N30" si="11">SUM(N28:N29)</f>
        <v>0</v>
      </c>
      <c r="O30" s="168">
        <f t="shared" ref="O30" si="12">SUM(O28:O29)</f>
        <v>0</v>
      </c>
      <c r="P30" s="168">
        <f t="shared" ref="P30" si="13">SUM(P28:P29)</f>
        <v>0</v>
      </c>
      <c r="Q30" s="168">
        <f t="shared" ref="Q30" si="14">SUM(Q28:Q29)</f>
        <v>0</v>
      </c>
      <c r="R30" s="168">
        <f t="shared" ref="R30" si="15">SUM(R28:R29)</f>
        <v>0</v>
      </c>
      <c r="S30" s="169">
        <f t="shared" ref="S30" si="16">SUM(S28:S29)</f>
        <v>0</v>
      </c>
      <c r="T30" s="3"/>
    </row>
    <row r="33" spans="2:3" x14ac:dyDescent="0.3">
      <c r="B33" s="1" t="s">
        <v>297</v>
      </c>
      <c r="C33" t="s">
        <v>298</v>
      </c>
    </row>
  </sheetData>
  <mergeCells count="6">
    <mergeCell ref="E26:S26"/>
    <mergeCell ref="B7:S7"/>
    <mergeCell ref="E9:S9"/>
    <mergeCell ref="E13:S13"/>
    <mergeCell ref="B19:S19"/>
    <mergeCell ref="E21:S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G13" sqref="G13"/>
    </sheetView>
  </sheetViews>
  <sheetFormatPr defaultColWidth="8.88671875" defaultRowHeight="14.4" x14ac:dyDescent="0.3"/>
  <cols>
    <col min="1" max="1" width="27.33203125" style="2" bestFit="1" customWidth="1"/>
    <col min="2" max="2" width="22.6640625" style="2" bestFit="1" customWidth="1"/>
    <col min="3" max="3" width="14.33203125" style="2" customWidth="1"/>
    <col min="4" max="4" width="11.33203125" style="2" customWidth="1"/>
    <col min="5" max="16384" width="8.88671875" style="2"/>
  </cols>
  <sheetData>
    <row r="1" spans="1:7" ht="18" x14ac:dyDescent="0.35">
      <c r="A1" s="29" t="s">
        <v>36</v>
      </c>
      <c r="B1" s="8"/>
      <c r="C1" s="8"/>
      <c r="D1" s="8"/>
    </row>
    <row r="2" spans="1:7" ht="18" x14ac:dyDescent="0.35">
      <c r="A2" s="4"/>
      <c r="B2" s="8"/>
      <c r="C2" s="8"/>
      <c r="D2" s="8"/>
    </row>
    <row r="3" spans="1:7" ht="15" thickBot="1" x14ac:dyDescent="0.35">
      <c r="A3" s="13" t="s">
        <v>58</v>
      </c>
      <c r="B3" s="13" t="s">
        <v>14</v>
      </c>
      <c r="C3" s="13" t="s">
        <v>27</v>
      </c>
      <c r="D3" s="13" t="s">
        <v>1</v>
      </c>
    </row>
    <row r="4" spans="1:7" x14ac:dyDescent="0.3">
      <c r="A4" s="30" t="s">
        <v>11</v>
      </c>
      <c r="B4" s="31" t="s">
        <v>10</v>
      </c>
      <c r="C4" s="30" t="s">
        <v>24</v>
      </c>
      <c r="D4" s="31" t="s">
        <v>2</v>
      </c>
      <c r="F4" s="26"/>
    </row>
    <row r="5" spans="1:7" x14ac:dyDescent="0.3">
      <c r="A5" s="30" t="s">
        <v>12</v>
      </c>
      <c r="B5" s="31" t="s">
        <v>10</v>
      </c>
      <c r="C5" s="30" t="s">
        <v>24</v>
      </c>
      <c r="D5" s="31" t="s">
        <v>5</v>
      </c>
      <c r="F5" s="26"/>
    </row>
    <row r="6" spans="1:7" x14ac:dyDescent="0.3">
      <c r="A6" s="30" t="s">
        <v>234</v>
      </c>
      <c r="B6" s="31" t="s">
        <v>10</v>
      </c>
      <c r="C6" s="30" t="s">
        <v>24</v>
      </c>
      <c r="D6" s="31" t="s">
        <v>5</v>
      </c>
      <c r="F6" s="26"/>
    </row>
    <row r="7" spans="1:7" x14ac:dyDescent="0.3">
      <c r="A7" s="30" t="s">
        <v>19</v>
      </c>
      <c r="B7" s="31" t="s">
        <v>10</v>
      </c>
      <c r="C7" s="30" t="s">
        <v>24</v>
      </c>
      <c r="D7" s="30" t="s">
        <v>15</v>
      </c>
      <c r="F7" s="26"/>
      <c r="G7" s="26"/>
    </row>
    <row r="8" spans="1:7" x14ac:dyDescent="0.3">
      <c r="A8" s="30" t="s">
        <v>235</v>
      </c>
      <c r="B8" s="30" t="s">
        <v>8</v>
      </c>
      <c r="C8" s="30" t="s">
        <v>24</v>
      </c>
      <c r="D8" s="30" t="s">
        <v>15</v>
      </c>
      <c r="F8" s="26"/>
      <c r="G8" s="26"/>
    </row>
    <row r="9" spans="1:7" x14ac:dyDescent="0.3">
      <c r="A9" s="32" t="s">
        <v>20</v>
      </c>
      <c r="B9" s="32" t="s">
        <v>8</v>
      </c>
      <c r="C9" s="32" t="s">
        <v>24</v>
      </c>
      <c r="D9" s="32" t="s">
        <v>2</v>
      </c>
      <c r="F9" s="26"/>
      <c r="G9" s="26"/>
    </row>
    <row r="10" spans="1:7" x14ac:dyDescent="0.3">
      <c r="A10" s="30" t="s">
        <v>33</v>
      </c>
      <c r="B10" s="30" t="s">
        <v>8</v>
      </c>
      <c r="C10" s="30" t="s">
        <v>26</v>
      </c>
      <c r="D10" s="30" t="s">
        <v>17</v>
      </c>
      <c r="F10" s="26"/>
      <c r="G10" s="26"/>
    </row>
    <row r="11" spans="1:7" x14ac:dyDescent="0.3">
      <c r="A11" s="30" t="s">
        <v>34</v>
      </c>
      <c r="B11" s="30" t="s">
        <v>8</v>
      </c>
      <c r="C11" s="30" t="s">
        <v>25</v>
      </c>
      <c r="D11" s="30" t="s">
        <v>16</v>
      </c>
      <c r="F11" s="26"/>
      <c r="G11" s="26"/>
    </row>
    <row r="12" spans="1:7" x14ac:dyDescent="0.3">
      <c r="A12" s="30" t="s">
        <v>32</v>
      </c>
      <c r="B12" s="30" t="s">
        <v>8</v>
      </c>
      <c r="C12" s="30" t="s">
        <v>24</v>
      </c>
      <c r="D12" s="30" t="s">
        <v>23</v>
      </c>
      <c r="F12" s="26"/>
      <c r="G12" s="26"/>
    </row>
    <row r="13" spans="1:7" x14ac:dyDescent="0.3">
      <c r="A13" s="30" t="s">
        <v>13</v>
      </c>
      <c r="B13" s="30" t="s">
        <v>8</v>
      </c>
      <c r="C13" s="30" t="s">
        <v>26</v>
      </c>
      <c r="D13" s="30" t="s">
        <v>18</v>
      </c>
      <c r="F13" s="26"/>
      <c r="G13" s="26"/>
    </row>
    <row r="14" spans="1:7" x14ac:dyDescent="0.3">
      <c r="A14" s="30" t="s">
        <v>21</v>
      </c>
      <c r="B14" s="30" t="s">
        <v>8</v>
      </c>
      <c r="C14" s="30" t="s">
        <v>24</v>
      </c>
      <c r="D14" s="30" t="s">
        <v>2</v>
      </c>
      <c r="F14" s="26"/>
      <c r="G14" s="26"/>
    </row>
    <row r="15" spans="1:7" x14ac:dyDescent="0.3">
      <c r="A15" s="30" t="s">
        <v>22</v>
      </c>
      <c r="B15" s="30" t="s">
        <v>8</v>
      </c>
      <c r="C15" s="30" t="s">
        <v>24</v>
      </c>
      <c r="D15" s="30" t="s">
        <v>15</v>
      </c>
      <c r="F15" s="26"/>
      <c r="G15" s="26"/>
    </row>
    <row r="16" spans="1:7" x14ac:dyDescent="0.3">
      <c r="A16" s="30" t="s">
        <v>236</v>
      </c>
      <c r="B16" s="30" t="s">
        <v>237</v>
      </c>
      <c r="C16" s="30" t="s">
        <v>24</v>
      </c>
      <c r="D16" s="30" t="s">
        <v>16</v>
      </c>
      <c r="F16" s="26"/>
      <c r="G16" s="26"/>
    </row>
    <row r="17" spans="1:7" x14ac:dyDescent="0.3">
      <c r="A17" s="30" t="s">
        <v>238</v>
      </c>
      <c r="B17" s="30" t="s">
        <v>237</v>
      </c>
      <c r="C17" s="30" t="s">
        <v>24</v>
      </c>
      <c r="D17" s="30" t="s">
        <v>16</v>
      </c>
      <c r="F17" s="26"/>
      <c r="G17" s="26"/>
    </row>
    <row r="18" spans="1:7" x14ac:dyDescent="0.3">
      <c r="A18" s="30" t="s">
        <v>9</v>
      </c>
      <c r="B18" s="30" t="s">
        <v>237</v>
      </c>
      <c r="C18" s="30" t="s">
        <v>24</v>
      </c>
      <c r="D18" s="30" t="s">
        <v>16</v>
      </c>
      <c r="F18" s="26"/>
      <c r="G18" s="26"/>
    </row>
    <row r="19" spans="1:7" x14ac:dyDescent="0.3">
      <c r="A19" s="30" t="s">
        <v>31</v>
      </c>
      <c r="B19" s="30" t="s">
        <v>237</v>
      </c>
      <c r="C19" s="30" t="s">
        <v>24</v>
      </c>
      <c r="D19" s="30" t="s">
        <v>16</v>
      </c>
      <c r="F19" s="26"/>
      <c r="G19" s="26"/>
    </row>
    <row r="20" spans="1:7" x14ac:dyDescent="0.3">
      <c r="A20" s="30" t="s">
        <v>239</v>
      </c>
      <c r="B20" s="30" t="s">
        <v>237</v>
      </c>
      <c r="C20" s="30" t="s">
        <v>24</v>
      </c>
      <c r="D20" s="30" t="s">
        <v>16</v>
      </c>
    </row>
    <row r="21" spans="1:7" x14ac:dyDescent="0.3">
      <c r="A21" s="30"/>
      <c r="B21" s="30"/>
      <c r="C21" s="30"/>
      <c r="D21" s="30"/>
    </row>
    <row r="22" spans="1:7" x14ac:dyDescent="0.3">
      <c r="A22" s="30"/>
      <c r="B22" s="30"/>
      <c r="C22" s="30"/>
      <c r="D22" s="30"/>
    </row>
    <row r="23" spans="1:7" ht="15" thickBot="1" x14ac:dyDescent="0.35">
      <c r="A23" s="13" t="s">
        <v>55</v>
      </c>
      <c r="B23" s="13" t="s">
        <v>57</v>
      </c>
      <c r="C23" s="13" t="s">
        <v>52</v>
      </c>
      <c r="D23" s="30"/>
    </row>
    <row r="24" spans="1:7" x14ac:dyDescent="0.3">
      <c r="A24" s="33" t="s">
        <v>57</v>
      </c>
      <c r="B24" s="16" t="s">
        <v>48</v>
      </c>
      <c r="C24" s="16" t="s">
        <v>35</v>
      </c>
      <c r="D24" s="30"/>
    </row>
    <row r="25" spans="1:7" x14ac:dyDescent="0.3">
      <c r="A25" s="34" t="s">
        <v>52</v>
      </c>
      <c r="B25" s="16" t="s">
        <v>49</v>
      </c>
      <c r="C25" s="16" t="s">
        <v>53</v>
      </c>
      <c r="D25" s="30"/>
    </row>
    <row r="26" spans="1:7" x14ac:dyDescent="0.3">
      <c r="A26" s="34"/>
      <c r="B26" s="16" t="s">
        <v>50</v>
      </c>
      <c r="C26" s="16" t="s">
        <v>54</v>
      </c>
      <c r="D26" s="30"/>
    </row>
    <row r="27" spans="1:7" x14ac:dyDescent="0.3">
      <c r="A27" s="34"/>
      <c r="B27" s="16" t="s">
        <v>45</v>
      </c>
      <c r="C27" s="16"/>
      <c r="D27" s="30"/>
    </row>
    <row r="28" spans="1:7" x14ac:dyDescent="0.3">
      <c r="A28" s="34"/>
      <c r="B28" s="16" t="s">
        <v>51</v>
      </c>
      <c r="C28" s="16"/>
      <c r="D28" s="30"/>
    </row>
    <row r="29" spans="1:7" x14ac:dyDescent="0.3">
      <c r="A29" s="34"/>
      <c r="B29" s="16" t="s">
        <v>41</v>
      </c>
      <c r="C29" s="16"/>
      <c r="D29" s="30"/>
    </row>
    <row r="30" spans="1:7" x14ac:dyDescent="0.3">
      <c r="A30" s="34"/>
      <c r="B30" s="16" t="s">
        <v>46</v>
      </c>
      <c r="C30" s="16"/>
      <c r="D30" s="30"/>
    </row>
    <row r="31" spans="1:7" x14ac:dyDescent="0.3">
      <c r="A31" s="34"/>
      <c r="B31" s="16" t="s">
        <v>42</v>
      </c>
      <c r="C31" s="16"/>
      <c r="D31" s="30"/>
    </row>
    <row r="32" spans="1:7" x14ac:dyDescent="0.3">
      <c r="A32" s="34"/>
      <c r="B32" s="16" t="s">
        <v>43</v>
      </c>
      <c r="C32" s="16"/>
      <c r="D32" s="30"/>
    </row>
    <row r="33" spans="1:4" x14ac:dyDescent="0.3">
      <c r="A33" s="34"/>
      <c r="B33" s="16" t="s">
        <v>47</v>
      </c>
      <c r="C33" s="16"/>
      <c r="D33" s="30"/>
    </row>
    <row r="34" spans="1:4" x14ac:dyDescent="0.3">
      <c r="A34" s="34"/>
      <c r="B34" s="16" t="s">
        <v>44</v>
      </c>
      <c r="C34" s="16"/>
      <c r="D34" s="30"/>
    </row>
    <row r="35" spans="1:4" x14ac:dyDescent="0.3">
      <c r="A35" s="34"/>
      <c r="B35" s="16" t="s">
        <v>56</v>
      </c>
      <c r="C35" s="16"/>
      <c r="D35" s="30"/>
    </row>
    <row r="36" spans="1:4" x14ac:dyDescent="0.3">
      <c r="A36" s="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A153"/>
  <sheetViews>
    <sheetView topLeftCell="A102" zoomScale="60" zoomScaleNormal="60" workbookViewId="0">
      <selection activeCell="P41" sqref="P41"/>
    </sheetView>
  </sheetViews>
  <sheetFormatPr defaultRowHeight="14.4" x14ac:dyDescent="0.3"/>
  <cols>
    <col min="2" max="2" width="43.33203125" customWidth="1"/>
    <col min="3" max="3" width="13.44140625" style="46" customWidth="1"/>
    <col min="4" max="4" width="9.33203125" style="46" customWidth="1"/>
    <col min="5" max="5" width="9.88671875" style="46" customWidth="1"/>
    <col min="6" max="18" width="9.109375" customWidth="1"/>
    <col min="19" max="22" width="9.109375" hidden="1" customWidth="1"/>
    <col min="23" max="23" width="30.5546875" customWidth="1"/>
    <col min="24" max="24" width="23.109375" customWidth="1"/>
    <col min="26" max="26" width="9.109375" customWidth="1"/>
  </cols>
  <sheetData>
    <row r="2" spans="1:27" ht="47.4" x14ac:dyDescent="0.35">
      <c r="B2" s="67" t="s">
        <v>186</v>
      </c>
      <c r="C2" s="80" t="s">
        <v>201</v>
      </c>
      <c r="D2" s="80" t="s">
        <v>201</v>
      </c>
      <c r="E2" s="80" t="s">
        <v>201</v>
      </c>
      <c r="F2" s="28"/>
      <c r="H2" s="28"/>
      <c r="I2" s="28"/>
      <c r="J2" s="28"/>
      <c r="K2" s="28"/>
      <c r="L2" s="28"/>
      <c r="M2" s="28"/>
      <c r="N2" s="28"/>
      <c r="O2" s="28"/>
      <c r="P2" s="28"/>
      <c r="Q2" s="28"/>
      <c r="R2" s="28"/>
      <c r="U2" t="s">
        <v>197</v>
      </c>
      <c r="X2" t="s">
        <v>64</v>
      </c>
      <c r="AA2" t="s">
        <v>63</v>
      </c>
    </row>
    <row r="3" spans="1:27" x14ac:dyDescent="0.3">
      <c r="B3" s="64"/>
      <c r="C3" s="72">
        <v>2015</v>
      </c>
      <c r="D3" s="72">
        <v>2016</v>
      </c>
      <c r="E3" s="72">
        <v>2017</v>
      </c>
      <c r="F3" s="65" t="s">
        <v>173</v>
      </c>
      <c r="G3" s="65" t="s">
        <v>174</v>
      </c>
      <c r="H3" s="65" t="s">
        <v>175</v>
      </c>
      <c r="I3" s="65" t="s">
        <v>176</v>
      </c>
      <c r="J3" s="65" t="s">
        <v>177</v>
      </c>
      <c r="K3" s="65" t="s">
        <v>178</v>
      </c>
      <c r="L3" s="65" t="s">
        <v>179</v>
      </c>
      <c r="M3" s="65" t="s">
        <v>180</v>
      </c>
      <c r="N3" s="65" t="s">
        <v>181</v>
      </c>
      <c r="O3" s="65" t="s">
        <v>182</v>
      </c>
      <c r="P3" s="65" t="s">
        <v>183</v>
      </c>
      <c r="Q3" s="65" t="s">
        <v>184</v>
      </c>
      <c r="R3" s="65" t="s">
        <v>185</v>
      </c>
      <c r="W3" t="s">
        <v>6</v>
      </c>
      <c r="Y3">
        <v>2018</v>
      </c>
      <c r="AA3" t="s">
        <v>61</v>
      </c>
    </row>
    <row r="4" spans="1:27" x14ac:dyDescent="0.3">
      <c r="B4" s="68" t="s">
        <v>152</v>
      </c>
      <c r="C4" s="73"/>
      <c r="D4" s="73"/>
      <c r="E4" s="73"/>
      <c r="F4" s="66">
        <v>15.8827243930376</v>
      </c>
      <c r="G4" s="66">
        <v>17.999066399196384</v>
      </c>
      <c r="H4" s="66">
        <v>20.349825822813425</v>
      </c>
      <c r="I4" s="66">
        <v>22.986019583800488</v>
      </c>
      <c r="J4" s="66">
        <v>26.075321711899928</v>
      </c>
      <c r="K4" s="66">
        <v>29.505533360601135</v>
      </c>
      <c r="L4" s="66">
        <v>33.320159522424511</v>
      </c>
      <c r="M4" s="66">
        <v>37.63653734219664</v>
      </c>
      <c r="N4" s="66">
        <v>42.446051733390533</v>
      </c>
      <c r="O4" s="66">
        <v>47.86934238449102</v>
      </c>
      <c r="P4" s="66">
        <v>54.115761452215907</v>
      </c>
      <c r="Q4" s="66">
        <v>61.177210085530028</v>
      </c>
      <c r="R4" s="66">
        <v>69.160392426900245</v>
      </c>
      <c r="S4" s="44">
        <f>SUM(F4:R4)</f>
        <v>478.52394621849783</v>
      </c>
      <c r="U4" s="28"/>
      <c r="W4" t="s">
        <v>86</v>
      </c>
      <c r="X4" s="46">
        <v>5</v>
      </c>
      <c r="Y4" s="44">
        <v>173.63543280128738</v>
      </c>
      <c r="Z4" t="s">
        <v>192</v>
      </c>
      <c r="AA4" t="s">
        <v>61</v>
      </c>
    </row>
    <row r="5" spans="1:27" s="46" customFormat="1" x14ac:dyDescent="0.3">
      <c r="B5" s="74" t="s">
        <v>196</v>
      </c>
      <c r="C5" s="73"/>
      <c r="D5" s="73"/>
      <c r="E5" s="73"/>
      <c r="F5" s="71"/>
      <c r="G5" s="75">
        <f t="shared" ref="G5:R5" si="0">(G4-F4)/F4</f>
        <v>0.13324804698408726</v>
      </c>
      <c r="H5" s="75">
        <f t="shared" si="0"/>
        <v>0.13060451978342599</v>
      </c>
      <c r="I5" s="75">
        <f t="shared" si="0"/>
        <v>0.12954379973275862</v>
      </c>
      <c r="J5" s="75">
        <f t="shared" si="0"/>
        <v>0.13439917758865225</v>
      </c>
      <c r="K5" s="75">
        <f t="shared" si="0"/>
        <v>0.1315501180235015</v>
      </c>
      <c r="L5" s="75">
        <f t="shared" si="0"/>
        <v>0.12928511120958291</v>
      </c>
      <c r="M5" s="75">
        <f t="shared" si="0"/>
        <v>0.12954253165766511</v>
      </c>
      <c r="N5" s="75">
        <f t="shared" si="0"/>
        <v>0.12778843992647673</v>
      </c>
      <c r="O5" s="75">
        <f t="shared" si="0"/>
        <v>0.12776902514195945</v>
      </c>
      <c r="P5" s="75">
        <f t="shared" si="0"/>
        <v>0.13048892582549113</v>
      </c>
      <c r="Q5" s="75">
        <f t="shared" si="0"/>
        <v>0.13048783651597259</v>
      </c>
      <c r="R5" s="75">
        <f t="shared" si="0"/>
        <v>0.13049274934586211</v>
      </c>
      <c r="S5" s="76"/>
      <c r="U5" s="77">
        <f>G5</f>
        <v>0.13324804698408726</v>
      </c>
      <c r="Y5" s="76"/>
      <c r="AA5" t="s">
        <v>61</v>
      </c>
    </row>
    <row r="6" spans="1:27" x14ac:dyDescent="0.3">
      <c r="B6" s="68" t="s">
        <v>150</v>
      </c>
      <c r="C6" s="72"/>
      <c r="D6" s="72"/>
      <c r="E6" s="72"/>
      <c r="F6" s="66">
        <v>0</v>
      </c>
      <c r="G6" s="66">
        <v>0</v>
      </c>
      <c r="H6" s="66">
        <v>0</v>
      </c>
      <c r="I6" s="66">
        <v>0</v>
      </c>
      <c r="J6" s="66">
        <v>0</v>
      </c>
      <c r="K6" s="66">
        <v>0</v>
      </c>
      <c r="L6" s="66">
        <v>0</v>
      </c>
      <c r="M6" s="66">
        <v>0</v>
      </c>
      <c r="N6" s="66">
        <v>0</v>
      </c>
      <c r="O6" s="66">
        <v>0</v>
      </c>
      <c r="P6" s="66">
        <v>0</v>
      </c>
      <c r="Q6" s="66">
        <v>0</v>
      </c>
      <c r="R6" s="66">
        <v>0</v>
      </c>
      <c r="S6" s="44">
        <f>SUM(F6:R6)</f>
        <v>0</v>
      </c>
      <c r="T6" s="6" t="s">
        <v>189</v>
      </c>
      <c r="AA6" t="s">
        <v>61</v>
      </c>
    </row>
    <row r="7" spans="1:27" x14ac:dyDescent="0.3">
      <c r="B7" s="68" t="s">
        <v>109</v>
      </c>
      <c r="C7" s="73"/>
      <c r="D7" s="73"/>
      <c r="E7" s="73"/>
      <c r="F7" s="66">
        <v>3.8185659421390019</v>
      </c>
      <c r="G7" s="66">
        <v>4.3628613373685754</v>
      </c>
      <c r="H7" s="66">
        <v>4.975117966770207</v>
      </c>
      <c r="I7" s="66">
        <v>5.6689383160267628</v>
      </c>
      <c r="J7" s="66">
        <v>6.4557159046569375</v>
      </c>
      <c r="K7" s="66">
        <v>7.3530496166659498</v>
      </c>
      <c r="L7" s="66">
        <v>8.3771239939390014</v>
      </c>
      <c r="M7" s="66">
        <v>9.5431367329836299</v>
      </c>
      <c r="N7" s="66">
        <v>10.867768905059904</v>
      </c>
      <c r="O7" s="66">
        <v>12.37327624627215</v>
      </c>
      <c r="P7" s="66">
        <v>14.086275361809191</v>
      </c>
      <c r="Q7" s="66">
        <v>16.035790116720062</v>
      </c>
      <c r="R7" s="66">
        <v>18.254753051176895</v>
      </c>
      <c r="S7" s="44">
        <f>SUM(F7:R7)</f>
        <v>122.17237349158827</v>
      </c>
      <c r="U7" s="28"/>
      <c r="W7" t="s">
        <v>72</v>
      </c>
      <c r="X7">
        <v>6.5</v>
      </c>
      <c r="Y7" s="44">
        <v>7.7026629758576641</v>
      </c>
      <c r="Z7" t="s">
        <v>193</v>
      </c>
      <c r="AA7" t="s">
        <v>61</v>
      </c>
    </row>
    <row r="8" spans="1:27" s="46" customFormat="1" x14ac:dyDescent="0.3">
      <c r="B8" s="74" t="s">
        <v>198</v>
      </c>
      <c r="C8" s="72"/>
      <c r="D8" s="72"/>
      <c r="E8" s="72"/>
      <c r="F8" s="71"/>
      <c r="G8" s="75">
        <f t="shared" ref="G8:R8" si="1">(G7-F7)/F7</f>
        <v>0.14253921589335755</v>
      </c>
      <c r="H8" s="75">
        <f t="shared" si="1"/>
        <v>0.14033373560547521</v>
      </c>
      <c r="I8" s="75">
        <f t="shared" si="1"/>
        <v>0.13945806991728008</v>
      </c>
      <c r="J8" s="75">
        <f t="shared" si="1"/>
        <v>0.13878746685351309</v>
      </c>
      <c r="K8" s="75">
        <f t="shared" si="1"/>
        <v>0.13899832725936806</v>
      </c>
      <c r="L8" s="75">
        <f t="shared" si="1"/>
        <v>0.13927206134335751</v>
      </c>
      <c r="M8" s="75">
        <f t="shared" si="1"/>
        <v>0.13919010150598934</v>
      </c>
      <c r="N8" s="75">
        <f t="shared" si="1"/>
        <v>0.13880469379611754</v>
      </c>
      <c r="O8" s="75">
        <f t="shared" si="1"/>
        <v>0.13852956888982976</v>
      </c>
      <c r="P8" s="75">
        <f t="shared" si="1"/>
        <v>0.13844345518860759</v>
      </c>
      <c r="Q8" s="75">
        <f t="shared" si="1"/>
        <v>0.13839817161294521</v>
      </c>
      <c r="R8" s="75">
        <f t="shared" si="1"/>
        <v>0.1383756533545038</v>
      </c>
      <c r="S8" s="76"/>
      <c r="U8" s="77">
        <f>G8</f>
        <v>0.14253921589335755</v>
      </c>
      <c r="Y8" s="76"/>
      <c r="AA8" t="s">
        <v>71</v>
      </c>
    </row>
    <row r="9" spans="1:27" x14ac:dyDescent="0.3">
      <c r="B9" s="68" t="s">
        <v>149</v>
      </c>
      <c r="C9" s="72"/>
      <c r="D9" s="72"/>
      <c r="E9" s="72"/>
      <c r="F9" s="66">
        <v>0</v>
      </c>
      <c r="G9" s="66">
        <v>0.40711216215981594</v>
      </c>
      <c r="H9" s="66">
        <v>0.82253745599412675</v>
      </c>
      <c r="I9" s="66">
        <v>1.2451475542269517</v>
      </c>
      <c r="J9" s="66">
        <v>1.6820518261778485</v>
      </c>
      <c r="K9" s="66">
        <v>2.1240525116336197</v>
      </c>
      <c r="L9" s="66">
        <v>2.5693142578713095</v>
      </c>
      <c r="M9" s="66">
        <v>3.0223451523249354</v>
      </c>
      <c r="N9" s="66">
        <v>3.4779061990900204</v>
      </c>
      <c r="O9" s="66">
        <v>3.939664954106513</v>
      </c>
      <c r="P9" s="66">
        <v>4.4181185764580704</v>
      </c>
      <c r="Q9" s="66">
        <v>4.9050199656549891</v>
      </c>
      <c r="R9" s="66">
        <v>5.4005410715333264</v>
      </c>
      <c r="S9" s="44">
        <f>SUM(F9:R9)</f>
        <v>34.013811687231531</v>
      </c>
      <c r="U9" t="s">
        <v>200</v>
      </c>
      <c r="W9" t="s">
        <v>89</v>
      </c>
      <c r="X9">
        <v>2</v>
      </c>
      <c r="Y9" s="44"/>
      <c r="Z9" t="s">
        <v>194</v>
      </c>
      <c r="AA9" t="s">
        <v>71</v>
      </c>
    </row>
    <row r="10" spans="1:27" s="46" customFormat="1" x14ac:dyDescent="0.3">
      <c r="B10" s="74" t="s">
        <v>199</v>
      </c>
      <c r="C10" s="72"/>
      <c r="D10" s="72"/>
      <c r="E10" s="72"/>
      <c r="F10" s="71"/>
      <c r="G10" s="75"/>
      <c r="H10" s="78">
        <f t="shared" ref="H10:R10" si="2">H9-G9</f>
        <v>0.41542529383431082</v>
      </c>
      <c r="I10" s="78">
        <f t="shared" si="2"/>
        <v>0.42261009823282492</v>
      </c>
      <c r="J10" s="78">
        <f t="shared" si="2"/>
        <v>0.43690427195089687</v>
      </c>
      <c r="K10" s="78">
        <f t="shared" si="2"/>
        <v>0.4420006854557712</v>
      </c>
      <c r="L10" s="78">
        <f t="shared" si="2"/>
        <v>0.44526174623768977</v>
      </c>
      <c r="M10" s="78">
        <f t="shared" si="2"/>
        <v>0.45303089445362588</v>
      </c>
      <c r="N10" s="78">
        <f t="shared" si="2"/>
        <v>0.45556104676508502</v>
      </c>
      <c r="O10" s="78">
        <f t="shared" si="2"/>
        <v>0.46175875501649255</v>
      </c>
      <c r="P10" s="78">
        <f t="shared" si="2"/>
        <v>0.47845362235155742</v>
      </c>
      <c r="Q10" s="78">
        <f t="shared" si="2"/>
        <v>0.48690138919691872</v>
      </c>
      <c r="R10" s="78">
        <f t="shared" si="2"/>
        <v>0.49552110587833731</v>
      </c>
      <c r="S10" s="76"/>
      <c r="U10" s="77"/>
      <c r="Y10" s="76"/>
      <c r="AA10" t="s">
        <v>71</v>
      </c>
    </row>
    <row r="11" spans="1:27" x14ac:dyDescent="0.3">
      <c r="B11" s="68" t="s">
        <v>148</v>
      </c>
      <c r="C11" s="72"/>
      <c r="D11" s="72"/>
      <c r="E11" s="72"/>
      <c r="F11" s="66">
        <v>0</v>
      </c>
      <c r="G11" s="66">
        <v>1.5111463098201718</v>
      </c>
      <c r="H11" s="66">
        <v>1.5288840100340908</v>
      </c>
      <c r="I11" s="66">
        <v>4.9905289407528999</v>
      </c>
      <c r="J11" s="66">
        <v>5.0620144670563247</v>
      </c>
      <c r="K11" s="66">
        <v>5.1176887438982313</v>
      </c>
      <c r="L11" s="66">
        <v>5.1682557729245149</v>
      </c>
      <c r="M11" s="66">
        <v>5.2154370257064686</v>
      </c>
      <c r="N11" s="66">
        <v>5.2563053564099658</v>
      </c>
      <c r="O11" s="66">
        <v>5.2969503957159798</v>
      </c>
      <c r="P11" s="66">
        <v>5.3520269867033869</v>
      </c>
      <c r="Q11" s="66">
        <v>5.4081270058924185</v>
      </c>
      <c r="R11" s="66">
        <v>5.4650264416062653</v>
      </c>
      <c r="S11" s="44">
        <f>SUM(F11:R11)</f>
        <v>55.372391456520717</v>
      </c>
      <c r="U11" t="s">
        <v>200</v>
      </c>
      <c r="X11">
        <v>1</v>
      </c>
      <c r="AA11" t="s">
        <v>71</v>
      </c>
    </row>
    <row r="12" spans="1:27" x14ac:dyDescent="0.3">
      <c r="B12" s="68" t="s">
        <v>137</v>
      </c>
      <c r="C12" s="73"/>
      <c r="D12" s="73"/>
      <c r="E12" s="73"/>
      <c r="F12" s="66">
        <v>177.332940682703</v>
      </c>
      <c r="G12" s="66">
        <v>193.53454205438675</v>
      </c>
      <c r="H12" s="66">
        <v>210.62185041818307</v>
      </c>
      <c r="I12" s="66">
        <v>228.61744096533602</v>
      </c>
      <c r="J12" s="66">
        <v>242.88182947623309</v>
      </c>
      <c r="K12" s="66">
        <v>255.83886429820234</v>
      </c>
      <c r="L12" s="66">
        <v>269.0104131757065</v>
      </c>
      <c r="M12" s="66">
        <v>282.73438983756228</v>
      </c>
      <c r="N12" s="66">
        <v>296.74578094578254</v>
      </c>
      <c r="O12" s="66">
        <v>311.24841117681325</v>
      </c>
      <c r="P12" s="66">
        <v>324.30671049512796</v>
      </c>
      <c r="Q12" s="66">
        <v>337.6845105965225</v>
      </c>
      <c r="R12" s="66">
        <v>345.95402119271745</v>
      </c>
      <c r="S12" s="44">
        <f>SUM(F12:R12)</f>
        <v>3476.5117053152767</v>
      </c>
      <c r="W12" t="s">
        <v>62</v>
      </c>
      <c r="X12">
        <v>1</v>
      </c>
      <c r="Y12" s="44">
        <v>152.2888583183194</v>
      </c>
      <c r="Z12" t="s">
        <v>195</v>
      </c>
      <c r="AA12" t="s">
        <v>71</v>
      </c>
    </row>
    <row r="13" spans="1:27" s="46" customFormat="1" x14ac:dyDescent="0.3">
      <c r="B13" s="74" t="s">
        <v>204</v>
      </c>
      <c r="C13" s="75"/>
      <c r="D13" s="75"/>
      <c r="E13" s="75"/>
      <c r="F13" s="75"/>
      <c r="G13" s="75">
        <f t="shared" ref="G13:R13" si="3">(G12-F12)/F12</f>
        <v>9.1362616044769904E-2</v>
      </c>
      <c r="H13" s="75">
        <f t="shared" si="3"/>
        <v>8.8290742223134919E-2</v>
      </c>
      <c r="I13" s="75">
        <f t="shared" si="3"/>
        <v>8.5440283196749359E-2</v>
      </c>
      <c r="J13" s="75">
        <f t="shared" si="3"/>
        <v>6.239413953137507E-2</v>
      </c>
      <c r="K13" s="75">
        <f t="shared" si="3"/>
        <v>5.3347073553878757E-2</v>
      </c>
      <c r="L13" s="75">
        <f t="shared" si="3"/>
        <v>5.1483768557350942E-2</v>
      </c>
      <c r="M13" s="75">
        <f t="shared" si="3"/>
        <v>5.101652571676412E-2</v>
      </c>
      <c r="N13" s="75">
        <f t="shared" si="3"/>
        <v>4.9556727486423383E-2</v>
      </c>
      <c r="O13" s="75">
        <f t="shared" si="3"/>
        <v>4.8872237323166645E-2</v>
      </c>
      <c r="P13" s="75">
        <f t="shared" si="3"/>
        <v>4.1954589483499664E-2</v>
      </c>
      <c r="Q13" s="75">
        <f t="shared" si="3"/>
        <v>4.125045726303439E-2</v>
      </c>
      <c r="R13" s="75">
        <f t="shared" si="3"/>
        <v>2.4488865602946337E-2</v>
      </c>
      <c r="S13" s="76"/>
      <c r="U13" s="79">
        <f>G13</f>
        <v>9.1362616044769904E-2</v>
      </c>
      <c r="X13" s="76"/>
      <c r="Y13" s="76"/>
    </row>
    <row r="14" spans="1:27" x14ac:dyDescent="0.3">
      <c r="A14" t="s">
        <v>29</v>
      </c>
      <c r="B14" s="98" t="s">
        <v>145</v>
      </c>
      <c r="C14" s="72">
        <v>0</v>
      </c>
      <c r="D14" s="72">
        <v>0</v>
      </c>
      <c r="E14" s="72">
        <v>0</v>
      </c>
      <c r="F14" s="66">
        <v>0</v>
      </c>
      <c r="G14" s="66">
        <v>0</v>
      </c>
      <c r="H14" s="66">
        <v>0</v>
      </c>
      <c r="I14" s="66">
        <v>0</v>
      </c>
      <c r="J14" s="66">
        <v>0</v>
      </c>
      <c r="K14" s="66">
        <v>0</v>
      </c>
      <c r="L14" s="66">
        <v>0</v>
      </c>
      <c r="M14" s="66">
        <v>0</v>
      </c>
      <c r="N14" s="66">
        <v>0</v>
      </c>
      <c r="O14" s="66">
        <v>0</v>
      </c>
      <c r="P14" s="66">
        <v>0</v>
      </c>
      <c r="Q14" s="66">
        <v>0</v>
      </c>
      <c r="R14" s="66">
        <v>0</v>
      </c>
      <c r="S14" s="44">
        <f>SUM(F14:R14)</f>
        <v>0</v>
      </c>
      <c r="T14" s="6" t="s">
        <v>189</v>
      </c>
      <c r="W14" t="s">
        <v>169</v>
      </c>
      <c r="X14">
        <v>1</v>
      </c>
      <c r="Y14" s="44">
        <v>91.982446669948501</v>
      </c>
    </row>
    <row r="15" spans="1:27" x14ac:dyDescent="0.3">
      <c r="B15" s="68" t="s">
        <v>147</v>
      </c>
      <c r="C15" s="72"/>
      <c r="D15" s="72"/>
      <c r="E15" s="72"/>
      <c r="F15" s="66">
        <v>0</v>
      </c>
      <c r="G15" s="66">
        <v>1.2077531594444868</v>
      </c>
      <c r="H15" s="66">
        <v>1.2267558510567156</v>
      </c>
      <c r="I15" s="66">
        <v>1.2483453458189548</v>
      </c>
      <c r="J15" s="66">
        <v>1.9127564294190298</v>
      </c>
      <c r="K15" s="66">
        <v>1.9564390881259659</v>
      </c>
      <c r="L15" s="66">
        <v>1.9995510306959485</v>
      </c>
      <c r="M15" s="66">
        <v>2.7261246419940708</v>
      </c>
      <c r="N15" s="66">
        <v>2.7855378103249002</v>
      </c>
      <c r="O15" s="66">
        <v>2.8464872038723037</v>
      </c>
      <c r="P15" s="66">
        <v>3.6145268717819814</v>
      </c>
      <c r="Q15" s="66">
        <v>3.6718467334059688</v>
      </c>
      <c r="R15" s="66">
        <v>3.7300831257164546</v>
      </c>
      <c r="S15" s="44">
        <f>SUM(F15:R15)</f>
        <v>28.926207291656784</v>
      </c>
      <c r="U15" t="s">
        <v>200</v>
      </c>
      <c r="W15" t="s">
        <v>70</v>
      </c>
      <c r="X15">
        <v>1</v>
      </c>
      <c r="Y15" s="44">
        <v>34.366034303748009</v>
      </c>
    </row>
    <row r="16" spans="1:27" x14ac:dyDescent="0.3">
      <c r="B16" s="68" t="s">
        <v>107</v>
      </c>
      <c r="C16" s="73"/>
      <c r="D16" s="73"/>
      <c r="E16" s="73"/>
      <c r="F16" s="66">
        <v>16.298707881704949</v>
      </c>
      <c r="G16" s="66">
        <v>17.010883393176307</v>
      </c>
      <c r="H16" s="66">
        <v>17.708554563868702</v>
      </c>
      <c r="I16" s="66">
        <v>22.047490787748725</v>
      </c>
      <c r="J16" s="66">
        <v>22.928962514395273</v>
      </c>
      <c r="K16" s="66">
        <v>23.898993207008402</v>
      </c>
      <c r="L16" s="66">
        <v>24.860445870412232</v>
      </c>
      <c r="M16" s="66">
        <v>25.861013523593599</v>
      </c>
      <c r="N16" s="66">
        <v>27.576928077644972</v>
      </c>
      <c r="O16" s="66">
        <v>28.624306982942983</v>
      </c>
      <c r="P16" s="66">
        <v>29.802535549225151</v>
      </c>
      <c r="Q16" s="66">
        <v>31.0297309053948</v>
      </c>
      <c r="R16" s="66">
        <v>32.307827638744357</v>
      </c>
      <c r="S16" s="44">
        <f>SUM(F16:R16)</f>
        <v>319.95638089586043</v>
      </c>
      <c r="W16" t="s">
        <v>107</v>
      </c>
      <c r="X16">
        <v>5</v>
      </c>
      <c r="Y16" s="44">
        <v>62.385974900414773</v>
      </c>
    </row>
    <row r="17" spans="1:25" s="46" customFormat="1" x14ac:dyDescent="0.3">
      <c r="B17" s="74" t="s">
        <v>202</v>
      </c>
      <c r="C17" s="72"/>
      <c r="D17" s="72"/>
      <c r="E17" s="72"/>
      <c r="F17" s="71"/>
      <c r="G17" s="75">
        <f t="shared" ref="G17:R17" si="4">(G16-F16)/F16</f>
        <v>4.3695212935914024E-2</v>
      </c>
      <c r="H17" s="75">
        <f t="shared" si="4"/>
        <v>4.1013223979435229E-2</v>
      </c>
      <c r="I17" s="75">
        <f t="shared" si="4"/>
        <v>0.24501921984829211</v>
      </c>
      <c r="J17" s="75">
        <f t="shared" si="4"/>
        <v>3.998059167514708E-2</v>
      </c>
      <c r="K17" s="75">
        <f t="shared" si="4"/>
        <v>4.2305912969421267E-2</v>
      </c>
      <c r="L17" s="75">
        <f t="shared" si="4"/>
        <v>4.0229839603531173E-2</v>
      </c>
      <c r="M17" s="75">
        <f t="shared" si="4"/>
        <v>4.0247373614975948E-2</v>
      </c>
      <c r="N17" s="75">
        <f t="shared" si="4"/>
        <v>6.6351403918717453E-2</v>
      </c>
      <c r="O17" s="75">
        <f t="shared" si="4"/>
        <v>3.7980260250490359E-2</v>
      </c>
      <c r="P17" s="75">
        <f t="shared" si="4"/>
        <v>4.1161819812240916E-2</v>
      </c>
      <c r="Q17" s="75">
        <f t="shared" si="4"/>
        <v>4.1177548606314972E-2</v>
      </c>
      <c r="R17" s="75">
        <f t="shared" si="4"/>
        <v>4.1189423693240863E-2</v>
      </c>
      <c r="S17" s="76"/>
      <c r="U17" s="79">
        <f>G17</f>
        <v>4.3695212935914024E-2</v>
      </c>
      <c r="Y17" s="76"/>
    </row>
    <row r="18" spans="1:25" x14ac:dyDescent="0.3">
      <c r="B18" s="68" t="s">
        <v>146</v>
      </c>
      <c r="C18" s="72"/>
      <c r="D18" s="72"/>
      <c r="E18" s="72"/>
      <c r="F18" s="66">
        <v>0</v>
      </c>
      <c r="G18" s="66">
        <v>1.026111676991978</v>
      </c>
      <c r="H18" s="66">
        <v>1.0419758449650827</v>
      </c>
      <c r="I18" s="66">
        <v>1.0604149921244566</v>
      </c>
      <c r="J18" s="66">
        <v>1.0835314897502126</v>
      </c>
      <c r="K18" s="66">
        <v>1.1080442541545457</v>
      </c>
      <c r="L18" s="66">
        <v>1.1325339883412062</v>
      </c>
      <c r="M18" s="66">
        <v>1.1581284166641332</v>
      </c>
      <c r="N18" s="66">
        <v>1.1835219851854442</v>
      </c>
      <c r="O18" s="66">
        <v>1.2095485242075954</v>
      </c>
      <c r="P18" s="66">
        <v>1.2286457535863795</v>
      </c>
      <c r="Q18" s="66">
        <v>1.2480464304002707</v>
      </c>
      <c r="R18" s="66">
        <v>1.2677554062581187</v>
      </c>
      <c r="S18" s="44">
        <f>SUM(F18:R18)</f>
        <v>13.748258762629423</v>
      </c>
      <c r="U18" t="s">
        <v>200</v>
      </c>
      <c r="W18" t="s">
        <v>69</v>
      </c>
      <c r="X18">
        <v>1</v>
      </c>
      <c r="Y18" s="44">
        <v>0</v>
      </c>
    </row>
    <row r="19" spans="1:25" x14ac:dyDescent="0.3">
      <c r="B19" s="68" t="s">
        <v>151</v>
      </c>
      <c r="C19" s="72"/>
      <c r="D19" s="72"/>
      <c r="E19" s="72"/>
      <c r="F19" s="66">
        <v>0</v>
      </c>
      <c r="G19" s="66">
        <v>0</v>
      </c>
      <c r="H19" s="66">
        <v>7.1264714506665854</v>
      </c>
      <c r="I19" s="66">
        <v>7.3315714953788564</v>
      </c>
      <c r="J19" s="66">
        <v>7.5756280507528739</v>
      </c>
      <c r="K19" s="66">
        <v>7.8187004348890898</v>
      </c>
      <c r="L19" s="66">
        <v>8.0545743804268355</v>
      </c>
      <c r="M19" s="66">
        <v>8.2961670071141924</v>
      </c>
      <c r="N19" s="66">
        <v>8.5314789862745606</v>
      </c>
      <c r="O19" s="66">
        <v>8.7722322171254827</v>
      </c>
      <c r="P19" s="66">
        <v>9.0417671274963762</v>
      </c>
      <c r="Q19" s="66">
        <v>9.3200530710680276</v>
      </c>
      <c r="R19" s="66">
        <v>9.607097494466986</v>
      </c>
      <c r="S19" s="44">
        <f>SUM(F19:R19)</f>
        <v>91.475741715659865</v>
      </c>
      <c r="U19" t="s">
        <v>200</v>
      </c>
      <c r="W19" t="s">
        <v>73</v>
      </c>
      <c r="X19">
        <v>5</v>
      </c>
      <c r="Y19" s="44">
        <v>31.110027377201515</v>
      </c>
    </row>
    <row r="20" spans="1:25" x14ac:dyDescent="0.3">
      <c r="B20" s="68" t="s">
        <v>171</v>
      </c>
      <c r="C20" s="72"/>
      <c r="D20" s="72"/>
      <c r="E20" s="72"/>
      <c r="F20" s="66">
        <v>0</v>
      </c>
      <c r="G20" s="66">
        <v>1.0188516933319312</v>
      </c>
      <c r="H20" s="66">
        <v>2.279527711045354</v>
      </c>
      <c r="I20" s="66">
        <v>5.3180705218072193</v>
      </c>
      <c r="J20" s="66">
        <v>7.2408671613154896</v>
      </c>
      <c r="K20" s="66">
        <v>9.1801639342989692</v>
      </c>
      <c r="L20" s="66">
        <v>11.102652000478241</v>
      </c>
      <c r="M20" s="66">
        <v>21.811033039429816</v>
      </c>
      <c r="N20" s="66">
        <v>25.105784269074732</v>
      </c>
      <c r="O20" s="66">
        <v>28.426566036940116</v>
      </c>
      <c r="P20" s="66">
        <v>31.848951034036485</v>
      </c>
      <c r="Q20" s="66">
        <v>35.306927234406189</v>
      </c>
      <c r="R20" s="66">
        <v>38.802797552929562</v>
      </c>
      <c r="S20" s="44">
        <f>SUM(F20:R20)</f>
        <v>217.4421921890941</v>
      </c>
      <c r="U20" t="s">
        <v>200</v>
      </c>
      <c r="X20">
        <v>5</v>
      </c>
    </row>
    <row r="21" spans="1:25" x14ac:dyDescent="0.3">
      <c r="A21" t="s">
        <v>29</v>
      </c>
      <c r="B21" s="98" t="s">
        <v>144</v>
      </c>
      <c r="C21" s="72">
        <v>0</v>
      </c>
      <c r="D21" s="72">
        <v>0</v>
      </c>
      <c r="E21" s="72">
        <v>0</v>
      </c>
      <c r="F21" s="66">
        <v>0</v>
      </c>
      <c r="G21" s="66">
        <v>32.091849973906484</v>
      </c>
      <c r="H21" s="66">
        <v>35.068491870807271</v>
      </c>
      <c r="I21" s="66">
        <v>38.389685284447928</v>
      </c>
      <c r="J21" s="66">
        <v>42.168404539931842</v>
      </c>
      <c r="K21" s="66">
        <v>46.400078957231464</v>
      </c>
      <c r="L21" s="66">
        <v>51.005312202607186</v>
      </c>
      <c r="M21" s="66">
        <v>56.079423127457801</v>
      </c>
      <c r="N21" s="66">
        <v>61.629502306020349</v>
      </c>
      <c r="O21" s="66">
        <v>67.734752362197597</v>
      </c>
      <c r="P21" s="66">
        <v>74.012407506928753</v>
      </c>
      <c r="Q21" s="66">
        <v>80.872012352681793</v>
      </c>
      <c r="R21" s="66">
        <v>88.367527138230713</v>
      </c>
      <c r="S21" s="44">
        <f>SUM(F21:R21)</f>
        <v>673.81944762244916</v>
      </c>
      <c r="T21" s="6" t="s">
        <v>189</v>
      </c>
      <c r="W21" t="s">
        <v>68</v>
      </c>
      <c r="X21">
        <v>1</v>
      </c>
      <c r="Y21" s="44">
        <v>129.97519638144894</v>
      </c>
    </row>
    <row r="22" spans="1:25" x14ac:dyDescent="0.3">
      <c r="B22" s="68" t="s">
        <v>172</v>
      </c>
      <c r="C22" s="72"/>
      <c r="D22" s="72"/>
      <c r="E22" s="72"/>
      <c r="F22" s="66">
        <v>213.33293889958455</v>
      </c>
      <c r="G22" s="66">
        <v>270.17017815978284</v>
      </c>
      <c r="H22" s="66">
        <v>302.74999296620467</v>
      </c>
      <c r="I22" s="66">
        <v>338.90365378746924</v>
      </c>
      <c r="J22" s="66">
        <v>365.0670835715888</v>
      </c>
      <c r="K22" s="66">
        <v>390.3016084067097</v>
      </c>
      <c r="L22" s="66">
        <v>416.60033619582748</v>
      </c>
      <c r="M22" s="66">
        <v>454.08373584702764</v>
      </c>
      <c r="N22" s="66">
        <v>485.60656657425795</v>
      </c>
      <c r="O22" s="66">
        <v>518.34153848468497</v>
      </c>
      <c r="P22" s="66">
        <v>551.82772671536964</v>
      </c>
      <c r="Q22" s="66">
        <v>586.65927449767696</v>
      </c>
      <c r="R22" s="66">
        <v>618.3178225402803</v>
      </c>
      <c r="S22" s="44">
        <f>SUM(F22:R22)</f>
        <v>5511.9624566464645</v>
      </c>
      <c r="Y22" s="44">
        <v>692.16485792460742</v>
      </c>
    </row>
    <row r="23" spans="1:25" x14ac:dyDescent="0.3">
      <c r="B23" s="70" t="s">
        <v>190</v>
      </c>
      <c r="C23" s="71">
        <f>SUM(C14,C21)</f>
        <v>0</v>
      </c>
      <c r="D23" s="71">
        <f>SUM(D14,D21)</f>
        <v>0</v>
      </c>
      <c r="E23" s="71">
        <f>SUM(E14,E21)</f>
        <v>0</v>
      </c>
      <c r="F23" s="71">
        <f t="shared" ref="F23:Q23" si="5">SUM(F14,F21)</f>
        <v>0</v>
      </c>
      <c r="G23" s="71">
        <f t="shared" si="5"/>
        <v>32.091849973906484</v>
      </c>
      <c r="H23" s="71">
        <f t="shared" si="5"/>
        <v>35.068491870807271</v>
      </c>
      <c r="I23" s="71">
        <f t="shared" si="5"/>
        <v>38.389685284447928</v>
      </c>
      <c r="J23" s="71">
        <f t="shared" si="5"/>
        <v>42.168404539931842</v>
      </c>
      <c r="K23" s="71">
        <f t="shared" si="5"/>
        <v>46.400078957231464</v>
      </c>
      <c r="L23" s="71">
        <f t="shared" si="5"/>
        <v>51.005312202607186</v>
      </c>
      <c r="M23" s="71">
        <f t="shared" si="5"/>
        <v>56.079423127457801</v>
      </c>
      <c r="N23" s="71">
        <f t="shared" si="5"/>
        <v>61.629502306020349</v>
      </c>
      <c r="O23" s="71">
        <f t="shared" si="5"/>
        <v>67.734752362197597</v>
      </c>
      <c r="P23" s="71">
        <f t="shared" si="5"/>
        <v>74.012407506928753</v>
      </c>
      <c r="Q23" s="71">
        <f t="shared" si="5"/>
        <v>80.872012352681793</v>
      </c>
      <c r="R23" s="71">
        <f>SUM(R14,R21)</f>
        <v>88.367527138230713</v>
      </c>
      <c r="S23" s="44"/>
    </row>
    <row r="24" spans="1:25" x14ac:dyDescent="0.3">
      <c r="B24" s="70" t="s">
        <v>223</v>
      </c>
      <c r="C24" s="71">
        <f>SUM(C4,C7,C9,C11,C12,C15,C16,C18, C19,C20)</f>
        <v>0</v>
      </c>
      <c r="D24" s="71">
        <f>SUM(D4,D7,D9,D11,D12,D15,D16,D18, D19,D20)+SUM(C4,C7,C9,C16,C19,C20)</f>
        <v>0</v>
      </c>
      <c r="E24" s="71">
        <f>SUM(E4,E7,E9,E11,E12,E15,E16,E18, E19,E20)+SUM(D4,D7,D9,D16,D19,D20)+SUM(C4,C7,C16,C19,C20)</f>
        <v>0</v>
      </c>
      <c r="F24" s="71">
        <f>F23</f>
        <v>0</v>
      </c>
      <c r="G24" s="71">
        <f t="shared" ref="G24:V24" si="6">G23</f>
        <v>32.091849973906484</v>
      </c>
      <c r="H24" s="71">
        <f t="shared" si="6"/>
        <v>35.068491870807271</v>
      </c>
      <c r="I24" s="71">
        <f t="shared" si="6"/>
        <v>38.389685284447928</v>
      </c>
      <c r="J24" s="71">
        <f t="shared" si="6"/>
        <v>42.168404539931842</v>
      </c>
      <c r="K24" s="71">
        <f t="shared" si="6"/>
        <v>46.400078957231464</v>
      </c>
      <c r="L24" s="71">
        <f t="shared" si="6"/>
        <v>51.005312202607186</v>
      </c>
      <c r="M24" s="71">
        <f t="shared" si="6"/>
        <v>56.079423127457801</v>
      </c>
      <c r="N24" s="71">
        <f t="shared" si="6"/>
        <v>61.629502306020349</v>
      </c>
      <c r="O24" s="71">
        <f t="shared" si="6"/>
        <v>67.734752362197597</v>
      </c>
      <c r="P24" s="71">
        <f t="shared" si="6"/>
        <v>74.012407506928753</v>
      </c>
      <c r="Q24" s="71">
        <f t="shared" si="6"/>
        <v>80.872012352681793</v>
      </c>
      <c r="R24" s="71">
        <f t="shared" si="6"/>
        <v>88.367527138230713</v>
      </c>
      <c r="S24" s="71">
        <f t="shared" si="6"/>
        <v>0</v>
      </c>
      <c r="T24" s="71">
        <f t="shared" si="6"/>
        <v>0</v>
      </c>
      <c r="U24" s="71">
        <f t="shared" si="6"/>
        <v>0</v>
      </c>
      <c r="V24" s="71">
        <f t="shared" si="6"/>
        <v>0</v>
      </c>
      <c r="W24">
        <f>R24/R23</f>
        <v>1</v>
      </c>
    </row>
    <row r="25" spans="1:25" x14ac:dyDescent="0.3">
      <c r="B25" s="70"/>
      <c r="C25" s="70"/>
      <c r="D25" s="70"/>
      <c r="E25" s="70"/>
      <c r="F25" s="71"/>
      <c r="G25" s="71"/>
      <c r="H25" s="71"/>
      <c r="I25" s="71"/>
      <c r="J25" s="71"/>
      <c r="K25" s="71"/>
      <c r="L25" s="71"/>
      <c r="M25" s="71"/>
      <c r="N25" s="71"/>
      <c r="O25" s="71"/>
      <c r="P25" s="71"/>
      <c r="Q25" s="71"/>
      <c r="R25" s="71">
        <f>R23/4</f>
        <v>22.091881784557678</v>
      </c>
      <c r="S25" s="44"/>
    </row>
    <row r="26" spans="1:25" ht="18" x14ac:dyDescent="0.35">
      <c r="B26" s="69" t="s">
        <v>187</v>
      </c>
      <c r="C26" s="69"/>
      <c r="D26" s="69"/>
      <c r="E26" s="69"/>
      <c r="S26" s="44"/>
    </row>
    <row r="27" spans="1:25" x14ac:dyDescent="0.3">
      <c r="B27" s="68"/>
      <c r="C27" s="72">
        <v>2015</v>
      </c>
      <c r="D27" s="72">
        <v>2016</v>
      </c>
      <c r="E27" s="72">
        <v>2017</v>
      </c>
      <c r="F27" s="65" t="s">
        <v>173</v>
      </c>
      <c r="G27" s="65" t="s">
        <v>174</v>
      </c>
      <c r="H27" s="65" t="s">
        <v>175</v>
      </c>
      <c r="I27" s="65" t="s">
        <v>176</v>
      </c>
      <c r="J27" s="65" t="s">
        <v>177</v>
      </c>
      <c r="K27" s="65" t="s">
        <v>178</v>
      </c>
      <c r="L27" s="65" t="s">
        <v>179</v>
      </c>
      <c r="M27" s="65" t="s">
        <v>180</v>
      </c>
      <c r="N27" s="65" t="s">
        <v>181</v>
      </c>
      <c r="O27" s="65" t="s">
        <v>182</v>
      </c>
      <c r="P27" s="65" t="s">
        <v>183</v>
      </c>
      <c r="Q27" s="65" t="s">
        <v>184</v>
      </c>
      <c r="R27" s="65" t="s">
        <v>185</v>
      </c>
      <c r="S27" s="44"/>
    </row>
    <row r="28" spans="1:25" x14ac:dyDescent="0.3">
      <c r="B28" s="68" t="s">
        <v>152</v>
      </c>
      <c r="C28" s="73">
        <f>C4</f>
        <v>0</v>
      </c>
      <c r="D28" s="73">
        <f>D4</f>
        <v>0</v>
      </c>
      <c r="E28" s="73">
        <f>E4</f>
        <v>0</v>
      </c>
      <c r="F28" s="66">
        <v>17.584444863720197</v>
      </c>
      <c r="G28" s="66">
        <v>22.06263113472923</v>
      </c>
      <c r="H28" s="66">
        <v>27.616693744872194</v>
      </c>
      <c r="I28" s="66">
        <v>34.536507887421585</v>
      </c>
      <c r="J28" s="66">
        <v>43.375848945447387</v>
      </c>
      <c r="K28" s="66">
        <v>54.34072702861809</v>
      </c>
      <c r="L28" s="66">
        <v>67.941121176335699</v>
      </c>
      <c r="M28" s="66">
        <v>84.964784519019034</v>
      </c>
      <c r="N28" s="66">
        <v>106.08897697225727</v>
      </c>
      <c r="O28" s="66">
        <v>132.46284736741509</v>
      </c>
      <c r="P28" s="66">
        <v>165.79218724990812</v>
      </c>
      <c r="Q28" s="66">
        <v>207.50741369062106</v>
      </c>
      <c r="R28" s="66">
        <v>259.71980089269789</v>
      </c>
      <c r="S28" s="44">
        <f>SUM(F28:R28)</f>
        <v>1223.9939854730628</v>
      </c>
    </row>
    <row r="29" spans="1:25" s="46" customFormat="1" x14ac:dyDescent="0.3">
      <c r="B29" s="74" t="s">
        <v>196</v>
      </c>
      <c r="C29" s="73"/>
      <c r="D29" s="73"/>
      <c r="E29" s="73"/>
      <c r="F29" s="71"/>
      <c r="G29" s="75">
        <f t="shared" ref="G29:R29" si="7">(G28-F28)/F28</f>
        <v>0.25466748058952482</v>
      </c>
      <c r="H29" s="75">
        <f t="shared" si="7"/>
        <v>0.25174071833165007</v>
      </c>
      <c r="I29" s="75">
        <f t="shared" si="7"/>
        <v>0.25056634970412589</v>
      </c>
      <c r="J29" s="75">
        <f t="shared" si="7"/>
        <v>0.25594194661600822</v>
      </c>
      <c r="K29" s="75">
        <f t="shared" si="7"/>
        <v>0.25278763066887588</v>
      </c>
      <c r="L29" s="75">
        <f t="shared" si="7"/>
        <v>0.25027994455346675</v>
      </c>
      <c r="M29" s="75">
        <f t="shared" si="7"/>
        <v>0.25056494576384442</v>
      </c>
      <c r="N29" s="75">
        <f t="shared" si="7"/>
        <v>0.248622915632884</v>
      </c>
      <c r="O29" s="75">
        <f t="shared" si="7"/>
        <v>0.2486014206928841</v>
      </c>
      <c r="P29" s="75">
        <f t="shared" si="7"/>
        <v>0.25161273930679379</v>
      </c>
      <c r="Q29" s="75">
        <f t="shared" si="7"/>
        <v>0.2516115332855412</v>
      </c>
      <c r="R29" s="75">
        <f t="shared" si="7"/>
        <v>0.2516169724900616</v>
      </c>
      <c r="S29" s="76"/>
      <c r="U29" s="77">
        <f>G29</f>
        <v>0.25466748058952482</v>
      </c>
      <c r="Y29" s="76"/>
    </row>
    <row r="30" spans="1:25" x14ac:dyDescent="0.3">
      <c r="B30" s="68" t="s">
        <v>150</v>
      </c>
      <c r="C30" s="72"/>
      <c r="D30" s="72"/>
      <c r="E30" s="72"/>
      <c r="F30" s="66">
        <v>21.702167039003879</v>
      </c>
      <c r="G30" s="66">
        <v>50.650681451502983</v>
      </c>
      <c r="H30" s="66">
        <v>73.40154318319793</v>
      </c>
      <c r="I30" s="66">
        <v>74.097398059786016</v>
      </c>
      <c r="J30" s="66">
        <v>75.065165289830531</v>
      </c>
      <c r="K30" s="66">
        <v>75.990630307108816</v>
      </c>
      <c r="L30" s="66">
        <v>106.67527502922337</v>
      </c>
      <c r="M30" s="66">
        <v>131.32267473665621</v>
      </c>
      <c r="N30" s="66">
        <v>132.39789079960187</v>
      </c>
      <c r="O30" s="66">
        <v>133.46439412221474</v>
      </c>
      <c r="P30" s="66">
        <v>134.86196838743919</v>
      </c>
      <c r="Q30" s="66">
        <v>136.27931679116276</v>
      </c>
      <c r="R30" s="66">
        <v>137.71384636079139</v>
      </c>
      <c r="S30" s="44">
        <f>SUM(F30:R30)</f>
        <v>1283.6229515575196</v>
      </c>
      <c r="T30" s="6" t="s">
        <v>189</v>
      </c>
    </row>
    <row r="31" spans="1:25" x14ac:dyDescent="0.3">
      <c r="B31" s="68" t="s">
        <v>109</v>
      </c>
      <c r="C31" s="73">
        <f t="shared" ref="C31:E31" si="8">C7</f>
        <v>0</v>
      </c>
      <c r="D31" s="73">
        <f t="shared" si="8"/>
        <v>0</v>
      </c>
      <c r="E31" s="73">
        <f t="shared" si="8"/>
        <v>0</v>
      </c>
      <c r="F31" s="66">
        <v>4.0052513881991292</v>
      </c>
      <c r="G31" s="66">
        <v>4.7998800009102256</v>
      </c>
      <c r="H31" s="66">
        <v>5.7410567186108823</v>
      </c>
      <c r="I31" s="66">
        <v>6.8615095300367175</v>
      </c>
      <c r="J31" s="66">
        <v>8.1958091081529485</v>
      </c>
      <c r="K31" s="66">
        <v>9.7913912714431053</v>
      </c>
      <c r="L31" s="66">
        <v>11.700416933634573</v>
      </c>
      <c r="M31" s="66">
        <v>13.980639112943715</v>
      </c>
      <c r="N31" s="66">
        <v>16.699588074689846</v>
      </c>
      <c r="O31" s="66">
        <v>19.942498024311963</v>
      </c>
      <c r="P31" s="66">
        <v>23.813350666622068</v>
      </c>
      <c r="Q31" s="66">
        <v>28.434407407515863</v>
      </c>
      <c r="R31" s="66">
        <v>33.951523369003795</v>
      </c>
      <c r="S31" s="44">
        <f>SUM(F31:R31)</f>
        <v>187.91732160607484</v>
      </c>
    </row>
    <row r="32" spans="1:25" s="46" customFormat="1" x14ac:dyDescent="0.3">
      <c r="B32" s="74" t="s">
        <v>198</v>
      </c>
      <c r="C32" s="72"/>
      <c r="D32" s="72"/>
      <c r="E32" s="72"/>
      <c r="F32" s="71"/>
      <c r="G32" s="75">
        <f t="shared" ref="G32:R32" si="9">(G31-F31)/F31</f>
        <v>0.19839668867036664</v>
      </c>
      <c r="H32" s="75">
        <f t="shared" si="9"/>
        <v>0.19608338490174265</v>
      </c>
      <c r="I32" s="75">
        <f t="shared" si="9"/>
        <v>0.19516490889101376</v>
      </c>
      <c r="J32" s="75">
        <f t="shared" si="9"/>
        <v>0.19446152078857359</v>
      </c>
      <c r="K32" s="75">
        <f t="shared" si="9"/>
        <v>0.19468268992538135</v>
      </c>
      <c r="L32" s="75">
        <f t="shared" si="9"/>
        <v>0.19496980656458904</v>
      </c>
      <c r="M32" s="75">
        <f t="shared" si="9"/>
        <v>0.19488383980183707</v>
      </c>
      <c r="N32" s="75">
        <f t="shared" si="9"/>
        <v>0.19447958993726133</v>
      </c>
      <c r="O32" s="75">
        <f t="shared" si="9"/>
        <v>0.19419101447999915</v>
      </c>
      <c r="P32" s="75">
        <f t="shared" si="9"/>
        <v>0.19410069077560574</v>
      </c>
      <c r="Q32" s="75">
        <f t="shared" si="9"/>
        <v>0.19405319333624435</v>
      </c>
      <c r="R32" s="75">
        <f t="shared" si="9"/>
        <v>0.19402957418516947</v>
      </c>
      <c r="S32" s="76"/>
      <c r="U32" s="77">
        <f>G32</f>
        <v>0.19839668867036664</v>
      </c>
      <c r="Y32" s="76"/>
    </row>
    <row r="33" spans="2:25" x14ac:dyDescent="0.3">
      <c r="B33" s="68" t="s">
        <v>149</v>
      </c>
      <c r="C33" s="72"/>
      <c r="D33" s="72"/>
      <c r="E33" s="72"/>
      <c r="F33" s="66">
        <v>0</v>
      </c>
      <c r="G33" s="66">
        <v>0.81422432431963176</v>
      </c>
      <c r="H33" s="66">
        <v>1.6450749119882533</v>
      </c>
      <c r="I33" s="66">
        <v>2.4902951084539033</v>
      </c>
      <c r="J33" s="66">
        <v>3.3641036523556975</v>
      </c>
      <c r="K33" s="66">
        <v>4.2481050232672395</v>
      </c>
      <c r="L33" s="66">
        <v>5.138628515742619</v>
      </c>
      <c r="M33" s="66">
        <v>6.0446903046498708</v>
      </c>
      <c r="N33" s="66">
        <v>6.9558123981800408</v>
      </c>
      <c r="O33" s="66">
        <v>7.8793299082130259</v>
      </c>
      <c r="P33" s="66">
        <v>8.8362371529161425</v>
      </c>
      <c r="Q33" s="66">
        <v>9.8100399313099782</v>
      </c>
      <c r="R33" s="66">
        <v>10.801082143066653</v>
      </c>
      <c r="S33" s="44">
        <f>SUM(F33:R33)</f>
        <v>68.027623374463062</v>
      </c>
    </row>
    <row r="34" spans="2:25" x14ac:dyDescent="0.3">
      <c r="B34" s="68"/>
      <c r="C34" s="72"/>
      <c r="D34" s="72"/>
      <c r="E34" s="72"/>
      <c r="F34" s="66"/>
      <c r="G34" s="66"/>
      <c r="H34" s="66"/>
      <c r="I34" s="66"/>
      <c r="J34" s="66"/>
      <c r="K34" s="66"/>
      <c r="L34" s="66"/>
      <c r="M34" s="66"/>
      <c r="N34" s="66"/>
      <c r="O34" s="66"/>
      <c r="P34" s="66"/>
      <c r="Q34" s="66"/>
      <c r="R34" s="66"/>
      <c r="S34" s="44"/>
    </row>
    <row r="35" spans="2:25" x14ac:dyDescent="0.3">
      <c r="B35" s="68" t="s">
        <v>148</v>
      </c>
      <c r="C35" s="72"/>
      <c r="D35" s="72"/>
      <c r="E35" s="72"/>
      <c r="F35" s="66">
        <v>0</v>
      </c>
      <c r="G35" s="66">
        <v>4.902725598811962</v>
      </c>
      <c r="H35" s="66">
        <v>4.9463268379294485</v>
      </c>
      <c r="I35" s="66">
        <v>4.9905289407528999</v>
      </c>
      <c r="J35" s="66">
        <v>5.0620144670563247</v>
      </c>
      <c r="K35" s="66">
        <v>5.1176887438982313</v>
      </c>
      <c r="L35" s="66">
        <v>6.9823052926782605</v>
      </c>
      <c r="M35" s="66">
        <v>7.0456838142488722</v>
      </c>
      <c r="N35" s="66">
        <v>7.1013364969815438</v>
      </c>
      <c r="O35" s="66">
        <v>7.1566339865655717</v>
      </c>
      <c r="P35" s="66">
        <v>7.2308189385996009</v>
      </c>
      <c r="Q35" s="66">
        <v>7.3062811589850201</v>
      </c>
      <c r="R35" s="66">
        <v>7.3828054674766603</v>
      </c>
      <c r="S35" s="44">
        <f>SUM(F35:R35)</f>
        <v>75.225149743984389</v>
      </c>
    </row>
    <row r="36" spans="2:25" x14ac:dyDescent="0.3">
      <c r="B36" s="68" t="s">
        <v>137</v>
      </c>
      <c r="C36" s="73">
        <f>C12</f>
        <v>0</v>
      </c>
      <c r="D36" s="73">
        <f>D12</f>
        <v>0</v>
      </c>
      <c r="E36" s="73">
        <f>E12</f>
        <v>0</v>
      </c>
      <c r="F36" s="66">
        <f t="shared" ref="F36:R36" si="10">F12*(1+37.5%/2)</f>
        <v>210.58286706070982</v>
      </c>
      <c r="G36" s="66">
        <f t="shared" si="10"/>
        <v>229.82226868958426</v>
      </c>
      <c r="H36" s="66">
        <f t="shared" si="10"/>
        <v>250.1134473715924</v>
      </c>
      <c r="I36" s="66">
        <f t="shared" si="10"/>
        <v>271.48321114633654</v>
      </c>
      <c r="J36" s="66">
        <f t="shared" si="10"/>
        <v>288.42217250302679</v>
      </c>
      <c r="K36" s="66">
        <f t="shared" si="10"/>
        <v>303.80865135411528</v>
      </c>
      <c r="L36" s="66">
        <f t="shared" si="10"/>
        <v>319.44986564615147</v>
      </c>
      <c r="M36" s="66">
        <f t="shared" si="10"/>
        <v>335.74708793210522</v>
      </c>
      <c r="N36" s="66">
        <f t="shared" si="10"/>
        <v>352.38561487311677</v>
      </c>
      <c r="O36" s="66">
        <f t="shared" si="10"/>
        <v>369.60748827246573</v>
      </c>
      <c r="P36" s="66">
        <f t="shared" si="10"/>
        <v>385.11421871296443</v>
      </c>
      <c r="Q36" s="66">
        <f t="shared" si="10"/>
        <v>401.00035633337046</v>
      </c>
      <c r="R36" s="66">
        <f t="shared" si="10"/>
        <v>410.82040016635199</v>
      </c>
      <c r="S36" s="44">
        <f>SUM(F36:R36)</f>
        <v>4128.357650061891</v>
      </c>
    </row>
    <row r="37" spans="2:25" s="46" customFormat="1" x14ac:dyDescent="0.3">
      <c r="B37" s="74" t="s">
        <v>204</v>
      </c>
      <c r="F37" s="71"/>
      <c r="G37" s="75">
        <f t="shared" ref="G37:R37" si="11">(G36-F36)/F36</f>
        <v>9.1362616044769862E-2</v>
      </c>
      <c r="H37" s="75">
        <f t="shared" si="11"/>
        <v>8.8290742223134933E-2</v>
      </c>
      <c r="I37" s="75">
        <f t="shared" si="11"/>
        <v>8.5440283196749442E-2</v>
      </c>
      <c r="J37" s="75">
        <f t="shared" si="11"/>
        <v>6.2394139531374924E-2</v>
      </c>
      <c r="K37" s="75">
        <f t="shared" si="11"/>
        <v>5.3347073553878827E-2</v>
      </c>
      <c r="L37" s="75">
        <f t="shared" si="11"/>
        <v>5.1483768557350901E-2</v>
      </c>
      <c r="M37" s="75">
        <f t="shared" si="11"/>
        <v>5.101652571676419E-2</v>
      </c>
      <c r="N37" s="75">
        <f t="shared" si="11"/>
        <v>4.9556727486423327E-2</v>
      </c>
      <c r="O37" s="75">
        <f t="shared" si="11"/>
        <v>4.8872237323166645E-2</v>
      </c>
      <c r="P37" s="75">
        <f t="shared" si="11"/>
        <v>4.1954589483499623E-2</v>
      </c>
      <c r="Q37" s="75">
        <f t="shared" si="11"/>
        <v>4.1250457263034425E-2</v>
      </c>
      <c r="R37" s="75">
        <f t="shared" si="11"/>
        <v>2.44888656029464E-2</v>
      </c>
      <c r="S37" s="76"/>
      <c r="U37" s="79">
        <v>0.1</v>
      </c>
      <c r="Y37" s="76"/>
    </row>
    <row r="38" spans="2:25" x14ac:dyDescent="0.3">
      <c r="B38" s="68" t="s">
        <v>145</v>
      </c>
      <c r="C38" s="72"/>
      <c r="D38" s="72"/>
      <c r="E38" s="72"/>
      <c r="F38" s="66">
        <v>0</v>
      </c>
      <c r="G38" s="66">
        <v>0.97029569301256735</v>
      </c>
      <c r="H38" s="66">
        <v>1.2316185697990929</v>
      </c>
      <c r="I38" s="66">
        <v>1.5667638207374777</v>
      </c>
      <c r="J38" s="66">
        <v>2.0011460954295455</v>
      </c>
      <c r="K38" s="66">
        <v>2.5580174647271212</v>
      </c>
      <c r="L38" s="66">
        <v>3.2456425274129401</v>
      </c>
      <c r="M38" s="66">
        <v>4.0763350638471163</v>
      </c>
      <c r="N38" s="66">
        <v>5.0825650797672584</v>
      </c>
      <c r="O38" s="66">
        <v>6.3138109433875025</v>
      </c>
      <c r="P38" s="66">
        <v>7.7826240888405138</v>
      </c>
      <c r="Q38" s="66">
        <v>9.5906012284783131</v>
      </c>
      <c r="R38" s="66">
        <v>11.637695745539849</v>
      </c>
      <c r="S38" s="44">
        <f>SUM(F38:R38)</f>
        <v>56.057116320979297</v>
      </c>
      <c r="T38" s="6" t="s">
        <v>189</v>
      </c>
    </row>
    <row r="39" spans="2:25" x14ac:dyDescent="0.3">
      <c r="B39" s="68" t="s">
        <v>147</v>
      </c>
      <c r="C39" s="72"/>
      <c r="D39" s="72"/>
      <c r="E39" s="72"/>
      <c r="F39" s="66">
        <v>0</v>
      </c>
      <c r="G39" s="66">
        <v>2.4155063188889736</v>
      </c>
      <c r="H39" s="66">
        <v>2.4535117021134312</v>
      </c>
      <c r="I39" s="66">
        <v>2.4966906916379097</v>
      </c>
      <c r="J39" s="66">
        <v>3.8255128588380596</v>
      </c>
      <c r="K39" s="66">
        <v>3.9128781762519318</v>
      </c>
      <c r="L39" s="66">
        <v>3.9991020613918971</v>
      </c>
      <c r="M39" s="66">
        <v>5.4522492839881416</v>
      </c>
      <c r="N39" s="66">
        <v>5.5710756206498004</v>
      </c>
      <c r="O39" s="66">
        <v>5.6929744077446074</v>
      </c>
      <c r="P39" s="66">
        <v>7.2290537435639628</v>
      </c>
      <c r="Q39" s="66">
        <v>7.3436934668119376</v>
      </c>
      <c r="R39" s="66">
        <v>7.4601662514329092</v>
      </c>
      <c r="S39" s="44">
        <f>SUM(F39:R39)</f>
        <v>57.852414583313568</v>
      </c>
    </row>
    <row r="40" spans="2:25" x14ac:dyDescent="0.3">
      <c r="B40" s="68" t="s">
        <v>107</v>
      </c>
      <c r="C40" s="73">
        <f>C16</f>
        <v>0</v>
      </c>
      <c r="D40" s="73">
        <f>D16</f>
        <v>0</v>
      </c>
      <c r="E40" s="73">
        <f>E16</f>
        <v>0</v>
      </c>
      <c r="F40" s="66">
        <v>16.516023986794348</v>
      </c>
      <c r="G40" s="66">
        <v>17.467531107375347</v>
      </c>
      <c r="H40" s="66">
        <v>18.426383284690548</v>
      </c>
      <c r="I40" s="66">
        <v>23.347977270753361</v>
      </c>
      <c r="J40" s="66">
        <v>24.569740855115921</v>
      </c>
      <c r="K40" s="66">
        <v>25.950641989059207</v>
      </c>
      <c r="L40" s="66">
        <v>27.354560582606208</v>
      </c>
      <c r="M40" s="66">
        <v>28.834916599813834</v>
      </c>
      <c r="N40" s="66">
        <v>31.124113777548715</v>
      </c>
      <c r="O40" s="66">
        <v>32.731363437009101</v>
      </c>
      <c r="P40" s="66">
        <v>34.533027866625716</v>
      </c>
      <c r="Q40" s="66">
        <v>36.434413477461966</v>
      </c>
      <c r="R40" s="66">
        <v>38.440927650815865</v>
      </c>
      <c r="S40" s="44">
        <f>SUM(F40:R40)</f>
        <v>355.73162188567011</v>
      </c>
    </row>
    <row r="41" spans="2:25" s="46" customFormat="1" x14ac:dyDescent="0.3">
      <c r="B41" s="74" t="s">
        <v>202</v>
      </c>
      <c r="C41" s="72"/>
      <c r="D41" s="72"/>
      <c r="E41" s="72"/>
      <c r="F41" s="71"/>
      <c r="G41" s="75">
        <f t="shared" ref="G41:R41" si="12">(G40-F40)/F40</f>
        <v>5.7611149108392649E-2</v>
      </c>
      <c r="H41" s="75">
        <f t="shared" si="12"/>
        <v>5.4893400299160948E-2</v>
      </c>
      <c r="I41" s="84">
        <f t="shared" si="12"/>
        <v>0.26709495347097717</v>
      </c>
      <c r="J41" s="75">
        <f t="shared" si="12"/>
        <v>5.23284552744957E-2</v>
      </c>
      <c r="K41" s="75">
        <f t="shared" si="12"/>
        <v>5.620332514234698E-2</v>
      </c>
      <c r="L41" s="75">
        <f t="shared" si="12"/>
        <v>5.4099570798244338E-2</v>
      </c>
      <c r="M41" s="75">
        <f t="shared" si="12"/>
        <v>5.4117338596509267E-2</v>
      </c>
      <c r="N41" s="75">
        <f t="shared" si="12"/>
        <v>7.9389762401797973E-2</v>
      </c>
      <c r="O41" s="75">
        <f t="shared" si="12"/>
        <v>5.1640013622484923E-2</v>
      </c>
      <c r="P41" s="75">
        <f t="shared" si="12"/>
        <v>5.5043977409736829E-2</v>
      </c>
      <c r="Q41" s="75">
        <f t="shared" si="12"/>
        <v>5.5059915921066266E-2</v>
      </c>
      <c r="R41" s="75">
        <f t="shared" si="12"/>
        <v>5.5071949342483939E-2</v>
      </c>
      <c r="S41" s="76"/>
      <c r="U41" s="79">
        <f>G41</f>
        <v>5.7611149108392649E-2</v>
      </c>
      <c r="Y41" s="76"/>
    </row>
    <row r="42" spans="2:25" x14ac:dyDescent="0.3">
      <c r="B42" s="68" t="s">
        <v>146</v>
      </c>
      <c r="C42" s="72"/>
      <c r="D42" s="72"/>
      <c r="E42" s="72"/>
      <c r="F42" s="66">
        <v>0</v>
      </c>
      <c r="G42" s="66">
        <v>2.0522233539839561</v>
      </c>
      <c r="H42" s="66">
        <v>2.0839516899301653</v>
      </c>
      <c r="I42" s="66">
        <v>2.1208299842489131</v>
      </c>
      <c r="J42" s="66">
        <v>5.4176574487510623</v>
      </c>
      <c r="K42" s="66">
        <v>5.5402212707727276</v>
      </c>
      <c r="L42" s="66">
        <v>5.6626699417060307</v>
      </c>
      <c r="M42" s="66">
        <v>5.790642083320666</v>
      </c>
      <c r="N42" s="66">
        <v>5.9176099259272199</v>
      </c>
      <c r="O42" s="66">
        <v>6.0477426210379779</v>
      </c>
      <c r="P42" s="66">
        <v>6.1432287679318973</v>
      </c>
      <c r="Q42" s="66">
        <v>6.2402321520013544</v>
      </c>
      <c r="R42" s="66">
        <v>6.3387770312905936</v>
      </c>
      <c r="S42" s="44">
        <f>SUM(F42:R42)</f>
        <v>59.355786270902556</v>
      </c>
    </row>
    <row r="43" spans="2:25" x14ac:dyDescent="0.3">
      <c r="B43" s="68" t="s">
        <v>151</v>
      </c>
      <c r="C43" s="72"/>
      <c r="D43" s="72"/>
      <c r="E43" s="72"/>
      <c r="F43" s="66">
        <v>0</v>
      </c>
      <c r="G43" s="66">
        <v>0</v>
      </c>
      <c r="H43" s="66">
        <v>7.1264714506665854</v>
      </c>
      <c r="I43" s="66">
        <v>7.4753277992098157</v>
      </c>
      <c r="J43" s="66">
        <v>7.8756240865958365</v>
      </c>
      <c r="K43" s="66">
        <v>8.287701040692383</v>
      </c>
      <c r="L43" s="66">
        <v>8.7051301081991426</v>
      </c>
      <c r="M43" s="66">
        <v>9.1420443492415249</v>
      </c>
      <c r="N43" s="66">
        <v>9.5856889135825014</v>
      </c>
      <c r="O43" s="66">
        <v>10.049449970917928</v>
      </c>
      <c r="P43" s="66">
        <v>10.561331093579501</v>
      </c>
      <c r="Q43" s="66">
        <v>11.099844461202197</v>
      </c>
      <c r="R43" s="66">
        <v>11.666051072571166</v>
      </c>
      <c r="S43" s="44">
        <f>SUM(F43:R43)</f>
        <v>101.57466434645858</v>
      </c>
    </row>
    <row r="44" spans="2:25" x14ac:dyDescent="0.3">
      <c r="B44" s="68" t="s">
        <v>171</v>
      </c>
      <c r="C44" s="72"/>
      <c r="D44" s="72"/>
      <c r="E44" s="72"/>
      <c r="F44" s="66">
        <v>0</v>
      </c>
      <c r="G44" s="66">
        <v>1.0188516933319312</v>
      </c>
      <c r="H44" s="66">
        <v>3.5459319949594388</v>
      </c>
      <c r="I44" s="66">
        <v>9.1166923230980821</v>
      </c>
      <c r="J44" s="66">
        <v>12.957341236038237</v>
      </c>
      <c r="K44" s="66">
        <v>16.830300546214779</v>
      </c>
      <c r="L44" s="66">
        <v>20.673903725028445</v>
      </c>
      <c r="M44" s="66">
        <v>41.056062191867831</v>
      </c>
      <c r="N44" s="66">
        <v>47.636616305423807</v>
      </c>
      <c r="O44" s="66">
        <v>54.268898797794755</v>
      </c>
      <c r="P44" s="66">
        <v>61.097987697947573</v>
      </c>
      <c r="Q44" s="66">
        <v>67.998526525523019</v>
      </c>
      <c r="R44" s="66">
        <v>74.974896966677463</v>
      </c>
      <c r="S44" s="44">
        <f>SUM(F44:R44)</f>
        <v>411.17601000390533</v>
      </c>
    </row>
    <row r="45" spans="2:25" x14ac:dyDescent="0.3">
      <c r="B45" s="68" t="s">
        <v>144</v>
      </c>
      <c r="C45" s="72"/>
      <c r="D45" s="72"/>
      <c r="E45" s="72"/>
      <c r="F45" s="66">
        <v>0</v>
      </c>
      <c r="G45" s="66">
        <v>32.091849973906484</v>
      </c>
      <c r="H45" s="66">
        <v>37.51513083853802</v>
      </c>
      <c r="I45" s="66">
        <v>43.933247194100495</v>
      </c>
      <c r="J45" s="66">
        <v>51.62443337440483</v>
      </c>
      <c r="K45" s="66">
        <v>60.76817923228927</v>
      </c>
      <c r="L45" s="66">
        <v>71.459881342040262</v>
      </c>
      <c r="M45" s="66">
        <v>84.050401843316777</v>
      </c>
      <c r="N45" s="66">
        <v>98.813047425309875</v>
      </c>
      <c r="O45" s="66">
        <v>116.17871166922377</v>
      </c>
      <c r="P45" s="66">
        <v>135.80286000487405</v>
      </c>
      <c r="Q45" s="66">
        <v>158.74205964707625</v>
      </c>
      <c r="R45" s="66">
        <v>185.55635767104098</v>
      </c>
      <c r="S45" s="44">
        <f>SUM(F45:R45)</f>
        <v>1076.5361602161213</v>
      </c>
      <c r="T45" s="6" t="s">
        <v>189</v>
      </c>
    </row>
    <row r="46" spans="2:25" x14ac:dyDescent="0.3">
      <c r="B46" s="68" t="s">
        <v>172</v>
      </c>
      <c r="C46" s="72"/>
      <c r="D46" s="72"/>
      <c r="E46" s="72"/>
      <c r="F46" s="66">
        <v>264.2256609237262</v>
      </c>
      <c r="G46" s="66">
        <v>369.06670584943379</v>
      </c>
      <c r="H46" s="66">
        <v>433.06523936311396</v>
      </c>
      <c r="I46" s="66">
        <v>478.82052318092781</v>
      </c>
      <c r="J46" s="66">
        <v>529.187342602635</v>
      </c>
      <c r="K46" s="66">
        <v>575.58243409159093</v>
      </c>
      <c r="L46" s="66">
        <v>653.57563004062376</v>
      </c>
      <c r="M46" s="66">
        <v>748.11042509730294</v>
      </c>
      <c r="N46" s="66">
        <v>811.81569479714483</v>
      </c>
      <c r="O46" s="66">
        <v>883.94895190338161</v>
      </c>
      <c r="P46" s="66">
        <v>966.59911699774216</v>
      </c>
      <c r="Q46" s="66">
        <v>1059.0651724948298</v>
      </c>
      <c r="R46" s="66">
        <v>1163.8579366431886</v>
      </c>
      <c r="S46" s="44">
        <f>SUM(F46:R46)</f>
        <v>8936.9208339856414</v>
      </c>
    </row>
    <row r="47" spans="2:25" x14ac:dyDescent="0.3">
      <c r="B47" s="70" t="s">
        <v>191</v>
      </c>
      <c r="C47" s="71">
        <f>SUM(C38,C45)</f>
        <v>0</v>
      </c>
      <c r="D47" s="71">
        <f>SUM(D38,D45)</f>
        <v>0</v>
      </c>
      <c r="E47" s="71">
        <f>SUM(E38,E45)</f>
        <v>0</v>
      </c>
      <c r="F47" s="71">
        <f t="shared" ref="F47:Q47" si="13">SUM(F38,F45)</f>
        <v>0</v>
      </c>
      <c r="G47" s="71">
        <f t="shared" si="13"/>
        <v>33.062145666919051</v>
      </c>
      <c r="H47" s="71">
        <f>SUM(H38,H45)</f>
        <v>38.746749408337116</v>
      </c>
      <c r="I47" s="71">
        <f t="shared" si="13"/>
        <v>45.500011014837973</v>
      </c>
      <c r="J47" s="71">
        <f t="shared" si="13"/>
        <v>53.625579469834378</v>
      </c>
      <c r="K47" s="71">
        <f t="shared" si="13"/>
        <v>63.326196697016393</v>
      </c>
      <c r="L47" s="71">
        <f t="shared" si="13"/>
        <v>74.705523869453202</v>
      </c>
      <c r="M47" s="71">
        <f t="shared" si="13"/>
        <v>88.126736907163888</v>
      </c>
      <c r="N47" s="71">
        <f t="shared" si="13"/>
        <v>103.89561250507714</v>
      </c>
      <c r="O47" s="71">
        <f t="shared" si="13"/>
        <v>122.49252261261128</v>
      </c>
      <c r="P47" s="71">
        <f t="shared" si="13"/>
        <v>143.58548409371457</v>
      </c>
      <c r="Q47" s="71">
        <f t="shared" si="13"/>
        <v>168.33266087555455</v>
      </c>
      <c r="R47" s="71">
        <f>SUM(R38,R45)</f>
        <v>197.19405341658083</v>
      </c>
    </row>
    <row r="48" spans="2:25" x14ac:dyDescent="0.3">
      <c r="B48" s="93" t="s">
        <v>223</v>
      </c>
      <c r="C48" s="71">
        <f>SUM(C28,C31,C33,C35,C36,C39,C40,C42, C43,C44)</f>
        <v>0</v>
      </c>
      <c r="D48" s="71">
        <f>SUM(D28,D31,D33,D35,D36,D39,D40,D42, D43,D44)+SUM(C28,C31,C33,C40,C43,C44)</f>
        <v>0</v>
      </c>
      <c r="E48" s="71">
        <f>SUM(E28,E31,E33,E35,E36,E39,E40,E42, E43,E44)+SUM(D28,D31,D33,D40,D43,D44)+SUM(C28,C31,C40,C43,C44)</f>
        <v>0</v>
      </c>
      <c r="F48" s="71">
        <f>F47</f>
        <v>0</v>
      </c>
      <c r="G48" s="71">
        <f t="shared" ref="G48" si="14">G47</f>
        <v>33.062145666919051</v>
      </c>
      <c r="H48" s="71">
        <f t="shared" ref="H48" si="15">H47</f>
        <v>38.746749408337116</v>
      </c>
      <c r="I48" s="71">
        <f t="shared" ref="I48" si="16">I47</f>
        <v>45.500011014837973</v>
      </c>
      <c r="J48" s="71">
        <f t="shared" ref="J48" si="17">J47</f>
        <v>53.625579469834378</v>
      </c>
      <c r="K48" s="71">
        <f t="shared" ref="K48" si="18">K47</f>
        <v>63.326196697016393</v>
      </c>
      <c r="L48" s="71">
        <f t="shared" ref="L48" si="19">L47</f>
        <v>74.705523869453202</v>
      </c>
      <c r="M48" s="71">
        <f t="shared" ref="M48" si="20">M47</f>
        <v>88.126736907163888</v>
      </c>
      <c r="N48" s="71">
        <f t="shared" ref="N48" si="21">N47</f>
        <v>103.89561250507714</v>
      </c>
      <c r="O48" s="71">
        <f t="shared" ref="O48" si="22">O47</f>
        <v>122.49252261261128</v>
      </c>
      <c r="P48" s="71">
        <f t="shared" ref="P48" si="23">P47</f>
        <v>143.58548409371457</v>
      </c>
      <c r="Q48" s="71">
        <f t="shared" ref="Q48" si="24">Q47</f>
        <v>168.33266087555455</v>
      </c>
      <c r="R48" s="71">
        <f t="shared" ref="R48" si="25">R47</f>
        <v>197.19405341658083</v>
      </c>
      <c r="W48">
        <f>R48/R47</f>
        <v>1</v>
      </c>
    </row>
    <row r="50" spans="2:24" ht="18" hidden="1" x14ac:dyDescent="0.35">
      <c r="B50" s="69" t="s">
        <v>210</v>
      </c>
    </row>
    <row r="51" spans="2:24" hidden="1" x14ac:dyDescent="0.3">
      <c r="B51" t="s">
        <v>211</v>
      </c>
    </row>
    <row r="52" spans="2:24" hidden="1" x14ac:dyDescent="0.3">
      <c r="B52" t="s">
        <v>212</v>
      </c>
    </row>
    <row r="53" spans="2:24" hidden="1" x14ac:dyDescent="0.3">
      <c r="X53" t="s">
        <v>224</v>
      </c>
    </row>
    <row r="54" spans="2:24" hidden="1" x14ac:dyDescent="0.3">
      <c r="B54" s="68"/>
      <c r="C54" s="72">
        <v>2015</v>
      </c>
      <c r="D54" s="72">
        <v>2016</v>
      </c>
      <c r="E54" s="72">
        <v>2017</v>
      </c>
      <c r="F54" s="65" t="s">
        <v>173</v>
      </c>
      <c r="G54" s="65" t="s">
        <v>174</v>
      </c>
      <c r="H54" s="65" t="s">
        <v>175</v>
      </c>
      <c r="I54" s="65" t="s">
        <v>176</v>
      </c>
      <c r="J54" s="65" t="s">
        <v>177</v>
      </c>
      <c r="K54" s="65" t="s">
        <v>178</v>
      </c>
      <c r="L54" s="65" t="s">
        <v>179</v>
      </c>
      <c r="M54" s="65" t="s">
        <v>180</v>
      </c>
      <c r="N54" s="65" t="s">
        <v>181</v>
      </c>
      <c r="O54" s="65" t="s">
        <v>182</v>
      </c>
      <c r="P54" s="65" t="s">
        <v>183</v>
      </c>
      <c r="Q54" s="65" t="s">
        <v>184</v>
      </c>
      <c r="R54" s="65" t="s">
        <v>185</v>
      </c>
    </row>
    <row r="55" spans="2:24" hidden="1" x14ac:dyDescent="0.3">
      <c r="B55" s="68" t="s">
        <v>152</v>
      </c>
      <c r="C55" s="87">
        <f t="shared" ref="C55:H55" si="26">C4</f>
        <v>0</v>
      </c>
      <c r="D55" s="87">
        <f t="shared" si="26"/>
        <v>0</v>
      </c>
      <c r="E55" s="87">
        <f t="shared" si="26"/>
        <v>0</v>
      </c>
      <c r="F55" s="61">
        <f t="shared" si="26"/>
        <v>15.8827243930376</v>
      </c>
      <c r="G55" s="61">
        <f t="shared" si="26"/>
        <v>17.999066399196384</v>
      </c>
      <c r="H55" s="61">
        <f t="shared" si="26"/>
        <v>20.349825822813425</v>
      </c>
      <c r="I55" s="61">
        <f>H55+$X55</f>
        <v>21.772862861877094</v>
      </c>
      <c r="J55" s="61">
        <f>I55+$X55</f>
        <v>23.195899900940763</v>
      </c>
      <c r="K55" s="61">
        <f>J55+$X55</f>
        <v>24.618936940004431</v>
      </c>
      <c r="L55" s="61">
        <f t="shared" ref="L55:Q55" si="27">K55+$X55</f>
        <v>26.0419739790681</v>
      </c>
      <c r="M55" s="61">
        <f t="shared" si="27"/>
        <v>27.465011018131769</v>
      </c>
      <c r="N55" s="61">
        <f t="shared" si="27"/>
        <v>28.888048057195437</v>
      </c>
      <c r="O55" s="61">
        <f t="shared" si="27"/>
        <v>30.311085096259106</v>
      </c>
      <c r="P55" s="61">
        <f t="shared" si="27"/>
        <v>31.734122135322774</v>
      </c>
      <c r="Q55" s="61">
        <f t="shared" si="27"/>
        <v>33.157159174386443</v>
      </c>
      <c r="R55" s="61">
        <f>R4*0.5</f>
        <v>34.580196213450122</v>
      </c>
      <c r="X55" s="40">
        <f>(R55-H55)/10</f>
        <v>1.4230370390636697</v>
      </c>
    </row>
    <row r="56" spans="2:24" hidden="1" x14ac:dyDescent="0.3">
      <c r="B56" s="74" t="s">
        <v>196</v>
      </c>
      <c r="C56" s="87"/>
      <c r="D56" s="87"/>
      <c r="E56" s="87"/>
      <c r="F56" s="61"/>
      <c r="G56" s="61"/>
      <c r="H56" s="61"/>
      <c r="I56" s="61"/>
      <c r="J56" s="61"/>
      <c r="K56" s="61"/>
      <c r="L56" s="61"/>
      <c r="M56" s="61"/>
      <c r="N56" s="61"/>
      <c r="O56" s="61"/>
      <c r="P56" s="61"/>
      <c r="Q56" s="61"/>
      <c r="R56" s="61"/>
      <c r="S56" s="61">
        <f>SUM(F56:R56)</f>
        <v>0</v>
      </c>
    </row>
    <row r="57" spans="2:24" hidden="1" x14ac:dyDescent="0.3">
      <c r="B57" s="68" t="s">
        <v>150</v>
      </c>
      <c r="C57" s="87"/>
      <c r="D57" s="87"/>
      <c r="E57" s="87"/>
      <c r="F57" s="61"/>
      <c r="G57" s="61"/>
      <c r="H57" s="61"/>
      <c r="I57" s="61"/>
      <c r="J57" s="61"/>
      <c r="K57" s="61"/>
      <c r="L57" s="61"/>
      <c r="M57" s="61"/>
      <c r="N57" s="61"/>
      <c r="O57" s="61"/>
      <c r="P57" s="61"/>
      <c r="Q57" s="61"/>
      <c r="R57" s="61"/>
    </row>
    <row r="58" spans="2:24" hidden="1" x14ac:dyDescent="0.3">
      <c r="B58" s="68" t="s">
        <v>109</v>
      </c>
      <c r="C58" s="87">
        <f t="shared" ref="C58:H58" si="28">C7</f>
        <v>0</v>
      </c>
      <c r="D58" s="87">
        <f t="shared" si="28"/>
        <v>0</v>
      </c>
      <c r="E58" s="87">
        <f t="shared" si="28"/>
        <v>0</v>
      </c>
      <c r="F58" s="61">
        <f t="shared" si="28"/>
        <v>3.8185659421390019</v>
      </c>
      <c r="G58" s="61">
        <f t="shared" si="28"/>
        <v>4.3628613373685754</v>
      </c>
      <c r="H58" s="61">
        <f t="shared" si="28"/>
        <v>4.975117966770207</v>
      </c>
      <c r="I58" s="61">
        <f>H58+$X58</f>
        <v>5.3903438226520315</v>
      </c>
      <c r="J58" s="61">
        <f>I58+$X58</f>
        <v>5.8055696785338551</v>
      </c>
      <c r="K58" s="61">
        <f>J58+$X58</f>
        <v>6.2207955344156787</v>
      </c>
      <c r="L58" s="61">
        <f t="shared" ref="L58:Q63" si="29">K58+$X58</f>
        <v>6.6360213902975023</v>
      </c>
      <c r="M58" s="61">
        <f t="shared" si="29"/>
        <v>7.0512472461793259</v>
      </c>
      <c r="N58" s="61">
        <f t="shared" si="29"/>
        <v>7.4664731020611494</v>
      </c>
      <c r="O58" s="61">
        <f t="shared" si="29"/>
        <v>7.881698957942973</v>
      </c>
      <c r="P58" s="61">
        <f t="shared" si="29"/>
        <v>8.2969248138247966</v>
      </c>
      <c r="Q58" s="61">
        <f t="shared" si="29"/>
        <v>8.7121506697066202</v>
      </c>
      <c r="R58" s="61">
        <f>R7*0.5</f>
        <v>9.1273765255884474</v>
      </c>
      <c r="X58" s="39">
        <f>(R58-H58)/10</f>
        <v>0.41522585588182404</v>
      </c>
    </row>
    <row r="59" spans="2:24" hidden="1" x14ac:dyDescent="0.3">
      <c r="B59" s="74" t="s">
        <v>198</v>
      </c>
      <c r="C59" s="87"/>
      <c r="D59" s="87"/>
      <c r="E59" s="87"/>
      <c r="F59" s="61"/>
      <c r="G59" s="61"/>
      <c r="H59" s="61"/>
      <c r="I59" s="61"/>
      <c r="J59" s="61"/>
      <c r="K59" s="61"/>
      <c r="L59" s="61"/>
      <c r="M59" s="61"/>
      <c r="N59" s="61"/>
      <c r="O59" s="61"/>
      <c r="P59" s="61"/>
      <c r="Q59" s="61"/>
      <c r="R59" s="61"/>
    </row>
    <row r="60" spans="2:24" hidden="1" x14ac:dyDescent="0.3">
      <c r="B60" s="68" t="s">
        <v>149</v>
      </c>
      <c r="C60" s="87"/>
      <c r="D60" s="87"/>
      <c r="E60" s="87"/>
      <c r="F60" s="61">
        <f>F9</f>
        <v>0</v>
      </c>
      <c r="G60" s="61">
        <f>G9</f>
        <v>0.40711216215981594</v>
      </c>
      <c r="H60" s="61">
        <f>H9</f>
        <v>0.82253745599412675</v>
      </c>
      <c r="I60" s="61">
        <f>H60+$X60</f>
        <v>1.0103107639713804</v>
      </c>
      <c r="J60" s="61">
        <f>I60+$X60</f>
        <v>1.1980840719486341</v>
      </c>
      <c r="K60" s="61">
        <f>J60+$X60</f>
        <v>1.3858573799258878</v>
      </c>
      <c r="L60" s="61">
        <f t="shared" si="29"/>
        <v>1.5736306879031414</v>
      </c>
      <c r="M60" s="61">
        <f t="shared" si="29"/>
        <v>1.7614039958803951</v>
      </c>
      <c r="N60" s="61">
        <f t="shared" si="29"/>
        <v>1.9491773038576488</v>
      </c>
      <c r="O60" s="61">
        <f t="shared" si="29"/>
        <v>2.1369506118349024</v>
      </c>
      <c r="P60" s="61">
        <f t="shared" si="29"/>
        <v>2.3247239198121559</v>
      </c>
      <c r="Q60" s="61">
        <f t="shared" si="29"/>
        <v>2.5124972277894093</v>
      </c>
      <c r="R60" s="61">
        <f>R9*0.5</f>
        <v>2.7002705357666632</v>
      </c>
      <c r="X60" s="39">
        <f>(R60-H60)/10</f>
        <v>0.18777330797725364</v>
      </c>
    </row>
    <row r="61" spans="2:24" hidden="1" x14ac:dyDescent="0.3">
      <c r="B61" s="68"/>
      <c r="C61" s="87"/>
      <c r="D61" s="87"/>
      <c r="E61" s="87"/>
      <c r="F61" s="61">
        <f>F10</f>
        <v>0</v>
      </c>
      <c r="G61" s="61"/>
      <c r="H61" s="61"/>
      <c r="I61" s="61"/>
      <c r="J61" s="61"/>
      <c r="K61" s="61"/>
      <c r="L61" s="61"/>
      <c r="M61" s="61"/>
      <c r="N61" s="61"/>
      <c r="O61" s="61"/>
      <c r="P61" s="61"/>
      <c r="Q61" s="61"/>
      <c r="R61" s="61"/>
    </row>
    <row r="62" spans="2:24" hidden="1" x14ac:dyDescent="0.3">
      <c r="B62" s="68" t="s">
        <v>148</v>
      </c>
      <c r="C62" s="87"/>
      <c r="D62" s="87"/>
      <c r="E62" s="87"/>
      <c r="F62" s="61">
        <f>F11</f>
        <v>0</v>
      </c>
      <c r="G62" s="61">
        <f>G11</f>
        <v>1.5111463098201718</v>
      </c>
      <c r="H62" s="61">
        <f>H11</f>
        <v>1.5288840100340908</v>
      </c>
      <c r="I62" s="61">
        <f t="shared" ref="I62:K63" si="30">H62+$X62</f>
        <v>1.649246931110995</v>
      </c>
      <c r="J62" s="61">
        <f t="shared" si="30"/>
        <v>1.7696098521878991</v>
      </c>
      <c r="K62" s="61">
        <f t="shared" si="30"/>
        <v>1.8899727732648033</v>
      </c>
      <c r="L62" s="61">
        <f t="shared" si="29"/>
        <v>2.0103356943417077</v>
      </c>
      <c r="M62" s="61">
        <f t="shared" si="29"/>
        <v>2.1306986154186118</v>
      </c>
      <c r="N62" s="61">
        <f t="shared" si="29"/>
        <v>2.251061536495516</v>
      </c>
      <c r="O62" s="61">
        <f t="shared" si="29"/>
        <v>2.3714244575724202</v>
      </c>
      <c r="P62" s="61">
        <f t="shared" si="29"/>
        <v>2.4917873786493243</v>
      </c>
      <c r="Q62" s="61">
        <f t="shared" si="29"/>
        <v>2.6121502997262285</v>
      </c>
      <c r="R62" s="61">
        <f>R11*0.5</f>
        <v>2.7325132208031326</v>
      </c>
      <c r="X62" s="39">
        <f>(R62-H62)/10</f>
        <v>0.12036292107690419</v>
      </c>
    </row>
    <row r="63" spans="2:24" hidden="1" x14ac:dyDescent="0.3">
      <c r="B63" s="68" t="s">
        <v>137</v>
      </c>
      <c r="C63" s="61">
        <f>C12</f>
        <v>0</v>
      </c>
      <c r="D63" s="61">
        <f>D12</f>
        <v>0</v>
      </c>
      <c r="E63" s="61">
        <f>E12</f>
        <v>0</v>
      </c>
      <c r="F63" s="61">
        <f>F12</f>
        <v>177.332940682703</v>
      </c>
      <c r="G63" s="61">
        <f>G12</f>
        <v>193.53454205438675</v>
      </c>
      <c r="H63" s="61">
        <f>H12</f>
        <v>210.62185041818307</v>
      </c>
      <c r="I63" s="61">
        <f t="shared" si="30"/>
        <v>206.85736643600063</v>
      </c>
      <c r="J63" s="61">
        <f t="shared" si="30"/>
        <v>203.09288245381819</v>
      </c>
      <c r="K63" s="61">
        <f t="shared" si="30"/>
        <v>199.32839847163575</v>
      </c>
      <c r="L63" s="61">
        <f t="shared" si="29"/>
        <v>195.56391448945331</v>
      </c>
      <c r="M63" s="61">
        <f t="shared" si="29"/>
        <v>191.79943050727087</v>
      </c>
      <c r="N63" s="61">
        <f t="shared" si="29"/>
        <v>188.03494652508843</v>
      </c>
      <c r="O63" s="61">
        <f t="shared" si="29"/>
        <v>184.27046254290599</v>
      </c>
      <c r="P63" s="61">
        <f t="shared" si="29"/>
        <v>180.50597856072355</v>
      </c>
      <c r="Q63" s="61">
        <f t="shared" si="29"/>
        <v>176.74149457854111</v>
      </c>
      <c r="R63" s="61">
        <f>R12*0.5</f>
        <v>172.97701059635872</v>
      </c>
      <c r="X63" s="39">
        <f>(R63-H63)/10</f>
        <v>-3.7644839821824347</v>
      </c>
    </row>
    <row r="64" spans="2:24" hidden="1" x14ac:dyDescent="0.3">
      <c r="B64" s="74" t="s">
        <v>204</v>
      </c>
      <c r="C64" s="87"/>
      <c r="D64" s="87"/>
      <c r="E64" s="87"/>
      <c r="F64" s="61"/>
      <c r="G64" s="61"/>
      <c r="H64" s="61"/>
      <c r="I64" s="61"/>
      <c r="J64" s="61"/>
      <c r="K64" s="61"/>
      <c r="L64" s="61"/>
      <c r="M64" s="61"/>
      <c r="N64" s="61"/>
      <c r="O64" s="61"/>
      <c r="P64" s="61"/>
      <c r="Q64" s="61"/>
      <c r="R64" s="61"/>
    </row>
    <row r="65" spans="2:24" hidden="1" x14ac:dyDescent="0.3">
      <c r="B65" s="68" t="s">
        <v>145</v>
      </c>
      <c r="C65" s="87"/>
      <c r="D65" s="87"/>
      <c r="E65" s="87"/>
      <c r="F65" s="61"/>
      <c r="G65" s="61"/>
      <c r="H65" s="61"/>
      <c r="I65" s="61"/>
      <c r="J65" s="61"/>
      <c r="K65" s="61"/>
      <c r="L65" s="61"/>
      <c r="M65" s="61"/>
      <c r="N65" s="61"/>
      <c r="O65" s="61"/>
      <c r="P65" s="61"/>
      <c r="Q65" s="61"/>
      <c r="R65" s="61"/>
    </row>
    <row r="66" spans="2:24" hidden="1" x14ac:dyDescent="0.3">
      <c r="B66" s="68" t="s">
        <v>147</v>
      </c>
      <c r="C66" s="87">
        <f t="shared" ref="C66:H67" si="31">C15</f>
        <v>0</v>
      </c>
      <c r="D66" s="87">
        <f t="shared" si="31"/>
        <v>0</v>
      </c>
      <c r="E66" s="87">
        <f t="shared" si="31"/>
        <v>0</v>
      </c>
      <c r="F66" s="61">
        <f t="shared" si="31"/>
        <v>0</v>
      </c>
      <c r="G66" s="61">
        <f t="shared" si="31"/>
        <v>1.2077531594444868</v>
      </c>
      <c r="H66" s="61">
        <f t="shared" si="31"/>
        <v>1.2267558510567156</v>
      </c>
      <c r="I66" s="61">
        <f t="shared" ref="I66:K67" si="32">H66+$X66</f>
        <v>1.2905844222368668</v>
      </c>
      <c r="J66" s="61">
        <f t="shared" si="32"/>
        <v>1.3544129934170179</v>
      </c>
      <c r="K66" s="61">
        <f t="shared" si="32"/>
        <v>1.4182415645971691</v>
      </c>
      <c r="L66" s="61">
        <f t="shared" ref="L66:Q67" si="33">K66+$X66</f>
        <v>1.4820701357773203</v>
      </c>
      <c r="M66" s="61">
        <f t="shared" si="33"/>
        <v>1.5458987069574714</v>
      </c>
      <c r="N66" s="61">
        <f t="shared" si="33"/>
        <v>1.6097272781376226</v>
      </c>
      <c r="O66" s="61">
        <f t="shared" si="33"/>
        <v>1.6735558493177738</v>
      </c>
      <c r="P66" s="61">
        <f t="shared" si="33"/>
        <v>1.737384420497925</v>
      </c>
      <c r="Q66" s="61">
        <f t="shared" si="33"/>
        <v>1.8012129916780761</v>
      </c>
      <c r="R66" s="61">
        <f>R15*0.5</f>
        <v>1.8650415628582273</v>
      </c>
      <c r="X66" s="39">
        <f>(R66-H66)/10</f>
        <v>6.3828571180151172E-2</v>
      </c>
    </row>
    <row r="67" spans="2:24" hidden="1" x14ac:dyDescent="0.3">
      <c r="B67" s="68" t="s">
        <v>107</v>
      </c>
      <c r="C67" s="87">
        <f t="shared" si="31"/>
        <v>0</v>
      </c>
      <c r="D67" s="87">
        <f t="shared" si="31"/>
        <v>0</v>
      </c>
      <c r="E67" s="87">
        <f t="shared" si="31"/>
        <v>0</v>
      </c>
      <c r="F67" s="61">
        <f t="shared" si="31"/>
        <v>16.298707881704949</v>
      </c>
      <c r="G67" s="61">
        <f t="shared" si="31"/>
        <v>17.010883393176307</v>
      </c>
      <c r="H67" s="61">
        <f t="shared" si="31"/>
        <v>17.708554563868702</v>
      </c>
      <c r="I67" s="61">
        <f t="shared" si="32"/>
        <v>17.553090489419048</v>
      </c>
      <c r="J67" s="61">
        <f t="shared" si="32"/>
        <v>17.397626414969395</v>
      </c>
      <c r="K67" s="61">
        <f t="shared" si="32"/>
        <v>17.242162340519741</v>
      </c>
      <c r="L67" s="61">
        <f t="shared" si="33"/>
        <v>17.086698266070087</v>
      </c>
      <c r="M67" s="61">
        <f t="shared" si="33"/>
        <v>16.931234191620433</v>
      </c>
      <c r="N67" s="61">
        <f t="shared" si="33"/>
        <v>16.775770117170779</v>
      </c>
      <c r="O67" s="61">
        <f t="shared" si="33"/>
        <v>16.620306042721126</v>
      </c>
      <c r="P67" s="61">
        <f t="shared" si="33"/>
        <v>16.464841968271472</v>
      </c>
      <c r="Q67" s="61">
        <f t="shared" si="33"/>
        <v>16.309377893821818</v>
      </c>
      <c r="R67" s="61">
        <f>R16*0.5</f>
        <v>16.153913819372178</v>
      </c>
      <c r="X67" s="39">
        <f>(R67-H67)/10</f>
        <v>-0.15546407444965241</v>
      </c>
    </row>
    <row r="68" spans="2:24" hidden="1" x14ac:dyDescent="0.3">
      <c r="B68" s="74" t="s">
        <v>202</v>
      </c>
      <c r="C68" s="87"/>
      <c r="D68" s="87"/>
      <c r="E68" s="87"/>
      <c r="F68" s="61"/>
      <c r="G68" s="61"/>
      <c r="H68" s="61"/>
      <c r="I68" s="61"/>
      <c r="J68" s="61"/>
      <c r="K68" s="61"/>
      <c r="L68" s="61"/>
      <c r="M68" s="61"/>
      <c r="N68" s="61"/>
      <c r="O68" s="61"/>
      <c r="P68" s="61"/>
      <c r="Q68" s="61"/>
      <c r="R68" s="61"/>
    </row>
    <row r="69" spans="2:24" hidden="1" x14ac:dyDescent="0.3">
      <c r="B69" s="68" t="s">
        <v>146</v>
      </c>
      <c r="C69" s="87">
        <f t="shared" ref="C69:H71" si="34">C18</f>
        <v>0</v>
      </c>
      <c r="D69" s="87">
        <f t="shared" si="34"/>
        <v>0</v>
      </c>
      <c r="E69" s="87">
        <f t="shared" si="34"/>
        <v>0</v>
      </c>
      <c r="F69" s="61">
        <f t="shared" si="34"/>
        <v>0</v>
      </c>
      <c r="G69" s="61">
        <f t="shared" si="34"/>
        <v>1.026111676991978</v>
      </c>
      <c r="H69" s="61">
        <f t="shared" si="34"/>
        <v>1.0419758449650827</v>
      </c>
      <c r="I69" s="61">
        <f t="shared" ref="I69:K71" si="35">H69+$X69</f>
        <v>1.0011660307814803</v>
      </c>
      <c r="J69" s="61">
        <f t="shared" si="35"/>
        <v>0.96035621659787795</v>
      </c>
      <c r="K69" s="61">
        <f t="shared" si="35"/>
        <v>0.91954640241427565</v>
      </c>
      <c r="L69" s="61">
        <f t="shared" ref="L69:Q71" si="36">K69+$X69</f>
        <v>0.87873658823067335</v>
      </c>
      <c r="M69" s="61">
        <f t="shared" si="36"/>
        <v>0.83792677404707105</v>
      </c>
      <c r="N69" s="61">
        <f t="shared" si="36"/>
        <v>0.79711695986346875</v>
      </c>
      <c r="O69" s="61">
        <f t="shared" si="36"/>
        <v>0.75630714567986645</v>
      </c>
      <c r="P69" s="61">
        <f t="shared" si="36"/>
        <v>0.71549733149626416</v>
      </c>
      <c r="Q69" s="61">
        <f t="shared" si="36"/>
        <v>0.67468751731266186</v>
      </c>
      <c r="R69" s="61">
        <f>R18*0.5</f>
        <v>0.63387770312905933</v>
      </c>
      <c r="X69" s="39">
        <f>(R69-H69)/10</f>
        <v>-4.0809814183602335E-2</v>
      </c>
    </row>
    <row r="70" spans="2:24" hidden="1" x14ac:dyDescent="0.3">
      <c r="B70" s="68" t="s">
        <v>151</v>
      </c>
      <c r="C70" s="87">
        <f t="shared" si="34"/>
        <v>0</v>
      </c>
      <c r="D70" s="87">
        <f t="shared" si="34"/>
        <v>0</v>
      </c>
      <c r="E70" s="87">
        <f t="shared" si="34"/>
        <v>0</v>
      </c>
      <c r="F70" s="61">
        <f t="shared" si="34"/>
        <v>0</v>
      </c>
      <c r="G70" s="61">
        <f t="shared" si="34"/>
        <v>0</v>
      </c>
      <c r="H70" s="61">
        <f t="shared" si="34"/>
        <v>7.1264714506665854</v>
      </c>
      <c r="I70" s="61">
        <f t="shared" si="35"/>
        <v>6.8941791803232757</v>
      </c>
      <c r="J70" s="61">
        <f t="shared" si="35"/>
        <v>6.661886909979966</v>
      </c>
      <c r="K70" s="61">
        <f t="shared" si="35"/>
        <v>6.4295946396366563</v>
      </c>
      <c r="L70" s="61">
        <f t="shared" si="36"/>
        <v>6.1973023692933467</v>
      </c>
      <c r="M70" s="61">
        <f t="shared" si="36"/>
        <v>5.965010098950037</v>
      </c>
      <c r="N70" s="61">
        <f t="shared" si="36"/>
        <v>5.7327178286067273</v>
      </c>
      <c r="O70" s="61">
        <f t="shared" si="36"/>
        <v>5.5004255582634176</v>
      </c>
      <c r="P70" s="61">
        <f t="shared" si="36"/>
        <v>5.2681332879201079</v>
      </c>
      <c r="Q70" s="61">
        <f t="shared" si="36"/>
        <v>5.0358410175767983</v>
      </c>
      <c r="R70" s="61">
        <f>R19*0.5</f>
        <v>4.803548747233493</v>
      </c>
      <c r="X70" s="39">
        <f>(R70-H70)/10</f>
        <v>-0.23229227034330924</v>
      </c>
    </row>
    <row r="71" spans="2:24" hidden="1" x14ac:dyDescent="0.3">
      <c r="B71" s="68" t="s">
        <v>171</v>
      </c>
      <c r="C71" s="87">
        <f t="shared" si="34"/>
        <v>0</v>
      </c>
      <c r="D71" s="87">
        <f t="shared" si="34"/>
        <v>0</v>
      </c>
      <c r="E71" s="87">
        <f t="shared" si="34"/>
        <v>0</v>
      </c>
      <c r="F71" s="61">
        <f t="shared" si="34"/>
        <v>0</v>
      </c>
      <c r="G71" s="61">
        <f t="shared" si="34"/>
        <v>1.0188516933319312</v>
      </c>
      <c r="H71" s="61">
        <f t="shared" si="34"/>
        <v>2.279527711045354</v>
      </c>
      <c r="I71" s="61">
        <f t="shared" si="35"/>
        <v>3.9917148175872965</v>
      </c>
      <c r="J71" s="61">
        <f t="shared" si="35"/>
        <v>5.703901924129239</v>
      </c>
      <c r="K71" s="61">
        <f t="shared" si="35"/>
        <v>7.4160890306711815</v>
      </c>
      <c r="L71" s="61">
        <f t="shared" si="36"/>
        <v>9.128276137213124</v>
      </c>
      <c r="M71" s="61">
        <f t="shared" si="36"/>
        <v>10.840463243755067</v>
      </c>
      <c r="N71" s="61">
        <f t="shared" si="36"/>
        <v>12.552650350297011</v>
      </c>
      <c r="O71" s="61">
        <f t="shared" si="36"/>
        <v>14.264837456838954</v>
      </c>
      <c r="P71" s="61">
        <f t="shared" si="36"/>
        <v>15.977024563380898</v>
      </c>
      <c r="Q71" s="61">
        <f t="shared" si="36"/>
        <v>17.689211669922841</v>
      </c>
      <c r="R71" s="61">
        <f>R20*0.5</f>
        <v>19.401398776464781</v>
      </c>
      <c r="X71" s="39">
        <f>(R71-H71)/10</f>
        <v>1.7121871065419427</v>
      </c>
    </row>
    <row r="72" spans="2:24" hidden="1" x14ac:dyDescent="0.3">
      <c r="B72" s="68" t="s">
        <v>144</v>
      </c>
      <c r="C72" s="87"/>
      <c r="D72" s="87"/>
      <c r="E72" s="87"/>
      <c r="F72" s="61"/>
      <c r="G72" s="61"/>
      <c r="H72" s="61"/>
      <c r="I72" s="61"/>
      <c r="J72" s="61"/>
      <c r="K72" s="61"/>
      <c r="L72" s="61"/>
      <c r="M72" s="61"/>
      <c r="N72" s="61"/>
      <c r="O72" s="61"/>
      <c r="P72" s="61"/>
      <c r="Q72" s="61"/>
      <c r="R72" s="61"/>
    </row>
    <row r="73" spans="2:24" hidden="1" x14ac:dyDescent="0.3">
      <c r="B73" s="68" t="s">
        <v>172</v>
      </c>
      <c r="C73" s="87"/>
      <c r="D73" s="87"/>
      <c r="E73" s="87"/>
      <c r="F73" s="61"/>
      <c r="G73" s="61"/>
      <c r="H73" s="61"/>
      <c r="I73" s="61"/>
      <c r="J73" s="61"/>
      <c r="K73" s="61"/>
      <c r="L73" s="61"/>
      <c r="M73" s="61"/>
      <c r="N73" s="61"/>
      <c r="O73" s="61"/>
      <c r="P73" s="61"/>
      <c r="Q73" s="61"/>
      <c r="R73" s="61"/>
    </row>
    <row r="74" spans="2:24" hidden="1" x14ac:dyDescent="0.3">
      <c r="B74" s="70" t="s">
        <v>191</v>
      </c>
      <c r="C74" s="71">
        <f>SUM(C65,C72)</f>
        <v>0</v>
      </c>
      <c r="D74" s="71">
        <f>SUM(D65,D72)</f>
        <v>0</v>
      </c>
      <c r="E74" s="71">
        <f>SUM(E65,E72)</f>
        <v>0</v>
      </c>
      <c r="F74" s="71">
        <f t="shared" ref="F74" si="37">SUM(F65,F72)</f>
        <v>0</v>
      </c>
      <c r="G74" s="71">
        <f>SUM(G65,G72)</f>
        <v>0</v>
      </c>
      <c r="H74" s="71">
        <f>SUM(H65,H72)</f>
        <v>0</v>
      </c>
      <c r="I74" s="71">
        <f t="shared" ref="I74:Q74" si="38">SUM(I65,I72)</f>
        <v>0</v>
      </c>
      <c r="J74" s="71">
        <f t="shared" si="38"/>
        <v>0</v>
      </c>
      <c r="K74" s="71">
        <f t="shared" si="38"/>
        <v>0</v>
      </c>
      <c r="L74" s="71">
        <f t="shared" si="38"/>
        <v>0</v>
      </c>
      <c r="M74" s="71">
        <f t="shared" si="38"/>
        <v>0</v>
      </c>
      <c r="N74" s="71">
        <f t="shared" si="38"/>
        <v>0</v>
      </c>
      <c r="O74" s="71">
        <f t="shared" si="38"/>
        <v>0</v>
      </c>
      <c r="P74" s="71">
        <f t="shared" si="38"/>
        <v>0</v>
      </c>
      <c r="Q74" s="71">
        <f t="shared" si="38"/>
        <v>0</v>
      </c>
      <c r="R74" s="71">
        <f>SUM(R65,R72)</f>
        <v>0</v>
      </c>
      <c r="X74" s="39">
        <f>(R74-F74)/12</f>
        <v>0</v>
      </c>
    </row>
    <row r="75" spans="2:24" hidden="1" x14ac:dyDescent="0.3">
      <c r="B75" s="93" t="s">
        <v>223</v>
      </c>
      <c r="C75" s="71">
        <f>SUM(C55,C58,C60,C62,C63,C66,C67,C69, C70,C71)</f>
        <v>0</v>
      </c>
      <c r="D75" s="71">
        <f>SUM(D55,D58,D60,D62,D63,D66,D67,D69, D70,D71)+SUM(C55,C58,C60,C67,C70,C71)</f>
        <v>0</v>
      </c>
      <c r="E75" s="71">
        <f>SUM(E55,E58,E60,E62,E63,E66,E67,E69, E70,E71)+SUM(D55,D58,D60,D67,D70,D71)+SUM(C55,C58,C67,C70,C71)</f>
        <v>0</v>
      </c>
      <c r="F75" s="71">
        <f>F74</f>
        <v>0</v>
      </c>
      <c r="G75" s="71">
        <f t="shared" ref="G75" si="39">G74</f>
        <v>0</v>
      </c>
      <c r="H75" s="71">
        <f t="shared" ref="H75" si="40">H74</f>
        <v>0</v>
      </c>
      <c r="I75" s="71">
        <f t="shared" ref="I75" si="41">I74</f>
        <v>0</v>
      </c>
      <c r="J75" s="71">
        <f t="shared" ref="J75" si="42">J74</f>
        <v>0</v>
      </c>
      <c r="K75" s="71">
        <f t="shared" ref="K75" si="43">K74</f>
        <v>0</v>
      </c>
      <c r="L75" s="71">
        <f t="shared" ref="L75" si="44">L74</f>
        <v>0</v>
      </c>
      <c r="M75" s="71">
        <f t="shared" ref="M75" si="45">M74</f>
        <v>0</v>
      </c>
      <c r="N75" s="71">
        <f t="shared" ref="N75" si="46">N74</f>
        <v>0</v>
      </c>
      <c r="O75" s="71">
        <f t="shared" ref="O75" si="47">O74</f>
        <v>0</v>
      </c>
      <c r="P75" s="71">
        <f t="shared" ref="P75" si="48">P74</f>
        <v>0</v>
      </c>
      <c r="Q75" s="71">
        <f t="shared" ref="Q75" si="49">Q74</f>
        <v>0</v>
      </c>
      <c r="R75" s="71">
        <f t="shared" ref="R75" si="50">R74</f>
        <v>0</v>
      </c>
    </row>
    <row r="76" spans="2:24" hidden="1" x14ac:dyDescent="0.3">
      <c r="B76" s="93"/>
      <c r="F76" s="61"/>
      <c r="G76" s="61"/>
      <c r="H76" s="61"/>
      <c r="I76" s="61"/>
      <c r="J76" s="61"/>
      <c r="K76" s="61"/>
      <c r="L76" s="61"/>
      <c r="M76" s="61"/>
      <c r="N76" s="61"/>
      <c r="O76" s="61"/>
      <c r="P76" s="61"/>
      <c r="Q76" s="61"/>
      <c r="R76" s="61"/>
    </row>
    <row r="77" spans="2:24" hidden="1" x14ac:dyDescent="0.3">
      <c r="B77" s="93"/>
      <c r="F77" s="61"/>
      <c r="G77" s="61"/>
      <c r="H77" s="61"/>
      <c r="I77" s="61"/>
      <c r="J77" s="61"/>
      <c r="K77" s="61"/>
      <c r="L77" s="61"/>
      <c r="M77" s="61"/>
      <c r="N77" s="61"/>
      <c r="O77" s="61"/>
      <c r="P77" s="61"/>
      <c r="Q77" s="61"/>
      <c r="R77" s="61"/>
    </row>
    <row r="78" spans="2:24" x14ac:dyDescent="0.3">
      <c r="B78" s="46"/>
      <c r="F78" s="61"/>
      <c r="G78" s="61"/>
      <c r="H78" s="61"/>
      <c r="I78" s="61"/>
      <c r="J78" s="61"/>
      <c r="K78" s="61"/>
      <c r="L78" s="61"/>
      <c r="M78" s="61"/>
      <c r="N78" s="61"/>
      <c r="O78" s="61"/>
      <c r="P78" s="61"/>
      <c r="Q78" s="61"/>
      <c r="R78" s="61"/>
    </row>
    <row r="79" spans="2:24" ht="18" x14ac:dyDescent="0.35">
      <c r="B79" s="4" t="s">
        <v>203</v>
      </c>
      <c r="C79"/>
      <c r="D79"/>
      <c r="E79"/>
    </row>
    <row r="80" spans="2:24" ht="18" x14ac:dyDescent="0.35">
      <c r="B80" s="4" t="s">
        <v>186</v>
      </c>
      <c r="C80"/>
      <c r="D80"/>
      <c r="E80"/>
    </row>
    <row r="81" spans="2:25" x14ac:dyDescent="0.3">
      <c r="B81" s="64" t="s">
        <v>7</v>
      </c>
      <c r="C81" s="72">
        <v>2015</v>
      </c>
      <c r="D81" s="72">
        <v>2016</v>
      </c>
      <c r="E81" s="72">
        <v>2017</v>
      </c>
      <c r="F81" s="64" t="s">
        <v>173</v>
      </c>
      <c r="G81" s="64" t="s">
        <v>174</v>
      </c>
      <c r="H81" s="64" t="s">
        <v>175</v>
      </c>
      <c r="I81" s="64" t="s">
        <v>176</v>
      </c>
      <c r="J81" s="64" t="s">
        <v>177</v>
      </c>
      <c r="K81" s="64" t="s">
        <v>178</v>
      </c>
      <c r="L81" s="64" t="s">
        <v>179</v>
      </c>
      <c r="M81" s="64" t="s">
        <v>180</v>
      </c>
      <c r="N81" s="64" t="s">
        <v>181</v>
      </c>
      <c r="O81" s="64" t="s">
        <v>182</v>
      </c>
      <c r="P81" s="64" t="s">
        <v>183</v>
      </c>
      <c r="Q81" s="64" t="s">
        <v>184</v>
      </c>
      <c r="R81" s="64" t="s">
        <v>185</v>
      </c>
      <c r="W81" t="s">
        <v>86</v>
      </c>
      <c r="X81" s="46">
        <v>5</v>
      </c>
    </row>
    <row r="82" spans="2:25" x14ac:dyDescent="0.3">
      <c r="B82" s="81" t="s">
        <v>152</v>
      </c>
      <c r="C82" s="73">
        <f>D82*(100%-$U83)</f>
        <v>0.26955057182976594</v>
      </c>
      <c r="D82" s="73">
        <f>E82*(100%-$U83)</f>
        <v>0.30999975441492827</v>
      </c>
      <c r="E82" s="73">
        <f>F82*(100%-$U83)</f>
        <v>0.35651880493137106</v>
      </c>
      <c r="F82" s="66">
        <v>0.41001857730366043</v>
      </c>
      <c r="G82" s="66">
        <v>0.46351834967594979</v>
      </c>
      <c r="H82" s="66">
        <v>0.52186005079298625</v>
      </c>
      <c r="I82" s="66">
        <v>0.58928024864764184</v>
      </c>
      <c r="J82" s="66">
        <v>0.66521865533351565</v>
      </c>
      <c r="K82" s="66">
        <v>0.74943081641200726</v>
      </c>
      <c r="L82" s="66">
        <v>0.84441364363092453</v>
      </c>
      <c r="M82" s="66">
        <v>0.95141584510650068</v>
      </c>
      <c r="N82" s="66">
        <v>1.0708475781562941</v>
      </c>
      <c r="O82" s="66">
        <v>1.2065507415552472</v>
      </c>
      <c r="P82" s="66">
        <v>1.3587753573307566</v>
      </c>
      <c r="Q82" s="66">
        <v>1.5301159369633268</v>
      </c>
      <c r="R82" s="66">
        <v>1.7231063529846986</v>
      </c>
      <c r="V82">
        <v>6.5</v>
      </c>
      <c r="W82" s="46"/>
      <c r="X82" s="46"/>
    </row>
    <row r="83" spans="2:25" s="46" customFormat="1" x14ac:dyDescent="0.3">
      <c r="B83" s="74" t="s">
        <v>196</v>
      </c>
      <c r="C83" s="73"/>
      <c r="D83" s="73"/>
      <c r="E83" s="73"/>
      <c r="F83" s="71"/>
      <c r="G83" s="75">
        <f>(G82-F82)/F82</f>
        <v>0.13048133751429353</v>
      </c>
      <c r="H83" s="75">
        <f t="shared" ref="H83" si="51">(H82-G82)/G82</f>
        <v>0.12586707982073139</v>
      </c>
      <c r="I83" s="75">
        <f t="shared" ref="I83" si="52">(I82-H82)/H82</f>
        <v>0.12919210380677351</v>
      </c>
      <c r="J83" s="75">
        <f t="shared" ref="J83" si="53">(J82-I82)/I82</f>
        <v>0.12886637022053141</v>
      </c>
      <c r="K83" s="75">
        <f t="shared" ref="K83" si="54">(K82-J82)/J82</f>
        <v>0.12659320420932993</v>
      </c>
      <c r="L83" s="75">
        <f t="shared" ref="L83" si="55">(L82-K82)/K82</f>
        <v>0.12673995402759031</v>
      </c>
      <c r="M83" s="75">
        <f t="shared" ref="M83" si="56">(M82-L82)/L82</f>
        <v>0.12671775531180848</v>
      </c>
      <c r="N83" s="75">
        <f t="shared" ref="N83" si="57">(N82-M82)/M82</f>
        <v>0.12553052764895281</v>
      </c>
      <c r="O83" s="75">
        <f t="shared" ref="O83" si="58">(O82-N82)/N82</f>
        <v>0.12672500378867813</v>
      </c>
      <c r="P83" s="75">
        <f t="shared" ref="P83" si="59">(P82-O82)/O82</f>
        <v>0.12616511724926829</v>
      </c>
      <c r="Q83" s="75">
        <f t="shared" ref="Q83" si="60">(Q82-P82)/P82</f>
        <v>0.12609926924871515</v>
      </c>
      <c r="R83" s="75">
        <f t="shared" ref="R83" si="61">(R82-Q82)/Q82</f>
        <v>0.126127969364453</v>
      </c>
      <c r="S83" s="76"/>
      <c r="U83" s="77">
        <f>G83</f>
        <v>0.13048133751429353</v>
      </c>
      <c r="W83"/>
      <c r="X83"/>
      <c r="Y83" s="76"/>
    </row>
    <row r="84" spans="2:25" x14ac:dyDescent="0.3">
      <c r="B84" s="81" t="s">
        <v>150</v>
      </c>
      <c r="F84" s="66">
        <v>0</v>
      </c>
      <c r="G84" s="66">
        <v>0</v>
      </c>
      <c r="H84" s="66">
        <v>0</v>
      </c>
      <c r="I84" s="66">
        <v>0</v>
      </c>
      <c r="J84" s="66">
        <v>0</v>
      </c>
      <c r="K84" s="66">
        <v>0</v>
      </c>
      <c r="L84" s="66">
        <v>0</v>
      </c>
      <c r="M84" s="66">
        <v>0</v>
      </c>
      <c r="N84" s="66">
        <v>0</v>
      </c>
      <c r="O84" s="66">
        <v>0</v>
      </c>
      <c r="P84" s="66">
        <v>0</v>
      </c>
      <c r="Q84" s="66">
        <v>0</v>
      </c>
      <c r="R84" s="66">
        <v>0</v>
      </c>
      <c r="V84">
        <v>2</v>
      </c>
      <c r="W84" t="s">
        <v>72</v>
      </c>
      <c r="X84">
        <v>6.5</v>
      </c>
    </row>
    <row r="85" spans="2:25" x14ac:dyDescent="0.3">
      <c r="B85" s="81" t="s">
        <v>109</v>
      </c>
      <c r="C85" s="73">
        <f>D85*(100%-$U86)</f>
        <v>0.25424133046089065</v>
      </c>
      <c r="D85" s="73">
        <f>E85*(100%-$U86)</f>
        <v>0.29641414651068554</v>
      </c>
      <c r="E85" s="73">
        <f>F85*(100%-$U86)</f>
        <v>0.34558246722664027</v>
      </c>
      <c r="F85" s="66">
        <v>0.402906686675788</v>
      </c>
      <c r="G85" s="66">
        <v>0.46023090612493572</v>
      </c>
      <c r="H85" s="66">
        <v>0.52484490119540084</v>
      </c>
      <c r="I85" s="66">
        <v>0.5980662852543237</v>
      </c>
      <c r="J85" s="66">
        <v>0.6811524640862151</v>
      </c>
      <c r="K85" s="66">
        <v>0.77591344556050879</v>
      </c>
      <c r="L85" s="66">
        <v>0.88399804561282791</v>
      </c>
      <c r="M85" s="66">
        <v>1.0070227534431373</v>
      </c>
      <c r="N85" s="66">
        <v>1.1468288134732185</v>
      </c>
      <c r="O85" s="66">
        <v>1.3057744208394513</v>
      </c>
      <c r="P85" s="66">
        <v>1.4866336333941168</v>
      </c>
      <c r="Q85" s="66">
        <v>1.6924661561701826</v>
      </c>
      <c r="R85" s="66">
        <v>1.9267308217747088</v>
      </c>
      <c r="V85" s="46"/>
      <c r="W85" s="46"/>
      <c r="X85" s="46"/>
    </row>
    <row r="86" spans="2:25" s="46" customFormat="1" x14ac:dyDescent="0.3">
      <c r="B86" s="74" t="s">
        <v>198</v>
      </c>
      <c r="C86" s="72"/>
      <c r="D86" s="72"/>
      <c r="E86" s="72"/>
      <c r="F86" s="71"/>
      <c r="G86" s="75">
        <f>(G85-F85)/F85</f>
        <v>0.14227666441107126</v>
      </c>
      <c r="H86" s="75">
        <f t="shared" ref="H86" si="62">(H85-G85)/G85</f>
        <v>0.14039473275383377</v>
      </c>
      <c r="I86" s="75">
        <f t="shared" ref="I86" si="63">(I85-H85)/H85</f>
        <v>0.13951051804476308</v>
      </c>
      <c r="J86" s="75">
        <f t="shared" ref="J86" si="64">(J85-I85)/I85</f>
        <v>0.13892469928573145</v>
      </c>
      <c r="K86" s="75">
        <f t="shared" ref="K86" si="65">(K85-J85)/J85</f>
        <v>0.13911860628944236</v>
      </c>
      <c r="L86" s="75">
        <f t="shared" ref="L86" si="66">(L85-K85)/K85</f>
        <v>0.13929981581159526</v>
      </c>
      <c r="M86" s="75">
        <f t="shared" ref="M86" si="67">(M85-L85)/L85</f>
        <v>0.1391685292075765</v>
      </c>
      <c r="N86" s="75">
        <f t="shared" ref="N86" si="68">(N85-M85)/M85</f>
        <v>0.13883108355999579</v>
      </c>
      <c r="O86" s="75">
        <f t="shared" ref="O86" si="69">(O85-N85)/N85</f>
        <v>0.13859575683737785</v>
      </c>
      <c r="P86" s="75">
        <f t="shared" ref="P86" si="70">(P85-O85)/O85</f>
        <v>0.13850724111933166</v>
      </c>
      <c r="Q86" s="75">
        <f t="shared" ref="Q86" si="71">(Q85-P85)/P85</f>
        <v>0.13845544601741039</v>
      </c>
      <c r="R86" s="75">
        <f t="shared" ref="R86" si="72">(R85-Q85)/Q85</f>
        <v>0.138416159608553</v>
      </c>
      <c r="S86" s="76"/>
      <c r="U86" s="77">
        <f>G86</f>
        <v>0.14227666441107126</v>
      </c>
      <c r="V86">
        <v>1</v>
      </c>
      <c r="W86" t="s">
        <v>89</v>
      </c>
      <c r="X86">
        <v>2</v>
      </c>
      <c r="Y86" s="76"/>
    </row>
    <row r="87" spans="2:25" x14ac:dyDescent="0.3">
      <c r="B87" s="81" t="s">
        <v>149</v>
      </c>
      <c r="F87" s="66">
        <v>0</v>
      </c>
      <c r="G87" s="66">
        <v>0</v>
      </c>
      <c r="H87" s="66">
        <v>0</v>
      </c>
      <c r="I87" s="66">
        <v>0</v>
      </c>
      <c r="J87" s="66">
        <v>0</v>
      </c>
      <c r="K87" s="66">
        <v>0</v>
      </c>
      <c r="L87" s="66">
        <v>0</v>
      </c>
      <c r="M87" s="66">
        <v>0</v>
      </c>
      <c r="N87" s="66">
        <v>0</v>
      </c>
      <c r="O87" s="66">
        <v>0</v>
      </c>
      <c r="P87" s="66">
        <v>0</v>
      </c>
      <c r="Q87" s="66">
        <v>0</v>
      </c>
      <c r="R87" s="66">
        <v>0</v>
      </c>
      <c r="V87">
        <v>1</v>
      </c>
      <c r="W87" s="46"/>
      <c r="X87" s="46"/>
    </row>
    <row r="88" spans="2:25" x14ac:dyDescent="0.3">
      <c r="B88" s="81" t="s">
        <v>148</v>
      </c>
      <c r="F88" s="66">
        <v>0</v>
      </c>
      <c r="G88" s="66">
        <v>0</v>
      </c>
      <c r="H88" s="66">
        <v>0</v>
      </c>
      <c r="I88" s="66">
        <v>0</v>
      </c>
      <c r="J88" s="66">
        <v>0</v>
      </c>
      <c r="K88" s="66">
        <v>0</v>
      </c>
      <c r="L88" s="66">
        <v>0</v>
      </c>
      <c r="M88" s="66">
        <v>0</v>
      </c>
      <c r="N88" s="66">
        <v>0</v>
      </c>
      <c r="O88" s="66">
        <v>0</v>
      </c>
      <c r="P88" s="66">
        <v>0</v>
      </c>
      <c r="Q88" s="66">
        <v>0</v>
      </c>
      <c r="R88" s="66">
        <v>0</v>
      </c>
      <c r="V88" s="76"/>
      <c r="X88">
        <v>1</v>
      </c>
    </row>
    <row r="89" spans="2:25" x14ac:dyDescent="0.3">
      <c r="B89" s="81" t="s">
        <v>137</v>
      </c>
      <c r="C89" s="73">
        <f>D89*(100%-$U90)</f>
        <v>9.6073807061913907</v>
      </c>
      <c r="D89" s="73">
        <f>E89*(100%-$U90)</f>
        <v>10.004961424785625</v>
      </c>
      <c r="E89" s="73">
        <f>F89*(100%-$U90)</f>
        <v>10.418995163472633</v>
      </c>
      <c r="F89" s="66">
        <v>10.850162794984703</v>
      </c>
      <c r="G89" s="66">
        <v>11.281330426496773</v>
      </c>
      <c r="H89" s="66">
        <v>11.736212679893786</v>
      </c>
      <c r="I89" s="66">
        <v>12.199175366854874</v>
      </c>
      <c r="J89" s="66">
        <v>12.518550693842261</v>
      </c>
      <c r="K89" s="66">
        <v>12.7860110017983</v>
      </c>
      <c r="L89" s="66">
        <v>13.057995247179045</v>
      </c>
      <c r="M89" s="66">
        <v>13.318137721395111</v>
      </c>
      <c r="N89" s="66">
        <v>13.6062144301568</v>
      </c>
      <c r="O89" s="66">
        <v>13.875769046788562</v>
      </c>
      <c r="P89" s="66">
        <v>14.153374853561971</v>
      </c>
      <c r="Q89" s="66">
        <v>14.432908431528469</v>
      </c>
      <c r="R89" s="66">
        <v>14.716360156450664</v>
      </c>
      <c r="V89">
        <v>1</v>
      </c>
      <c r="W89" t="s">
        <v>62</v>
      </c>
      <c r="X89">
        <v>1</v>
      </c>
    </row>
    <row r="90" spans="2:25" s="46" customFormat="1" x14ac:dyDescent="0.3">
      <c r="B90" s="74" t="s">
        <v>204</v>
      </c>
      <c r="C90" s="72"/>
      <c r="D90" s="72"/>
      <c r="E90" s="72"/>
      <c r="F90" s="71"/>
      <c r="G90" s="75">
        <f>(G89-F89)/F89</f>
        <v>3.9738355972996943E-2</v>
      </c>
      <c r="H90" s="75">
        <f t="shared" ref="H90" si="73">(H89-G89)/G89</f>
        <v>4.0321685138183579E-2</v>
      </c>
      <c r="I90" s="75">
        <f t="shared" ref="I90" si="74">(I89-H89)/H89</f>
        <v>3.9447366845543397E-2</v>
      </c>
      <c r="J90" s="75">
        <f t="shared" ref="J90" si="75">(J89-I89)/I89</f>
        <v>2.6180075077462141E-2</v>
      </c>
      <c r="K90" s="75">
        <f t="shared" ref="K90" si="76">(K89-J89)/J89</f>
        <v>2.1365117616019239E-2</v>
      </c>
      <c r="L90" s="75">
        <f t="shared" ref="L90" si="77">(L89-K89)/K89</f>
        <v>2.127201715550623E-2</v>
      </c>
      <c r="M90" s="75">
        <f t="shared" ref="M90" si="78">(M89-L89)/L89</f>
        <v>1.992208369598426E-2</v>
      </c>
      <c r="N90" s="75">
        <f t="shared" ref="N90" si="79">(N89-M89)/M89</f>
        <v>2.1630404699818102E-2</v>
      </c>
      <c r="O90" s="75">
        <f t="shared" ref="O90" si="80">(O89-N89)/N89</f>
        <v>1.9811139829923698E-2</v>
      </c>
      <c r="P90" s="75">
        <f t="shared" ref="P90" si="81">(P89-O89)/O89</f>
        <v>2.0006516816281118E-2</v>
      </c>
      <c r="Q90" s="75">
        <f t="shared" ref="Q90" si="82">(Q89-P89)/P89</f>
        <v>1.9750312618629501E-2</v>
      </c>
      <c r="R90" s="75">
        <f t="shared" ref="R90" si="83">(R89-Q89)/Q89</f>
        <v>1.963926579780681E-2</v>
      </c>
      <c r="S90" s="76"/>
      <c r="U90" s="79">
        <f>G90</f>
        <v>3.9738355972996943E-2</v>
      </c>
      <c r="V90">
        <v>1</v>
      </c>
      <c r="X90" s="76"/>
      <c r="Y90" s="76"/>
    </row>
    <row r="91" spans="2:25" x14ac:dyDescent="0.3">
      <c r="B91" s="81" t="s">
        <v>145</v>
      </c>
      <c r="C91" s="46">
        <v>0</v>
      </c>
      <c r="D91" s="46">
        <v>0</v>
      </c>
      <c r="E91" s="46">
        <v>0</v>
      </c>
      <c r="F91" s="66">
        <v>0</v>
      </c>
      <c r="G91" s="66">
        <v>0</v>
      </c>
      <c r="H91" s="66">
        <v>0</v>
      </c>
      <c r="I91" s="66">
        <v>0</v>
      </c>
      <c r="J91" s="66">
        <v>0</v>
      </c>
      <c r="K91" s="66">
        <v>0</v>
      </c>
      <c r="L91" s="66">
        <v>0</v>
      </c>
      <c r="M91" s="66">
        <v>0</v>
      </c>
      <c r="N91" s="66">
        <v>0</v>
      </c>
      <c r="O91" s="66">
        <v>0</v>
      </c>
      <c r="P91" s="66">
        <v>0</v>
      </c>
      <c r="Q91" s="66">
        <v>0</v>
      </c>
      <c r="R91" s="66">
        <v>0</v>
      </c>
      <c r="V91">
        <v>5</v>
      </c>
      <c r="W91" t="s">
        <v>169</v>
      </c>
      <c r="X91">
        <v>1</v>
      </c>
    </row>
    <row r="92" spans="2:25" x14ac:dyDescent="0.3">
      <c r="B92" s="81" t="s">
        <v>147</v>
      </c>
      <c r="F92" s="66">
        <v>0</v>
      </c>
      <c r="G92" s="66">
        <v>3.2485678293037806E-2</v>
      </c>
      <c r="H92" s="66">
        <v>3.2557291896250305E-2</v>
      </c>
      <c r="I92" s="66">
        <v>3.2641123923617912E-2</v>
      </c>
      <c r="J92" s="66">
        <v>4.918920353677049E-2</v>
      </c>
      <c r="K92" s="66">
        <v>4.9484339745914957E-2</v>
      </c>
      <c r="L92" s="66">
        <v>4.9790815839715757E-2</v>
      </c>
      <c r="M92" s="66">
        <v>6.6729553909134931E-2</v>
      </c>
      <c r="N92" s="66">
        <v>6.7201990473161125E-2</v>
      </c>
      <c r="O92" s="66">
        <v>6.7571766371287659E-2</v>
      </c>
      <c r="P92" s="66">
        <v>8.4967369757067979E-2</v>
      </c>
      <c r="Q92" s="66">
        <v>8.5471675940880426E-2</v>
      </c>
      <c r="R92" s="66">
        <v>8.5988941460347718E-2</v>
      </c>
      <c r="V92" s="46"/>
      <c r="W92" t="s">
        <v>70</v>
      </c>
      <c r="X92">
        <v>1</v>
      </c>
    </row>
    <row r="93" spans="2:25" x14ac:dyDescent="0.3">
      <c r="B93" s="81" t="s">
        <v>107</v>
      </c>
      <c r="C93" s="73">
        <f>D93*(100%-$U94)</f>
        <v>0.26610562213621386</v>
      </c>
      <c r="D93" s="73">
        <f>E93*(100%-$U94)</f>
        <v>0.27778436455617167</v>
      </c>
      <c r="E93" s="73">
        <f>F93*(100%-$U94)</f>
        <v>0.28997565918534929</v>
      </c>
      <c r="F93" s="66">
        <v>0.30270200072032694</v>
      </c>
      <c r="G93" s="66">
        <v>0.31542834225530458</v>
      </c>
      <c r="H93" s="66">
        <v>0.32725404918192241</v>
      </c>
      <c r="I93" s="66">
        <v>0.40760078062892691</v>
      </c>
      <c r="J93" s="66">
        <v>0.42227944918907145</v>
      </c>
      <c r="K93" s="66">
        <v>0.43858413662286894</v>
      </c>
      <c r="L93" s="66">
        <v>0.45556230658332636</v>
      </c>
      <c r="M93" s="66">
        <v>0.47313578332815731</v>
      </c>
      <c r="N93" s="66">
        <v>0.50385755223227824</v>
      </c>
      <c r="O93" s="66">
        <v>0.52292918676949951</v>
      </c>
      <c r="P93" s="66">
        <v>0.54275642212875119</v>
      </c>
      <c r="Q93" s="66">
        <v>0.56330362787873489</v>
      </c>
      <c r="R93" s="66">
        <v>0.58464125066783934</v>
      </c>
      <c r="V93">
        <v>1</v>
      </c>
      <c r="W93" t="s">
        <v>107</v>
      </c>
      <c r="X93">
        <v>5</v>
      </c>
    </row>
    <row r="94" spans="2:25" s="46" customFormat="1" x14ac:dyDescent="0.3">
      <c r="B94" s="74" t="s">
        <v>202</v>
      </c>
      <c r="C94" s="72"/>
      <c r="D94" s="72"/>
      <c r="E94" s="72"/>
      <c r="F94" s="71"/>
      <c r="G94" s="75">
        <f>(G93-F93)/F93</f>
        <v>4.2042475783752073E-2</v>
      </c>
      <c r="H94" s="75">
        <f t="shared" ref="H94" si="84">(H93-G93)/G93</f>
        <v>3.7490945937401592E-2</v>
      </c>
      <c r="I94" s="75">
        <f t="shared" ref="I94" si="85">(I93-H93)/H93</f>
        <v>0.24551791382828478</v>
      </c>
      <c r="J94" s="75">
        <f t="shared" ref="J94" si="86">(J93-I93)/I93</f>
        <v>3.6012366162536301E-2</v>
      </c>
      <c r="K94" s="75">
        <f t="shared" ref="K94" si="87">(K93-J93)/J93</f>
        <v>3.8611131716469627E-2</v>
      </c>
      <c r="L94" s="75">
        <f t="shared" ref="L94" si="88">(L93-K93)/K93</f>
        <v>3.8711317949597125E-2</v>
      </c>
      <c r="M94" s="75">
        <f t="shared" ref="M94" si="89">(M93-L93)/L93</f>
        <v>3.8575352900968349E-2</v>
      </c>
      <c r="N94" s="75">
        <f t="shared" ref="N94" si="90">(N93-M93)/M93</f>
        <v>6.4932245639964498E-2</v>
      </c>
      <c r="O94" s="75">
        <f t="shared" ref="O94" si="91">(O93-N93)/N93</f>
        <v>3.7851242782264087E-2</v>
      </c>
      <c r="P94" s="75">
        <f t="shared" ref="P94" si="92">(P93-O93)/O93</f>
        <v>3.7915717578776632E-2</v>
      </c>
      <c r="Q94" s="75">
        <f t="shared" ref="Q94" si="93">(Q93-P93)/P93</f>
        <v>3.7857139800198523E-2</v>
      </c>
      <c r="R94" s="75">
        <f t="shared" ref="R94" si="94">(R93-Q93)/Q93</f>
        <v>3.7879434346014727E-2</v>
      </c>
      <c r="S94" s="76"/>
      <c r="U94" s="79">
        <f>G94</f>
        <v>4.2042475783752073E-2</v>
      </c>
      <c r="V94">
        <v>5</v>
      </c>
      <c r="Y94" s="76"/>
    </row>
    <row r="95" spans="2:25" x14ac:dyDescent="0.3">
      <c r="B95" s="81" t="s">
        <v>146</v>
      </c>
      <c r="F95" s="66">
        <v>0</v>
      </c>
      <c r="G95" s="66">
        <v>3.7506382104655622E-2</v>
      </c>
      <c r="H95" s="66">
        <v>3.759365170890714E-2</v>
      </c>
      <c r="I95" s="66">
        <v>3.7681157384392677E-2</v>
      </c>
      <c r="J95" s="66">
        <v>3.78453703118748E-2</v>
      </c>
      <c r="K95" s="66">
        <v>3.8052523185446885E-2</v>
      </c>
      <c r="L95" s="66">
        <v>3.8266995357438618E-2</v>
      </c>
      <c r="M95" s="66">
        <v>3.8440917825622832E-2</v>
      </c>
      <c r="N95" s="66">
        <v>3.8686477390257379E-2</v>
      </c>
      <c r="O95" s="66">
        <v>3.8879639453210435E-2</v>
      </c>
      <c r="P95" s="66">
        <v>3.9087425012899038E-2</v>
      </c>
      <c r="Q95" s="66">
        <v>3.9296165289438197E-2</v>
      </c>
      <c r="R95" s="66">
        <v>3.9511557759367336E-2</v>
      </c>
      <c r="V95">
        <v>5</v>
      </c>
      <c r="W95" t="s">
        <v>69</v>
      </c>
      <c r="X95">
        <v>1</v>
      </c>
    </row>
    <row r="96" spans="2:25" x14ac:dyDescent="0.3">
      <c r="B96" s="81" t="s">
        <v>151</v>
      </c>
      <c r="F96" s="66">
        <v>0</v>
      </c>
      <c r="G96" s="66">
        <v>0</v>
      </c>
      <c r="H96" s="66">
        <v>0.19970136967529414</v>
      </c>
      <c r="I96" s="66">
        <v>0.20550400479296663</v>
      </c>
      <c r="J96" s="66">
        <v>0.21149045208575915</v>
      </c>
      <c r="K96" s="66">
        <v>0.21733386691203124</v>
      </c>
      <c r="L96" s="66">
        <v>0.22337669313977682</v>
      </c>
      <c r="M96" s="66">
        <v>0.22954985958881571</v>
      </c>
      <c r="N96" s="66">
        <v>0.23559839107527508</v>
      </c>
      <c r="O96" s="66">
        <v>0.24207669112337354</v>
      </c>
      <c r="P96" s="66">
        <v>0.24858295929611043</v>
      </c>
      <c r="Q96" s="66">
        <v>0.25525041254013137</v>
      </c>
      <c r="R96" s="66">
        <v>0.26210062075961804</v>
      </c>
      <c r="V96">
        <v>1</v>
      </c>
      <c r="W96" t="s">
        <v>73</v>
      </c>
      <c r="X96">
        <v>5</v>
      </c>
    </row>
    <row r="97" spans="2:24" x14ac:dyDescent="0.3">
      <c r="B97" s="81" t="s">
        <v>171</v>
      </c>
      <c r="F97" s="66">
        <v>0</v>
      </c>
      <c r="G97" s="66">
        <v>0.13262946813380574</v>
      </c>
      <c r="H97" s="66">
        <v>0.29636094219275</v>
      </c>
      <c r="I97" s="66">
        <v>0.55639052436828695</v>
      </c>
      <c r="J97" s="66">
        <v>0.75713111480605755</v>
      </c>
      <c r="K97" s="66">
        <v>0.96018419433921143</v>
      </c>
      <c r="L97" s="66">
        <v>1.1635254144344827</v>
      </c>
      <c r="M97" s="66">
        <v>1.4399677772505493</v>
      </c>
      <c r="N97" s="66">
        <v>1.6548317953649352</v>
      </c>
      <c r="O97" s="66">
        <v>1.8801888148504131</v>
      </c>
      <c r="P97" s="66">
        <v>2.0983214184322652</v>
      </c>
      <c r="Q97" s="66">
        <v>2.3174111481852488</v>
      </c>
      <c r="R97" s="66">
        <v>2.5371130029648743</v>
      </c>
      <c r="X97">
        <v>5</v>
      </c>
    </row>
    <row r="98" spans="2:24" x14ac:dyDescent="0.3">
      <c r="B98" s="81" t="s">
        <v>144</v>
      </c>
      <c r="C98" s="46">
        <v>0</v>
      </c>
      <c r="D98" s="46">
        <v>0</v>
      </c>
      <c r="E98" s="46">
        <v>0</v>
      </c>
      <c r="F98" s="66">
        <v>0</v>
      </c>
      <c r="G98" s="66">
        <v>0.64076125439291465</v>
      </c>
      <c r="H98" s="66">
        <v>0.69174478492014813</v>
      </c>
      <c r="I98" s="66">
        <v>0.7466165669714715</v>
      </c>
      <c r="J98" s="66">
        <v>0.80736969398305769</v>
      </c>
      <c r="K98" s="66">
        <v>0.874086128393877</v>
      </c>
      <c r="L98" s="66">
        <v>0.94654575855418621</v>
      </c>
      <c r="M98" s="66">
        <v>1.0240409163151458</v>
      </c>
      <c r="N98" s="66">
        <v>1.1097706834942063</v>
      </c>
      <c r="O98" s="66">
        <v>1.2009196483730005</v>
      </c>
      <c r="P98" s="66">
        <v>1.3001090998165938</v>
      </c>
      <c r="Q98" s="66">
        <v>1.4074200965168684</v>
      </c>
      <c r="R98" s="66">
        <v>1.5237165991398025</v>
      </c>
      <c r="W98" t="s">
        <v>68</v>
      </c>
      <c r="X98">
        <v>1</v>
      </c>
    </row>
    <row r="99" spans="2:24" x14ac:dyDescent="0.3">
      <c r="B99" s="68" t="s">
        <v>172</v>
      </c>
      <c r="F99" s="82">
        <f>SUM(F82:F98)</f>
        <v>11.965790059684478</v>
      </c>
      <c r="G99" s="82">
        <f t="shared" ref="G99:R99" si="95">SUM(G82:G98)</f>
        <v>13.718429641159489</v>
      </c>
      <c r="H99" s="82">
        <f t="shared" si="95"/>
        <v>14.712204165107595</v>
      </c>
      <c r="I99" s="82">
        <f t="shared" si="95"/>
        <v>15.926623961351869</v>
      </c>
      <c r="J99" s="82">
        <f t="shared" si="95"/>
        <v>16.480210607920842</v>
      </c>
      <c r="K99" s="82">
        <f t="shared" si="95"/>
        <v>17.214768512801431</v>
      </c>
      <c r="L99" s="82">
        <f t="shared" si="95"/>
        <v>17.989498025276013</v>
      </c>
      <c r="M99" s="82">
        <f t="shared" si="95"/>
        <v>18.872824849278508</v>
      </c>
      <c r="N99" s="82">
        <f t="shared" si="95"/>
        <v>19.784761973365157</v>
      </c>
      <c r="O99" s="82">
        <f t="shared" si="95"/>
        <v>20.663643099362282</v>
      </c>
      <c r="P99" s="82">
        <f t="shared" si="95"/>
        <v>21.635203131494187</v>
      </c>
      <c r="Q99" s="82">
        <f t="shared" si="95"/>
        <v>22.645805818698239</v>
      </c>
      <c r="R99" s="82">
        <f t="shared" si="95"/>
        <v>23.721332133078747</v>
      </c>
    </row>
    <row r="100" spans="2:24" x14ac:dyDescent="0.3">
      <c r="B100" s="70" t="s">
        <v>190</v>
      </c>
      <c r="C100" s="83">
        <f>C91+C98</f>
        <v>0</v>
      </c>
      <c r="D100" s="83">
        <f>D91+D98</f>
        <v>0</v>
      </c>
      <c r="E100" s="83">
        <f>E91+E98</f>
        <v>0</v>
      </c>
      <c r="F100" s="83">
        <f>F91+F98</f>
        <v>0</v>
      </c>
      <c r="G100" s="83">
        <f t="shared" ref="G100:V100" si="96">G91+G98</f>
        <v>0.64076125439291465</v>
      </c>
      <c r="H100" s="83">
        <f t="shared" si="96"/>
        <v>0.69174478492014813</v>
      </c>
      <c r="I100" s="83">
        <f t="shared" si="96"/>
        <v>0.7466165669714715</v>
      </c>
      <c r="J100" s="83">
        <f t="shared" si="96"/>
        <v>0.80736969398305769</v>
      </c>
      <c r="K100" s="83">
        <f t="shared" si="96"/>
        <v>0.874086128393877</v>
      </c>
      <c r="L100" s="83">
        <f t="shared" si="96"/>
        <v>0.94654575855418621</v>
      </c>
      <c r="M100" s="83">
        <f t="shared" si="96"/>
        <v>1.0240409163151458</v>
      </c>
      <c r="N100" s="83">
        <f t="shared" si="96"/>
        <v>1.1097706834942063</v>
      </c>
      <c r="O100" s="83">
        <f t="shared" si="96"/>
        <v>1.2009196483730005</v>
      </c>
      <c r="P100" s="83">
        <f t="shared" si="96"/>
        <v>1.3001090998165938</v>
      </c>
      <c r="Q100" s="83">
        <f t="shared" si="96"/>
        <v>1.4074200965168684</v>
      </c>
      <c r="R100" s="83">
        <f>R91+R98</f>
        <v>1.5237165991398025</v>
      </c>
      <c r="S100" s="83">
        <f t="shared" si="96"/>
        <v>0</v>
      </c>
      <c r="T100" s="83">
        <f t="shared" si="96"/>
        <v>0</v>
      </c>
      <c r="U100" s="83">
        <f t="shared" si="96"/>
        <v>0</v>
      </c>
      <c r="V100" s="83">
        <f t="shared" si="96"/>
        <v>5</v>
      </c>
    </row>
    <row r="101" spans="2:24" x14ac:dyDescent="0.3">
      <c r="B101" s="70" t="s">
        <v>223</v>
      </c>
      <c r="C101" s="71">
        <f>C100</f>
        <v>0</v>
      </c>
      <c r="D101" s="71">
        <f t="shared" ref="D101:R101" si="97">D100</f>
        <v>0</v>
      </c>
      <c r="E101" s="71">
        <f t="shared" si="97"/>
        <v>0</v>
      </c>
      <c r="F101" s="71">
        <f t="shared" si="97"/>
        <v>0</v>
      </c>
      <c r="G101" s="71">
        <f t="shared" si="97"/>
        <v>0.64076125439291465</v>
      </c>
      <c r="H101" s="71">
        <f t="shared" si="97"/>
        <v>0.69174478492014813</v>
      </c>
      <c r="I101" s="71">
        <f t="shared" si="97"/>
        <v>0.7466165669714715</v>
      </c>
      <c r="J101" s="71">
        <f t="shared" si="97"/>
        <v>0.80736969398305769</v>
      </c>
      <c r="K101" s="71">
        <f t="shared" si="97"/>
        <v>0.874086128393877</v>
      </c>
      <c r="L101" s="71">
        <f t="shared" si="97"/>
        <v>0.94654575855418621</v>
      </c>
      <c r="M101" s="71">
        <f t="shared" si="97"/>
        <v>1.0240409163151458</v>
      </c>
      <c r="N101" s="71">
        <f t="shared" si="97"/>
        <v>1.1097706834942063</v>
      </c>
      <c r="O101" s="71">
        <f t="shared" si="97"/>
        <v>1.2009196483730005</v>
      </c>
      <c r="P101" s="71">
        <f t="shared" si="97"/>
        <v>1.3001090998165938</v>
      </c>
      <c r="Q101" s="71">
        <f t="shared" si="97"/>
        <v>1.4074200965168684</v>
      </c>
      <c r="R101" s="71">
        <f t="shared" si="97"/>
        <v>1.5237165991398025</v>
      </c>
    </row>
    <row r="102" spans="2:24" x14ac:dyDescent="0.3">
      <c r="B102" s="70"/>
      <c r="C102" s="71"/>
      <c r="D102" s="71"/>
      <c r="E102" s="71"/>
      <c r="F102" s="71"/>
      <c r="G102" s="71"/>
      <c r="H102" s="71"/>
      <c r="I102" s="71"/>
      <c r="J102" s="71"/>
      <c r="K102" s="71"/>
      <c r="L102" s="71"/>
      <c r="M102" s="71"/>
      <c r="N102" s="71"/>
      <c r="O102" s="71"/>
      <c r="P102" s="71"/>
      <c r="Q102" s="71"/>
      <c r="R102" s="71"/>
    </row>
    <row r="103" spans="2:24" x14ac:dyDescent="0.3">
      <c r="B103" s="70"/>
      <c r="C103" s="92"/>
      <c r="D103" s="92"/>
      <c r="E103" s="92"/>
      <c r="F103" s="92"/>
      <c r="G103" s="92"/>
      <c r="H103" s="92"/>
      <c r="I103" s="92"/>
      <c r="J103" s="92"/>
      <c r="K103" s="92"/>
      <c r="L103" s="92"/>
      <c r="M103" s="92"/>
      <c r="N103" s="92"/>
      <c r="O103" s="92"/>
      <c r="P103" s="92"/>
      <c r="Q103" s="92"/>
      <c r="R103" s="92"/>
    </row>
    <row r="104" spans="2:24" ht="18" x14ac:dyDescent="0.35">
      <c r="B104" s="4" t="s">
        <v>187</v>
      </c>
      <c r="C104" s="71"/>
      <c r="D104" s="71"/>
      <c r="E104" s="71"/>
      <c r="F104" s="71"/>
      <c r="G104" s="71"/>
      <c r="H104" s="71"/>
      <c r="I104" s="71"/>
      <c r="J104" s="71"/>
      <c r="K104" s="71"/>
      <c r="L104" s="71"/>
      <c r="M104" s="71"/>
      <c r="N104" s="71"/>
      <c r="O104" s="71"/>
      <c r="P104" s="71"/>
      <c r="Q104" s="71"/>
      <c r="R104" s="71"/>
    </row>
    <row r="105" spans="2:24" x14ac:dyDescent="0.3">
      <c r="B105" s="64" t="s">
        <v>7</v>
      </c>
      <c r="C105" s="72">
        <v>2015</v>
      </c>
      <c r="D105" s="72">
        <v>2016</v>
      </c>
      <c r="E105" s="72">
        <v>2017</v>
      </c>
      <c r="F105" s="64" t="s">
        <v>173</v>
      </c>
      <c r="G105" s="64" t="s">
        <v>174</v>
      </c>
      <c r="H105" s="64" t="s">
        <v>175</v>
      </c>
      <c r="I105" s="64" t="s">
        <v>176</v>
      </c>
      <c r="J105" s="64" t="s">
        <v>177</v>
      </c>
      <c r="K105" s="64" t="s">
        <v>178</v>
      </c>
      <c r="L105" s="64" t="s">
        <v>179</v>
      </c>
      <c r="M105" s="64" t="s">
        <v>180</v>
      </c>
      <c r="N105" s="64" t="s">
        <v>181</v>
      </c>
      <c r="O105" s="64" t="s">
        <v>182</v>
      </c>
      <c r="P105" s="64" t="s">
        <v>183</v>
      </c>
      <c r="Q105" s="64" t="s">
        <v>184</v>
      </c>
      <c r="R105" s="64" t="s">
        <v>185</v>
      </c>
    </row>
    <row r="106" spans="2:24" x14ac:dyDescent="0.3">
      <c r="B106" s="81" t="s">
        <v>152</v>
      </c>
      <c r="C106" s="73">
        <f>D106*(100%-$U107)</f>
        <v>0.4539491391576238</v>
      </c>
      <c r="D106" s="73">
        <f>E106*(100%-$U107)</f>
        <v>0.4539491391576238</v>
      </c>
      <c r="E106" s="73">
        <f>F106*(100%-$U107)</f>
        <v>0.4539491391576238</v>
      </c>
      <c r="F106" s="66">
        <v>0.4539491391576238</v>
      </c>
      <c r="G106" s="66">
        <v>0.56816471178391292</v>
      </c>
      <c r="H106" s="66">
        <v>0.70821486758262775</v>
      </c>
      <c r="I106" s="66">
        <v>0.88539391873066997</v>
      </c>
      <c r="J106" s="66">
        <v>1.1065797856013404</v>
      </c>
      <c r="K106" s="66">
        <v>1.3802365449139467</v>
      </c>
      <c r="L106" s="66">
        <v>1.7217927677167764</v>
      </c>
      <c r="M106" s="66">
        <v>2.1478288911775905</v>
      </c>
      <c r="N106" s="66">
        <v>2.6764591621710765</v>
      </c>
      <c r="O106" s="66">
        <v>3.338737044598604</v>
      </c>
      <c r="P106" s="66">
        <v>4.1628230376478808</v>
      </c>
      <c r="Q106" s="66">
        <v>5.190011121497033</v>
      </c>
      <c r="R106" s="66">
        <v>6.4708256157907753</v>
      </c>
    </row>
    <row r="107" spans="2:24" x14ac:dyDescent="0.3">
      <c r="B107" s="81"/>
      <c r="C107" s="73"/>
      <c r="D107" s="73"/>
      <c r="E107" s="73"/>
      <c r="F107" s="66"/>
      <c r="G107" s="66"/>
      <c r="H107" s="66"/>
      <c r="I107" s="66"/>
      <c r="J107" s="66"/>
      <c r="K107" s="66"/>
      <c r="L107" s="66"/>
      <c r="M107" s="66"/>
      <c r="N107" s="66"/>
      <c r="O107" s="66"/>
      <c r="P107" s="66"/>
      <c r="Q107" s="66"/>
      <c r="R107" s="66"/>
    </row>
    <row r="108" spans="2:24" x14ac:dyDescent="0.3">
      <c r="B108" s="81" t="s">
        <v>150</v>
      </c>
      <c r="F108" s="66">
        <v>0.33087073104082476</v>
      </c>
      <c r="G108" s="66">
        <v>0.75539473096826748</v>
      </c>
      <c r="H108" s="66">
        <v>1.0935092447521488</v>
      </c>
      <c r="I108" s="66">
        <v>1.1017988988252814</v>
      </c>
      <c r="J108" s="66">
        <v>1.11010431569852</v>
      </c>
      <c r="K108" s="66">
        <v>1.1164846819551104</v>
      </c>
      <c r="L108" s="66">
        <v>1.5698866741634812</v>
      </c>
      <c r="M108" s="66">
        <v>1.9201783150286968</v>
      </c>
      <c r="N108" s="66">
        <v>1.9303136830103811</v>
      </c>
      <c r="O108" s="66">
        <v>1.9425587104852939</v>
      </c>
      <c r="P108" s="66">
        <v>1.9538618359449249</v>
      </c>
      <c r="Q108" s="66">
        <v>1.965094971255519</v>
      </c>
      <c r="R108" s="66">
        <v>1.9763878559374732</v>
      </c>
    </row>
    <row r="109" spans="2:24" x14ac:dyDescent="0.3">
      <c r="B109" s="81" t="s">
        <v>109</v>
      </c>
      <c r="C109" s="73">
        <f>D109*(100%-$U110)</f>
        <v>0.42260434691327092</v>
      </c>
      <c r="D109" s="73">
        <f>E109*(100%-$U110)</f>
        <v>0.42260434691327092</v>
      </c>
      <c r="E109" s="73">
        <f>F109*(100%-$U110)</f>
        <v>0.42260434691327092</v>
      </c>
      <c r="F109" s="66">
        <v>0.42260434691327092</v>
      </c>
      <c r="G109" s="66">
        <v>0.50633127007475398</v>
      </c>
      <c r="H109" s="66">
        <v>0.60564681407798548</v>
      </c>
      <c r="I109" s="66">
        <v>0.72388113736653836</v>
      </c>
      <c r="J109" s="66">
        <v>0.86475236079882734</v>
      </c>
      <c r="K109" s="66">
        <v>1.0332137731040225</v>
      </c>
      <c r="L109" s="66">
        <v>1.2346893408372186</v>
      </c>
      <c r="M109" s="66">
        <v>1.4752824032952638</v>
      </c>
      <c r="N109" s="66">
        <v>1.7622355558436027</v>
      </c>
      <c r="O109" s="66">
        <v>2.1045682072792453</v>
      </c>
      <c r="P109" s="66">
        <v>2.5132071548728918</v>
      </c>
      <c r="Q109" s="66">
        <v>3.0010540084206729</v>
      </c>
      <c r="R109" s="66">
        <v>3.583474744241828</v>
      </c>
    </row>
    <row r="110" spans="2:24" x14ac:dyDescent="0.3">
      <c r="B110" s="81"/>
      <c r="C110" s="72"/>
      <c r="D110" s="72"/>
      <c r="E110" s="72"/>
      <c r="F110" s="66"/>
      <c r="G110" s="66"/>
      <c r="H110" s="66"/>
      <c r="I110" s="66"/>
      <c r="J110" s="66"/>
      <c r="K110" s="66"/>
      <c r="L110" s="66"/>
      <c r="M110" s="66"/>
      <c r="N110" s="66"/>
      <c r="O110" s="66"/>
      <c r="P110" s="66"/>
      <c r="Q110" s="66"/>
      <c r="R110" s="66"/>
    </row>
    <row r="111" spans="2:24" x14ac:dyDescent="0.3">
      <c r="B111" s="81" t="s">
        <v>149</v>
      </c>
      <c r="F111" s="66">
        <v>0</v>
      </c>
      <c r="G111" s="66">
        <v>0</v>
      </c>
      <c r="H111" s="66">
        <v>0</v>
      </c>
      <c r="I111" s="66">
        <v>0</v>
      </c>
      <c r="J111" s="66">
        <v>0</v>
      </c>
      <c r="K111" s="66">
        <v>0</v>
      </c>
      <c r="L111" s="66">
        <v>0</v>
      </c>
      <c r="M111" s="66">
        <v>0</v>
      </c>
      <c r="N111" s="66">
        <v>0</v>
      </c>
      <c r="O111" s="66">
        <v>0</v>
      </c>
      <c r="P111" s="66">
        <v>0</v>
      </c>
      <c r="Q111" s="66">
        <v>0</v>
      </c>
      <c r="R111" s="66">
        <v>0</v>
      </c>
    </row>
    <row r="112" spans="2:24" x14ac:dyDescent="0.3">
      <c r="B112" s="81" t="s">
        <v>148</v>
      </c>
      <c r="F112" s="66">
        <v>0</v>
      </c>
      <c r="G112" s="66">
        <v>0</v>
      </c>
      <c r="H112" s="66">
        <v>0</v>
      </c>
      <c r="I112" s="66">
        <v>0</v>
      </c>
      <c r="J112" s="66">
        <v>0</v>
      </c>
      <c r="K112" s="66">
        <v>0</v>
      </c>
      <c r="L112" s="66">
        <v>0</v>
      </c>
      <c r="M112" s="66">
        <v>0</v>
      </c>
      <c r="N112" s="66">
        <v>0</v>
      </c>
      <c r="O112" s="66">
        <v>0</v>
      </c>
      <c r="P112" s="66">
        <v>0</v>
      </c>
      <c r="Q112" s="66">
        <v>0</v>
      </c>
      <c r="R112" s="66">
        <v>0</v>
      </c>
    </row>
    <row r="113" spans="2:18" x14ac:dyDescent="0.3">
      <c r="B113" s="81" t="s">
        <v>137</v>
      </c>
      <c r="C113" s="73">
        <f>D113*(100%-$U114)</f>
        <v>11.493689522386425</v>
      </c>
      <c r="D113" s="73">
        <f>E113*(100%-$U114)</f>
        <v>11.493689522386425</v>
      </c>
      <c r="E113" s="73">
        <f>F113*(100%-$U114)</f>
        <v>11.493689522386425</v>
      </c>
      <c r="F113" s="66">
        <v>11.493689522386425</v>
      </c>
      <c r="G113" s="66">
        <v>12.297903051709799</v>
      </c>
      <c r="H113" s="66">
        <v>12.816554070619315</v>
      </c>
      <c r="I113" s="66">
        <v>13.341818386169372</v>
      </c>
      <c r="J113" s="66">
        <v>13.897273972305815</v>
      </c>
      <c r="K113" s="66">
        <v>14.475645609071414</v>
      </c>
      <c r="L113" s="66">
        <v>15.061598306050106</v>
      </c>
      <c r="M113" s="66">
        <v>15.635928219630216</v>
      </c>
      <c r="N113" s="66">
        <v>16.24553605884439</v>
      </c>
      <c r="O113" s="66">
        <v>16.83612440917782</v>
      </c>
      <c r="P113" s="66">
        <v>17.438461623485765</v>
      </c>
      <c r="Q113" s="66">
        <v>17.984429695234972</v>
      </c>
      <c r="R113" s="66">
        <v>18.430749725763903</v>
      </c>
    </row>
    <row r="114" spans="2:18" x14ac:dyDescent="0.3">
      <c r="B114" s="81"/>
      <c r="C114" s="72"/>
      <c r="D114" s="72"/>
      <c r="E114" s="72"/>
      <c r="F114" s="66"/>
      <c r="G114" s="66"/>
      <c r="H114" s="66"/>
      <c r="I114" s="66"/>
      <c r="J114" s="66"/>
      <c r="K114" s="66"/>
      <c r="L114" s="66"/>
      <c r="M114" s="66"/>
      <c r="N114" s="66"/>
      <c r="O114" s="66"/>
      <c r="P114" s="66"/>
      <c r="Q114" s="66"/>
      <c r="R114" s="66"/>
    </row>
    <row r="115" spans="2:18" x14ac:dyDescent="0.3">
      <c r="B115" s="81" t="s">
        <v>145</v>
      </c>
      <c r="C115" s="46">
        <v>0</v>
      </c>
      <c r="D115" s="46">
        <v>0</v>
      </c>
      <c r="E115" s="46">
        <v>0</v>
      </c>
      <c r="F115" s="66">
        <v>0</v>
      </c>
      <c r="G115" s="66">
        <v>0</v>
      </c>
      <c r="H115" s="66">
        <v>0</v>
      </c>
      <c r="I115" s="66">
        <v>0</v>
      </c>
      <c r="J115" s="66">
        <v>0</v>
      </c>
      <c r="K115" s="66">
        <v>0</v>
      </c>
      <c r="L115" s="66">
        <v>0</v>
      </c>
      <c r="M115" s="66">
        <v>0</v>
      </c>
      <c r="N115" s="66">
        <v>0</v>
      </c>
      <c r="O115" s="66">
        <v>0</v>
      </c>
      <c r="P115" s="66">
        <v>0</v>
      </c>
      <c r="Q115" s="66">
        <v>0</v>
      </c>
      <c r="R115" s="66">
        <v>0</v>
      </c>
    </row>
    <row r="116" spans="2:18" x14ac:dyDescent="0.3">
      <c r="B116" s="81" t="s">
        <v>147</v>
      </c>
      <c r="F116" s="66">
        <v>0</v>
      </c>
      <c r="G116" s="66">
        <v>6.4971356586075613E-2</v>
      </c>
      <c r="H116" s="66">
        <v>6.511458379250061E-2</v>
      </c>
      <c r="I116" s="66">
        <v>6.5282247847235825E-2</v>
      </c>
      <c r="J116" s="66">
        <v>9.837840707354098E-2</v>
      </c>
      <c r="K116" s="66">
        <v>9.8968679491829914E-2</v>
      </c>
      <c r="L116" s="66">
        <v>9.9581631679431515E-2</v>
      </c>
      <c r="M116" s="66">
        <v>0.13345910781826986</v>
      </c>
      <c r="N116" s="66">
        <v>0.13440398094632225</v>
      </c>
      <c r="O116" s="66">
        <v>0.13514353274257532</v>
      </c>
      <c r="P116" s="66">
        <v>0.16993473951413596</v>
      </c>
      <c r="Q116" s="66">
        <v>0.17094335188176085</v>
      </c>
      <c r="R116" s="66">
        <v>0.17197788292069544</v>
      </c>
    </row>
    <row r="117" spans="2:18" x14ac:dyDescent="0.3">
      <c r="B117" s="81" t="s">
        <v>107</v>
      </c>
      <c r="C117" s="73">
        <f>D117*(100%-$U118)</f>
        <v>0.30673802739659789</v>
      </c>
      <c r="D117" s="73">
        <f>E117*(100%-$U118)</f>
        <v>0.30673802739659789</v>
      </c>
      <c r="E117" s="73">
        <f>F117*(100%-$U118)</f>
        <v>0.30673802739659789</v>
      </c>
      <c r="F117" s="66">
        <v>0.30673802739659789</v>
      </c>
      <c r="G117" s="66">
        <v>0.32389584086518031</v>
      </c>
      <c r="H117" s="66">
        <v>0.34051952235539806</v>
      </c>
      <c r="I117" s="66">
        <v>0.43164339440176547</v>
      </c>
      <c r="J117" s="66">
        <v>0.45249743107664608</v>
      </c>
      <c r="K117" s="66">
        <v>0.47623512057583456</v>
      </c>
      <c r="L117" s="66">
        <v>0.50126642054384007</v>
      </c>
      <c r="M117" s="66">
        <v>0.52754432227524017</v>
      </c>
      <c r="N117" s="66">
        <v>0.5686681177541022</v>
      </c>
      <c r="O117" s="66">
        <v>0.59795981346103888</v>
      </c>
      <c r="P117" s="66">
        <v>0.62890698072330797</v>
      </c>
      <c r="Q117" s="66">
        <v>0.66141847488338901</v>
      </c>
      <c r="R117" s="66">
        <v>0.6956256010123486</v>
      </c>
    </row>
    <row r="118" spans="2:18" x14ac:dyDescent="0.3">
      <c r="B118" s="81"/>
      <c r="C118" s="72"/>
      <c r="D118" s="72"/>
      <c r="E118" s="72"/>
      <c r="F118" s="66"/>
      <c r="G118" s="66"/>
      <c r="H118" s="66"/>
      <c r="I118" s="66"/>
      <c r="J118" s="66"/>
      <c r="K118" s="66"/>
      <c r="L118" s="66"/>
      <c r="M118" s="66"/>
      <c r="N118" s="66"/>
      <c r="O118" s="66"/>
      <c r="P118" s="66"/>
      <c r="Q118" s="66"/>
      <c r="R118" s="66"/>
    </row>
    <row r="119" spans="2:18" x14ac:dyDescent="0.3">
      <c r="B119" s="81" t="s">
        <v>146</v>
      </c>
      <c r="F119" s="66">
        <v>0</v>
      </c>
      <c r="G119" s="66">
        <v>7.5012764209311245E-2</v>
      </c>
      <c r="H119" s="66">
        <v>7.518730341781428E-2</v>
      </c>
      <c r="I119" s="66">
        <v>7.5362314768785355E-2</v>
      </c>
      <c r="J119" s="66">
        <v>0.18922685155937402</v>
      </c>
      <c r="K119" s="66">
        <v>0.19026261592723442</v>
      </c>
      <c r="L119" s="66">
        <v>0.19133497678719302</v>
      </c>
      <c r="M119" s="66">
        <v>0.19220458912811417</v>
      </c>
      <c r="N119" s="66">
        <v>0.19343238695128687</v>
      </c>
      <c r="O119" s="66">
        <v>0.19439819726605218</v>
      </c>
      <c r="P119" s="66">
        <v>0.19543712506449523</v>
      </c>
      <c r="Q119" s="66">
        <v>0.196480826447191</v>
      </c>
      <c r="R119" s="66">
        <v>0.19755778879683666</v>
      </c>
    </row>
    <row r="120" spans="2:18" x14ac:dyDescent="0.3">
      <c r="B120" s="81" t="s">
        <v>151</v>
      </c>
      <c r="F120" s="66">
        <v>0</v>
      </c>
      <c r="G120" s="66">
        <v>0</v>
      </c>
      <c r="H120" s="66">
        <v>0.19970136967529414</v>
      </c>
      <c r="I120" s="66">
        <v>0.20953349508302482</v>
      </c>
      <c r="J120" s="66">
        <v>0.21986550651283837</v>
      </c>
      <c r="K120" s="66">
        <v>0.23037052384653636</v>
      </c>
      <c r="L120" s="66">
        <v>0.24141848905714441</v>
      </c>
      <c r="M120" s="66">
        <v>0.25295476753584506</v>
      </c>
      <c r="N120" s="66">
        <v>0.26471059578549144</v>
      </c>
      <c r="O120" s="66">
        <v>0.27732252593819989</v>
      </c>
      <c r="P120" s="66">
        <v>0.29035993742464045</v>
      </c>
      <c r="Q120" s="66">
        <v>0.30399396400952888</v>
      </c>
      <c r="R120" s="66">
        <v>0.3182729466100786</v>
      </c>
    </row>
    <row r="121" spans="2:18" x14ac:dyDescent="0.3">
      <c r="B121" s="81" t="s">
        <v>171</v>
      </c>
      <c r="F121" s="66">
        <v>0</v>
      </c>
      <c r="G121" s="66">
        <v>0.13262946813380574</v>
      </c>
      <c r="H121" s="66">
        <v>0.4610059100776111</v>
      </c>
      <c r="I121" s="66">
        <v>0.95381232748849198</v>
      </c>
      <c r="J121" s="66">
        <v>1.3548662054424181</v>
      </c>
      <c r="K121" s="66">
        <v>1.7603376896218881</v>
      </c>
      <c r="L121" s="66">
        <v>2.1665645648090366</v>
      </c>
      <c r="M121" s="66">
        <v>2.7105275807069154</v>
      </c>
      <c r="N121" s="66">
        <v>3.1399372527437235</v>
      </c>
      <c r="O121" s="66">
        <v>3.5894513738053333</v>
      </c>
      <c r="P121" s="66">
        <v>4.0253512925027124</v>
      </c>
      <c r="Q121" s="66">
        <v>4.4631622113197373</v>
      </c>
      <c r="R121" s="66">
        <v>4.9022183447117902</v>
      </c>
    </row>
    <row r="122" spans="2:18" x14ac:dyDescent="0.3">
      <c r="B122" s="81" t="s">
        <v>144</v>
      </c>
      <c r="C122" s="46">
        <v>0</v>
      </c>
      <c r="D122" s="46">
        <v>0</v>
      </c>
      <c r="E122" s="46">
        <v>0</v>
      </c>
      <c r="F122" s="66">
        <v>0</v>
      </c>
      <c r="G122" s="66">
        <v>0.64076125439291465</v>
      </c>
      <c r="H122" s="66">
        <v>0.74000604898434463</v>
      </c>
      <c r="I122" s="66">
        <v>0.85442977593922875</v>
      </c>
      <c r="J122" s="66">
        <v>0.98841783155615104</v>
      </c>
      <c r="K122" s="66">
        <v>1.1447528475901159</v>
      </c>
      <c r="L122" s="66">
        <v>1.3261373113923645</v>
      </c>
      <c r="M122" s="66">
        <v>1.5348062751049221</v>
      </c>
      <c r="N122" s="66">
        <v>1.7793397492457008</v>
      </c>
      <c r="O122" s="66">
        <v>2.059818522996455</v>
      </c>
      <c r="P122" s="66">
        <v>2.3855261573125697</v>
      </c>
      <c r="Q122" s="66">
        <v>2.7625968293636243</v>
      </c>
      <c r="R122" s="66">
        <v>3.1995384663985549</v>
      </c>
    </row>
    <row r="123" spans="2:18" x14ac:dyDescent="0.3">
      <c r="B123" s="64" t="s">
        <v>172</v>
      </c>
      <c r="F123" s="82">
        <f>SUM(F106:F122)</f>
        <v>13.007851766894744</v>
      </c>
      <c r="G123" s="82">
        <f t="shared" ref="G123:R123" si="98">SUM(G106:G122)</f>
        <v>15.365064448724022</v>
      </c>
      <c r="H123" s="82">
        <f t="shared" si="98"/>
        <v>17.105459735335039</v>
      </c>
      <c r="I123" s="82">
        <f t="shared" si="98"/>
        <v>18.642955896620393</v>
      </c>
      <c r="J123" s="82">
        <f t="shared" si="98"/>
        <v>20.281962667625475</v>
      </c>
      <c r="K123" s="82">
        <f t="shared" si="98"/>
        <v>21.906508086097929</v>
      </c>
      <c r="L123" s="82">
        <f t="shared" si="98"/>
        <v>24.114270483036591</v>
      </c>
      <c r="M123" s="82">
        <f t="shared" si="98"/>
        <v>26.530714471701071</v>
      </c>
      <c r="N123" s="82">
        <f t="shared" si="98"/>
        <v>28.695036543296077</v>
      </c>
      <c r="O123" s="82">
        <f t="shared" si="98"/>
        <v>31.076082337750616</v>
      </c>
      <c r="P123" s="82">
        <f t="shared" si="98"/>
        <v>33.763869884493324</v>
      </c>
      <c r="Q123" s="82">
        <f t="shared" si="98"/>
        <v>36.699185454313429</v>
      </c>
      <c r="R123" s="82">
        <f t="shared" si="98"/>
        <v>39.946628972184286</v>
      </c>
    </row>
    <row r="124" spans="2:18" x14ac:dyDescent="0.3">
      <c r="B124" s="70" t="s">
        <v>191</v>
      </c>
      <c r="C124" s="83">
        <f>C115+C122</f>
        <v>0</v>
      </c>
      <c r="D124" s="83">
        <f>D115+D122</f>
        <v>0</v>
      </c>
      <c r="E124" s="83">
        <f>E115+E122</f>
        <v>0</v>
      </c>
      <c r="F124" s="83">
        <f>F115+F122</f>
        <v>0</v>
      </c>
      <c r="G124" s="83">
        <f>G115+G122</f>
        <v>0.64076125439291465</v>
      </c>
      <c r="H124" s="83">
        <f t="shared" ref="H124:Q124" si="99">H115+H122</f>
        <v>0.74000604898434463</v>
      </c>
      <c r="I124" s="83">
        <f t="shared" si="99"/>
        <v>0.85442977593922875</v>
      </c>
      <c r="J124" s="83">
        <f t="shared" si="99"/>
        <v>0.98841783155615104</v>
      </c>
      <c r="K124" s="83">
        <f t="shared" si="99"/>
        <v>1.1447528475901159</v>
      </c>
      <c r="L124" s="83">
        <f t="shared" si="99"/>
        <v>1.3261373113923645</v>
      </c>
      <c r="M124" s="83">
        <f t="shared" si="99"/>
        <v>1.5348062751049221</v>
      </c>
      <c r="N124" s="83">
        <f t="shared" si="99"/>
        <v>1.7793397492457008</v>
      </c>
      <c r="O124" s="83">
        <f t="shared" si="99"/>
        <v>2.059818522996455</v>
      </c>
      <c r="P124" s="83">
        <f t="shared" si="99"/>
        <v>2.3855261573125697</v>
      </c>
      <c r="Q124" s="83">
        <f t="shared" si="99"/>
        <v>2.7625968293636243</v>
      </c>
      <c r="R124" s="83">
        <f>R115+R122</f>
        <v>3.1995384663985549</v>
      </c>
    </row>
    <row r="125" spans="2:18" x14ac:dyDescent="0.3">
      <c r="B125" s="70" t="s">
        <v>223</v>
      </c>
      <c r="C125" s="71">
        <f>C124</f>
        <v>0</v>
      </c>
      <c r="D125" s="71">
        <f t="shared" ref="D125" si="100">D124</f>
        <v>0</v>
      </c>
      <c r="E125" s="71">
        <f t="shared" ref="E125" si="101">E124</f>
        <v>0</v>
      </c>
      <c r="F125" s="71">
        <f t="shared" ref="F125" si="102">F124</f>
        <v>0</v>
      </c>
      <c r="G125" s="71">
        <f t="shared" ref="G125" si="103">G124</f>
        <v>0.64076125439291465</v>
      </c>
      <c r="H125" s="71">
        <f t="shared" ref="H125" si="104">H124</f>
        <v>0.74000604898434463</v>
      </c>
      <c r="I125" s="71">
        <f t="shared" ref="I125" si="105">I124</f>
        <v>0.85442977593922875</v>
      </c>
      <c r="J125" s="71">
        <f t="shared" ref="J125" si="106">J124</f>
        <v>0.98841783155615104</v>
      </c>
      <c r="K125" s="71">
        <f t="shared" ref="K125" si="107">K124</f>
        <v>1.1447528475901159</v>
      </c>
      <c r="L125" s="71">
        <f t="shared" ref="L125" si="108">L124</f>
        <v>1.3261373113923645</v>
      </c>
      <c r="M125" s="71">
        <f t="shared" ref="M125" si="109">M124</f>
        <v>1.5348062751049221</v>
      </c>
      <c r="N125" s="71">
        <f t="shared" ref="N125" si="110">N124</f>
        <v>1.7793397492457008</v>
      </c>
      <c r="O125" s="71">
        <f t="shared" ref="O125" si="111">O124</f>
        <v>2.059818522996455</v>
      </c>
      <c r="P125" s="71">
        <f t="shared" ref="P125" si="112">P124</f>
        <v>2.3855261573125697</v>
      </c>
      <c r="Q125" s="71">
        <f t="shared" ref="Q125" si="113">Q124</f>
        <v>2.7625968293636243</v>
      </c>
      <c r="R125" s="71">
        <f t="shared" ref="R125" si="114">R124</f>
        <v>3.1995384663985549</v>
      </c>
    </row>
    <row r="127" spans="2:18" hidden="1" x14ac:dyDescent="0.3">
      <c r="B127" t="s">
        <v>205</v>
      </c>
      <c r="C127" s="45">
        <v>138587709</v>
      </c>
      <c r="D127" s="46" t="s">
        <v>65</v>
      </c>
      <c r="E127" s="60">
        <f>C127/1000000</f>
        <v>138.58770899999999</v>
      </c>
      <c r="F127" t="s">
        <v>0</v>
      </c>
      <c r="G127" t="s">
        <v>207</v>
      </c>
      <c r="K127" t="s">
        <v>209</v>
      </c>
      <c r="L127" t="s">
        <v>208</v>
      </c>
    </row>
    <row r="128" spans="2:18" hidden="1" x14ac:dyDescent="0.3">
      <c r="C128" s="86">
        <v>4691497</v>
      </c>
      <c r="D128" s="46" t="s">
        <v>66</v>
      </c>
      <c r="E128" s="87">
        <f>C128/1000000</f>
        <v>4.691497</v>
      </c>
      <c r="F128" t="s">
        <v>165</v>
      </c>
      <c r="G128" t="s">
        <v>206</v>
      </c>
      <c r="K128" t="s">
        <v>209</v>
      </c>
      <c r="L128" t="s">
        <v>208</v>
      </c>
    </row>
    <row r="131" spans="2:24" ht="18" hidden="1" x14ac:dyDescent="0.35">
      <c r="B131" s="4" t="s">
        <v>225</v>
      </c>
      <c r="C131" s="72">
        <v>2015</v>
      </c>
      <c r="D131" s="72">
        <v>2016</v>
      </c>
      <c r="E131" s="72">
        <v>2017</v>
      </c>
      <c r="F131" s="64" t="s">
        <v>173</v>
      </c>
      <c r="G131" s="64" t="s">
        <v>174</v>
      </c>
      <c r="H131" s="64" t="s">
        <v>175</v>
      </c>
      <c r="I131" s="64" t="s">
        <v>176</v>
      </c>
      <c r="J131" s="64" t="s">
        <v>177</v>
      </c>
      <c r="K131" s="64" t="s">
        <v>178</v>
      </c>
      <c r="L131" s="64" t="s">
        <v>179</v>
      </c>
      <c r="M131" s="64" t="s">
        <v>180</v>
      </c>
      <c r="N131" s="64" t="s">
        <v>181</v>
      </c>
      <c r="O131" s="64" t="s">
        <v>182</v>
      </c>
      <c r="P131" s="64" t="s">
        <v>183</v>
      </c>
      <c r="Q131" s="64" t="s">
        <v>184</v>
      </c>
      <c r="R131" s="64" t="s">
        <v>185</v>
      </c>
    </row>
    <row r="132" spans="2:24" hidden="1" x14ac:dyDescent="0.3">
      <c r="B132" s="64" t="s">
        <v>7</v>
      </c>
    </row>
    <row r="133" spans="2:24" hidden="1" x14ac:dyDescent="0.3">
      <c r="B133" s="91"/>
    </row>
    <row r="134" spans="2:24" hidden="1" x14ac:dyDescent="0.3">
      <c r="B134" s="81" t="s">
        <v>152</v>
      </c>
      <c r="C134" s="87">
        <f t="shared" ref="C134:H134" si="115">C82</f>
        <v>0.26955057182976594</v>
      </c>
      <c r="D134" s="87">
        <f t="shared" si="115"/>
        <v>0.30999975441492827</v>
      </c>
      <c r="E134" s="87">
        <f t="shared" si="115"/>
        <v>0.35651880493137106</v>
      </c>
      <c r="F134" s="87">
        <f t="shared" si="115"/>
        <v>0.41001857730366043</v>
      </c>
      <c r="G134" s="87">
        <f t="shared" si="115"/>
        <v>0.46351834967594979</v>
      </c>
      <c r="H134" s="87">
        <f t="shared" si="115"/>
        <v>0.52186005079298625</v>
      </c>
      <c r="I134" s="61">
        <f>H134+$X134</f>
        <v>0.55582936336292255</v>
      </c>
      <c r="J134" s="61">
        <f t="shared" ref="J134:Q134" si="116">I134+$X134</f>
        <v>0.58979867593285884</v>
      </c>
      <c r="K134" s="61">
        <f t="shared" si="116"/>
        <v>0.62376798850279513</v>
      </c>
      <c r="L134" s="61">
        <f t="shared" si="116"/>
        <v>0.65773730107273143</v>
      </c>
      <c r="M134" s="61">
        <f t="shared" si="116"/>
        <v>0.69170661364266772</v>
      </c>
      <c r="N134" s="61">
        <f t="shared" si="116"/>
        <v>0.72567592621260402</v>
      </c>
      <c r="O134" s="61">
        <f t="shared" si="116"/>
        <v>0.75964523878254031</v>
      </c>
      <c r="P134" s="61">
        <f t="shared" si="116"/>
        <v>0.7936145513524766</v>
      </c>
      <c r="Q134" s="61">
        <f t="shared" si="116"/>
        <v>0.8275838639224129</v>
      </c>
      <c r="R134" s="61">
        <f>R82*0.5</f>
        <v>0.8615531764923493</v>
      </c>
      <c r="X134" s="59">
        <f>(R134-H134)/10</f>
        <v>3.3969312569936308E-2</v>
      </c>
    </row>
    <row r="135" spans="2:24" hidden="1" x14ac:dyDescent="0.3">
      <c r="B135" s="74" t="s">
        <v>196</v>
      </c>
    </row>
    <row r="136" spans="2:24" hidden="1" x14ac:dyDescent="0.3">
      <c r="B136" s="81" t="s">
        <v>150</v>
      </c>
    </row>
    <row r="137" spans="2:24" hidden="1" x14ac:dyDescent="0.3">
      <c r="B137" s="81" t="s">
        <v>109</v>
      </c>
      <c r="C137" s="87">
        <f t="shared" ref="C137:H137" si="117">C85</f>
        <v>0.25424133046089065</v>
      </c>
      <c r="D137" s="87">
        <f t="shared" si="117"/>
        <v>0.29641414651068554</v>
      </c>
      <c r="E137" s="87">
        <f t="shared" si="117"/>
        <v>0.34558246722664027</v>
      </c>
      <c r="F137" s="87">
        <f t="shared" si="117"/>
        <v>0.402906686675788</v>
      </c>
      <c r="G137" s="87">
        <f t="shared" si="117"/>
        <v>0.46023090612493572</v>
      </c>
      <c r="H137" s="87">
        <f t="shared" si="117"/>
        <v>0.52484490119540084</v>
      </c>
      <c r="I137" s="61">
        <f>H137+$X137</f>
        <v>0.56869695216459615</v>
      </c>
      <c r="J137" s="61">
        <f t="shared" ref="J137:Q137" si="118">I137+$X137</f>
        <v>0.61254900313379146</v>
      </c>
      <c r="K137" s="61">
        <f t="shared" si="118"/>
        <v>0.65640105410298677</v>
      </c>
      <c r="L137" s="61">
        <f t="shared" si="118"/>
        <v>0.70025310507218208</v>
      </c>
      <c r="M137" s="61">
        <f t="shared" si="118"/>
        <v>0.74410515604137739</v>
      </c>
      <c r="N137" s="61">
        <f t="shared" si="118"/>
        <v>0.7879572070105727</v>
      </c>
      <c r="O137" s="61">
        <f t="shared" si="118"/>
        <v>0.83180925797976801</v>
      </c>
      <c r="P137" s="61">
        <f t="shared" si="118"/>
        <v>0.87566130894896332</v>
      </c>
      <c r="Q137" s="61">
        <f t="shared" si="118"/>
        <v>0.91951335991815863</v>
      </c>
      <c r="R137" s="61">
        <f>R85*0.5</f>
        <v>0.96336541088735439</v>
      </c>
      <c r="X137" s="59">
        <f>(R137-H137)/10</f>
        <v>4.3852050969195353E-2</v>
      </c>
    </row>
    <row r="138" spans="2:24" hidden="1" x14ac:dyDescent="0.3">
      <c r="B138" s="74" t="s">
        <v>198</v>
      </c>
    </row>
    <row r="139" spans="2:24" hidden="1" x14ac:dyDescent="0.3">
      <c r="B139" s="81" t="s">
        <v>149</v>
      </c>
      <c r="C139" s="87">
        <f t="shared" ref="C139:F141" si="119">C87</f>
        <v>0</v>
      </c>
      <c r="D139" s="87">
        <f t="shared" si="119"/>
        <v>0</v>
      </c>
      <c r="E139" s="87">
        <f t="shared" si="119"/>
        <v>0</v>
      </c>
      <c r="F139" s="87">
        <f t="shared" si="119"/>
        <v>0</v>
      </c>
      <c r="G139" s="87">
        <f t="shared" ref="G139:H141" si="120">G87</f>
        <v>0</v>
      </c>
      <c r="H139" s="87">
        <f t="shared" si="120"/>
        <v>0</v>
      </c>
      <c r="I139" s="61">
        <f>H139+$X139</f>
        <v>0</v>
      </c>
      <c r="J139" s="61">
        <f t="shared" ref="J139:Q141" si="121">I139+$X139</f>
        <v>0</v>
      </c>
      <c r="K139" s="61">
        <f t="shared" si="121"/>
        <v>0</v>
      </c>
      <c r="L139" s="61">
        <f t="shared" si="121"/>
        <v>0</v>
      </c>
      <c r="M139" s="61">
        <f t="shared" si="121"/>
        <v>0</v>
      </c>
      <c r="N139" s="61">
        <f t="shared" si="121"/>
        <v>0</v>
      </c>
      <c r="O139" s="61">
        <f t="shared" si="121"/>
        <v>0</v>
      </c>
      <c r="P139" s="61">
        <f t="shared" si="121"/>
        <v>0</v>
      </c>
      <c r="Q139" s="61">
        <f t="shared" si="121"/>
        <v>0</v>
      </c>
      <c r="R139" s="61">
        <f>R87*0.5</f>
        <v>0</v>
      </c>
      <c r="X139" s="59">
        <f>(R139-H139)/10</f>
        <v>0</v>
      </c>
    </row>
    <row r="140" spans="2:24" hidden="1" x14ac:dyDescent="0.3">
      <c r="B140" s="81" t="s">
        <v>148</v>
      </c>
      <c r="C140" s="87">
        <f t="shared" si="119"/>
        <v>0</v>
      </c>
      <c r="D140" s="87">
        <f t="shared" si="119"/>
        <v>0</v>
      </c>
      <c r="E140" s="87">
        <f t="shared" si="119"/>
        <v>0</v>
      </c>
      <c r="F140" s="87">
        <f t="shared" si="119"/>
        <v>0</v>
      </c>
      <c r="G140" s="87">
        <f t="shared" si="120"/>
        <v>0</v>
      </c>
      <c r="H140" s="87">
        <f t="shared" si="120"/>
        <v>0</v>
      </c>
      <c r="I140" s="61">
        <f>H140+$X140</f>
        <v>0</v>
      </c>
      <c r="J140" s="61">
        <f t="shared" si="121"/>
        <v>0</v>
      </c>
      <c r="K140" s="61">
        <f t="shared" si="121"/>
        <v>0</v>
      </c>
      <c r="L140" s="61">
        <f t="shared" si="121"/>
        <v>0</v>
      </c>
      <c r="M140" s="61">
        <f t="shared" si="121"/>
        <v>0</v>
      </c>
      <c r="N140" s="61">
        <f t="shared" si="121"/>
        <v>0</v>
      </c>
      <c r="O140" s="61">
        <f t="shared" si="121"/>
        <v>0</v>
      </c>
      <c r="P140" s="61">
        <f t="shared" si="121"/>
        <v>0</v>
      </c>
      <c r="Q140" s="61">
        <f t="shared" si="121"/>
        <v>0</v>
      </c>
      <c r="R140" s="61">
        <f>R88*0.5</f>
        <v>0</v>
      </c>
      <c r="X140" s="59">
        <f>(R140-H140)/10</f>
        <v>0</v>
      </c>
    </row>
    <row r="141" spans="2:24" hidden="1" x14ac:dyDescent="0.3">
      <c r="B141" s="81" t="s">
        <v>137</v>
      </c>
      <c r="C141" s="87">
        <f t="shared" si="119"/>
        <v>9.6073807061913907</v>
      </c>
      <c r="D141" s="87">
        <f t="shared" si="119"/>
        <v>10.004961424785625</v>
      </c>
      <c r="E141" s="87">
        <f t="shared" si="119"/>
        <v>10.418995163472633</v>
      </c>
      <c r="F141" s="87">
        <f t="shared" si="119"/>
        <v>10.850162794984703</v>
      </c>
      <c r="G141" s="87">
        <f t="shared" si="120"/>
        <v>11.281330426496773</v>
      </c>
      <c r="H141" s="87">
        <f t="shared" si="120"/>
        <v>11.736212679893786</v>
      </c>
      <c r="I141" s="61">
        <f>H141+$X141</f>
        <v>11.298409419726941</v>
      </c>
      <c r="J141" s="61">
        <f t="shared" si="121"/>
        <v>10.860606159560096</v>
      </c>
      <c r="K141" s="61">
        <f t="shared" si="121"/>
        <v>10.42280289939325</v>
      </c>
      <c r="L141" s="61">
        <f t="shared" si="121"/>
        <v>9.9849996392264053</v>
      </c>
      <c r="M141" s="61">
        <f t="shared" si="121"/>
        <v>9.5471963790595602</v>
      </c>
      <c r="N141" s="61">
        <f t="shared" si="121"/>
        <v>9.1093931188927151</v>
      </c>
      <c r="O141" s="61">
        <f t="shared" si="121"/>
        <v>8.67158985872587</v>
      </c>
      <c r="P141" s="61">
        <f t="shared" si="121"/>
        <v>8.2337865985590248</v>
      </c>
      <c r="Q141" s="61">
        <f t="shared" si="121"/>
        <v>7.7959833383921797</v>
      </c>
      <c r="R141" s="61">
        <f>R89*0.5</f>
        <v>7.3581800782253319</v>
      </c>
      <c r="X141" s="59">
        <f>(R141-H141)/10</f>
        <v>-0.4378032601668454</v>
      </c>
    </row>
    <row r="142" spans="2:24" hidden="1" x14ac:dyDescent="0.3">
      <c r="B142" s="74" t="s">
        <v>204</v>
      </c>
    </row>
    <row r="143" spans="2:24" hidden="1" x14ac:dyDescent="0.3">
      <c r="B143" s="81" t="s">
        <v>145</v>
      </c>
    </row>
    <row r="144" spans="2:24" hidden="1" x14ac:dyDescent="0.3">
      <c r="B144" s="81" t="s">
        <v>147</v>
      </c>
      <c r="C144" s="87">
        <f t="shared" ref="C144:F145" si="122">C92</f>
        <v>0</v>
      </c>
      <c r="D144" s="87">
        <f t="shared" si="122"/>
        <v>0</v>
      </c>
      <c r="E144" s="87">
        <f t="shared" si="122"/>
        <v>0</v>
      </c>
      <c r="F144" s="87">
        <f t="shared" si="122"/>
        <v>0</v>
      </c>
      <c r="G144" s="94">
        <f>G92</f>
        <v>3.2485678293037806E-2</v>
      </c>
      <c r="H144" s="94">
        <f>H92</f>
        <v>3.2557291896250305E-2</v>
      </c>
      <c r="I144" s="59">
        <f>H144+$X144</f>
        <v>3.3601009779642657E-2</v>
      </c>
      <c r="J144" s="59">
        <f t="shared" ref="J144:Q149" si="123">I144+$X144</f>
        <v>3.4644727663035016E-2</v>
      </c>
      <c r="K144" s="59">
        <f t="shared" si="123"/>
        <v>3.5688445546427375E-2</v>
      </c>
      <c r="L144" s="59">
        <f t="shared" si="123"/>
        <v>3.6732163429819734E-2</v>
      </c>
      <c r="M144" s="59">
        <f t="shared" si="123"/>
        <v>3.7775881313212092E-2</v>
      </c>
      <c r="N144" s="59">
        <f t="shared" si="123"/>
        <v>3.8819599196604451E-2</v>
      </c>
      <c r="O144" s="59">
        <f t="shared" si="123"/>
        <v>3.986331707999681E-2</v>
      </c>
      <c r="P144" s="59">
        <f t="shared" si="123"/>
        <v>4.0907034963389169E-2</v>
      </c>
      <c r="Q144" s="59">
        <f t="shared" si="123"/>
        <v>4.1950752846781528E-2</v>
      </c>
      <c r="R144" s="59">
        <f>R92*0.5</f>
        <v>4.2994470730173859E-2</v>
      </c>
      <c r="X144" s="59">
        <f>(R144-H144)/10</f>
        <v>1.0437178833923554E-3</v>
      </c>
    </row>
    <row r="145" spans="2:24" hidden="1" x14ac:dyDescent="0.3">
      <c r="B145" s="81" t="s">
        <v>107</v>
      </c>
      <c r="C145" s="87">
        <f t="shared" si="122"/>
        <v>0.26610562213621386</v>
      </c>
      <c r="D145" s="87">
        <f t="shared" si="122"/>
        <v>0.27778436455617167</v>
      </c>
      <c r="E145" s="87">
        <f t="shared" si="122"/>
        <v>0.28997565918534929</v>
      </c>
      <c r="F145" s="87">
        <f t="shared" si="122"/>
        <v>0.30270200072032694</v>
      </c>
      <c r="G145" s="87">
        <f>G93</f>
        <v>0.31542834225530458</v>
      </c>
      <c r="H145" s="87">
        <f>H93</f>
        <v>0.32725404918192241</v>
      </c>
      <c r="I145" s="61">
        <f>H145+$X145</f>
        <v>0.32376070679712216</v>
      </c>
      <c r="J145" s="61">
        <f t="shared" si="123"/>
        <v>0.3202673644123219</v>
      </c>
      <c r="K145" s="61">
        <f t="shared" si="123"/>
        <v>0.31677402202752164</v>
      </c>
      <c r="L145" s="61">
        <f t="shared" si="123"/>
        <v>0.31328067964272138</v>
      </c>
      <c r="M145" s="61">
        <f t="shared" si="123"/>
        <v>0.30978733725792112</v>
      </c>
      <c r="N145" s="61">
        <f t="shared" si="123"/>
        <v>0.30629399487312087</v>
      </c>
      <c r="O145" s="61">
        <f t="shared" si="123"/>
        <v>0.30280065248832061</v>
      </c>
      <c r="P145" s="61">
        <f t="shared" si="123"/>
        <v>0.29930731010352035</v>
      </c>
      <c r="Q145" s="61">
        <f t="shared" si="123"/>
        <v>0.29581396771872009</v>
      </c>
      <c r="R145" s="61">
        <f>R93*0.5</f>
        <v>0.29232062533391967</v>
      </c>
      <c r="X145" s="59">
        <f>(R145-H145)/10</f>
        <v>-3.4933423848002741E-3</v>
      </c>
    </row>
    <row r="146" spans="2:24" hidden="1" x14ac:dyDescent="0.3">
      <c r="B146" s="74" t="s">
        <v>202</v>
      </c>
    </row>
    <row r="147" spans="2:24" hidden="1" x14ac:dyDescent="0.3">
      <c r="B147" s="81" t="s">
        <v>146</v>
      </c>
      <c r="C147" s="87">
        <f t="shared" ref="C147:F149" si="124">C95</f>
        <v>0</v>
      </c>
      <c r="D147" s="87">
        <f t="shared" si="124"/>
        <v>0</v>
      </c>
      <c r="E147" s="87">
        <f t="shared" si="124"/>
        <v>0</v>
      </c>
      <c r="F147" s="87">
        <f t="shared" si="124"/>
        <v>0</v>
      </c>
      <c r="G147" s="87">
        <f t="shared" ref="G147:H149" si="125">G95</f>
        <v>3.7506382104655622E-2</v>
      </c>
      <c r="H147" s="87">
        <f t="shared" si="125"/>
        <v>3.759365170890714E-2</v>
      </c>
      <c r="I147" s="61">
        <f>H147+$X147</f>
        <v>3.5809864425984793E-2</v>
      </c>
      <c r="J147" s="61">
        <f t="shared" si="123"/>
        <v>3.4026077143062446E-2</v>
      </c>
      <c r="K147" s="61">
        <f t="shared" si="123"/>
        <v>3.2242289860140098E-2</v>
      </c>
      <c r="L147" s="61">
        <f t="shared" si="123"/>
        <v>3.0458502577217751E-2</v>
      </c>
      <c r="M147" s="61">
        <f t="shared" si="123"/>
        <v>2.8674715294295404E-2</v>
      </c>
      <c r="N147" s="61">
        <f t="shared" si="123"/>
        <v>2.6890928011373057E-2</v>
      </c>
      <c r="O147" s="61">
        <f t="shared" si="123"/>
        <v>2.5107140728450709E-2</v>
      </c>
      <c r="P147" s="61">
        <f t="shared" si="123"/>
        <v>2.3323353445528362E-2</v>
      </c>
      <c r="Q147" s="61">
        <f t="shared" si="123"/>
        <v>2.1539566162606015E-2</v>
      </c>
      <c r="R147" s="61">
        <f>R95*0.5</f>
        <v>1.9755778879683668E-2</v>
      </c>
      <c r="X147" s="59">
        <f>(R147-H147)/10</f>
        <v>-1.7837872829223472E-3</v>
      </c>
    </row>
    <row r="148" spans="2:24" hidden="1" x14ac:dyDescent="0.3">
      <c r="B148" s="81" t="s">
        <v>151</v>
      </c>
      <c r="C148" s="87">
        <f t="shared" si="124"/>
        <v>0</v>
      </c>
      <c r="D148" s="87">
        <f t="shared" si="124"/>
        <v>0</v>
      </c>
      <c r="E148" s="87">
        <f t="shared" si="124"/>
        <v>0</v>
      </c>
      <c r="F148" s="87">
        <f t="shared" si="124"/>
        <v>0</v>
      </c>
      <c r="G148" s="87">
        <f t="shared" si="125"/>
        <v>0</v>
      </c>
      <c r="H148" s="87">
        <f t="shared" si="125"/>
        <v>0.19970136967529414</v>
      </c>
      <c r="I148" s="61">
        <f>H148+$X148</f>
        <v>0.19283626374574564</v>
      </c>
      <c r="J148" s="61">
        <f t="shared" si="123"/>
        <v>0.18597115781619714</v>
      </c>
      <c r="K148" s="61">
        <f t="shared" si="123"/>
        <v>0.17910605188664863</v>
      </c>
      <c r="L148" s="61">
        <f t="shared" si="123"/>
        <v>0.17224094595710013</v>
      </c>
      <c r="M148" s="61">
        <f t="shared" si="123"/>
        <v>0.16537584002755162</v>
      </c>
      <c r="N148" s="61">
        <f t="shared" si="123"/>
        <v>0.15851073409800312</v>
      </c>
      <c r="O148" s="61">
        <f t="shared" si="123"/>
        <v>0.15164562816845462</v>
      </c>
      <c r="P148" s="61">
        <f t="shared" si="123"/>
        <v>0.14478052223890611</v>
      </c>
      <c r="Q148" s="61">
        <f t="shared" si="123"/>
        <v>0.13791541630935761</v>
      </c>
      <c r="R148" s="61">
        <f>R96*0.5</f>
        <v>0.13105031037980902</v>
      </c>
      <c r="X148" s="59">
        <f>(R148-H148)/10</f>
        <v>-6.8651059295485126E-3</v>
      </c>
    </row>
    <row r="149" spans="2:24" hidden="1" x14ac:dyDescent="0.3">
      <c r="B149" s="81" t="s">
        <v>171</v>
      </c>
      <c r="C149" s="87">
        <f t="shared" si="124"/>
        <v>0</v>
      </c>
      <c r="D149" s="87">
        <f t="shared" si="124"/>
        <v>0</v>
      </c>
      <c r="E149" s="87">
        <f t="shared" si="124"/>
        <v>0</v>
      </c>
      <c r="F149" s="87">
        <f t="shared" si="124"/>
        <v>0</v>
      </c>
      <c r="G149" s="87">
        <f t="shared" si="125"/>
        <v>0.13262946813380574</v>
      </c>
      <c r="H149" s="87">
        <f t="shared" si="125"/>
        <v>0.29636094219275</v>
      </c>
      <c r="I149" s="61">
        <f>H149+$X149</f>
        <v>0.39358049812171869</v>
      </c>
      <c r="J149" s="61">
        <f t="shared" si="123"/>
        <v>0.49080005405068738</v>
      </c>
      <c r="K149" s="61">
        <f t="shared" si="123"/>
        <v>0.58801960997965608</v>
      </c>
      <c r="L149" s="61">
        <f t="shared" si="123"/>
        <v>0.68523916590862477</v>
      </c>
      <c r="M149" s="61">
        <f t="shared" si="123"/>
        <v>0.78245872183759346</v>
      </c>
      <c r="N149" s="61">
        <f t="shared" si="123"/>
        <v>0.87967827776656216</v>
      </c>
      <c r="O149" s="61">
        <f t="shared" si="123"/>
        <v>0.97689783369553085</v>
      </c>
      <c r="P149" s="61">
        <f t="shared" si="123"/>
        <v>1.0741173896244995</v>
      </c>
      <c r="Q149" s="61">
        <f t="shared" si="123"/>
        <v>1.1713369455534683</v>
      </c>
      <c r="R149" s="61">
        <f>R97*0.5</f>
        <v>1.2685565014824371</v>
      </c>
      <c r="X149" s="59">
        <f>(R149-H149)/10</f>
        <v>9.7219555928968721E-2</v>
      </c>
    </row>
    <row r="150" spans="2:24" hidden="1" x14ac:dyDescent="0.3">
      <c r="B150" s="81" t="s">
        <v>144</v>
      </c>
    </row>
    <row r="151" spans="2:24" hidden="1" x14ac:dyDescent="0.3">
      <c r="B151" s="68" t="s">
        <v>172</v>
      </c>
    </row>
    <row r="152" spans="2:24" hidden="1" x14ac:dyDescent="0.3">
      <c r="B152" s="70" t="s">
        <v>190</v>
      </c>
      <c r="C152" s="85">
        <f>SUM(C134:C151)</f>
        <v>10.397278230618261</v>
      </c>
      <c r="D152" s="85">
        <f>SUM(D134:D151)</f>
        <v>10.889159690267411</v>
      </c>
      <c r="E152" s="85">
        <f>SUM(E134:E151)</f>
        <v>11.411072094815994</v>
      </c>
      <c r="F152" s="95">
        <f>SUM(F134,F137,F139,F140,F141,F144,F145,F147,F148,F149)</f>
        <v>11.965790059684478</v>
      </c>
      <c r="G152" s="95">
        <f t="shared" ref="G152:R152" si="126">SUM(G134,G137,G139,G140,G141,G144,G145,G147,G148,G149)</f>
        <v>12.72312955308446</v>
      </c>
      <c r="H152" s="95">
        <f t="shared" si="126"/>
        <v>13.676384936537296</v>
      </c>
      <c r="I152" s="95">
        <f t="shared" si="126"/>
        <v>13.402524078124673</v>
      </c>
      <c r="J152" s="95">
        <f t="shared" si="126"/>
        <v>13.128663219712051</v>
      </c>
      <c r="K152" s="95">
        <f t="shared" si="126"/>
        <v>12.854802361299424</v>
      </c>
      <c r="L152" s="95">
        <f t="shared" si="126"/>
        <v>12.580941502886803</v>
      </c>
      <c r="M152" s="95">
        <f t="shared" si="126"/>
        <v>12.307080644474182</v>
      </c>
      <c r="N152" s="95">
        <f t="shared" si="126"/>
        <v>12.033219786061554</v>
      </c>
      <c r="O152" s="95">
        <f t="shared" si="126"/>
        <v>11.759358927648933</v>
      </c>
      <c r="P152" s="95">
        <f t="shared" si="126"/>
        <v>11.485498069236307</v>
      </c>
      <c r="Q152" s="95">
        <f t="shared" si="126"/>
        <v>11.211637210823685</v>
      </c>
      <c r="R152" s="95">
        <f t="shared" si="126"/>
        <v>10.93777635241106</v>
      </c>
    </row>
    <row r="153" spans="2:24" hidden="1" x14ac:dyDescent="0.3">
      <c r="B153" s="70" t="s">
        <v>223</v>
      </c>
      <c r="C153" s="71">
        <f>SUM(C134,C137,C139,C140,C141,C144,C145,C147,C148,C149)</f>
        <v>10.397278230618261</v>
      </c>
      <c r="D153" s="71">
        <f>SUM(D134,D137,D139,D140,D141,D144,D145,D147,D148,D149)+SUM(C134,C137,C139,C145,C148,C149)</f>
        <v>11.67905721469428</v>
      </c>
      <c r="E153" s="71">
        <f>SUM(E134,E137,E139,E140,E141,E144,E145,E147,E148,E149)+SUM(D134,D137,D139,D145,D148,D149)+SUM(C134,C137,C145,C148,C149)</f>
        <v>13.085167884724649</v>
      </c>
      <c r="F153" s="71">
        <f>SUM(F134,F137,F139,F140,F141,F144,F145,F147,F148,F149)+SUM(E134,E137,E139,E145,E148,E149)+SUM(D134,D137,D145,D148,D149)+SUM(C134,C137,C145,C148,C149)</f>
        <v>14.631962780936494</v>
      </c>
      <c r="G153" s="71">
        <f>SUM(G134,G137,G139,G140,G141,G144,G145,G147,G148,G149)+SUM(F134,F137,F139,F145,F148,F149)+SUM(E134,E137,E145,E148,E149)+SUM(D134,D137,D145,D148,D149)+SUM(C134,C137,C145,C148,C149)</f>
        <v>16.504929539036251</v>
      </c>
      <c r="H153" s="71">
        <f>SUM(H134,H137,H139,H140,H141,H144,H145,H147,H148,H149)+SUM(G134,G137,G139,G145,G148,G149)+SUM(F134,F137,F145,F148,F149)+SUM(E134,E137,E145,E148,E149)+SUM(D134,D137,D145,D148,D149)+C137</f>
        <v>18.294335794713103</v>
      </c>
      <c r="I153" s="71">
        <f>SUM(I134,I137,I139,I140,I141,I144,I145,I147,I148,I149)+SUM(H134,H137,H139,H145,H148,H149)+SUM(G134,G137,G145,G148,G149)+SUM(F134,F137,F145,F148,F149)+SUM(E134,E137,E145,E148,E149)+D137+C137/2</f>
        <v>19.175591465137291</v>
      </c>
      <c r="J153" s="71">
        <f>SUM(J134,J137,J139,J140,J141,J144,J145,J147,J148,J149)+SUM(I134,I137,I139,I145,I148,I149)+SUM(H134,H137,H145,H148,H149)+SUM(G134,G137,G145,G148,G149)+SUM(F134,F137,F145,F148,F149)+E137+D137/2</f>
        <v>20.014612188314263</v>
      </c>
      <c r="K153" s="71">
        <f t="shared" ref="K153" si="127">SUM(K134,K137,K139,K140,K141,K144,K145,K147,K148,K149)+SUM(J134,J137,J139,J145,J148,J149)+SUM(I134,I137,I145,I148,I149)+SUM(H134,H137,H145,H148,H149)+SUM(G134,G137,G145,G148,G149)+F137+E137/2</f>
        <v>20.906418700354845</v>
      </c>
      <c r="L153" s="71">
        <f>SUM(L134,L137,L139,L140,L141,L144,L145,L147,L148,L149)+SUM(K134,K137,K139,K145,K148,K149)+SUM(J134,J137,J145,J148,J149)+SUM(I134,I137,I145,I148,I149)+SUM(H134,H137,H145,H148,H149)+G137+F137/2</f>
        <v>21.710805831425553</v>
      </c>
      <c r="M153" s="71">
        <f t="shared" ref="M153" si="128">SUM(M134,M137,M139,M140,M141,M144,M145,M147,M148,M149)+SUM(L134,L137,L139,L145,L148,L149)+SUM(K134,K137,K145,K148,K149)+SUM(J134,J137,J145,J148,J149)+SUM(I134,I137,I145,I148,I149)+H137+G137/2</f>
        <v>22.188950962422979</v>
      </c>
      <c r="N153" s="71">
        <f t="shared" ref="N153" si="129">SUM(N134,N137,N139,N140,N141,N144,N145,N147,N148,N149)+SUM(M134,M137,M139,M145,M148,M149)+SUM(L134,L137,L145,L148,L149)+SUM(K134,K137,K145,K148,K149)+SUM(J134,J137,J145,J148,J149)+I137+H137/2</f>
        <v>22.649979037129789</v>
      </c>
      <c r="O153" s="71">
        <f t="shared" ref="O153" si="130">SUM(O134,O137,O139,O140,O141,O144,O145,O147,O148,O149)+SUM(N134,N137,N139,N145,N148,N149)+SUM(M134,M137,M145,M148,M149)+SUM(L134,L137,L145,L148,L149)+SUM(K134,K137,K145,K148,K149)+J137+I137/2</f>
        <v>23.100626139785962</v>
      </c>
      <c r="P153" s="71">
        <f t="shared" ref="P153" si="131">SUM(P134,P137,P139,P140,P141,P144,P145,P147,P148,P149)+SUM(O134,O137,O139,O145,O148,O149)+SUM(N134,N137,N145,N148,N149)+SUM(M134,M137,M145,M148,M149)+SUM(L134,L137,L145,L148,L149)+K137+J137/2</f>
        <v>23.551273242442139</v>
      </c>
      <c r="Q153" s="71">
        <f t="shared" ref="Q153" si="132">SUM(Q134,Q137,Q139,Q140,Q141,Q144,Q145,Q147,Q148,Q149)+SUM(P134,P137,P139,P145,P148,P149)+SUM(O134,O137,O145,O148,O149)+SUM(N134,N137,N145,N148,N149)+SUM(M134,M137,M145,M148,M149)+L137+K137/2</f>
        <v>24.001920345098313</v>
      </c>
      <c r="R153" s="71">
        <f t="shared" ref="R153" si="133">SUM(R134,R137,R139,R140,R141,R144,R145,R147,R148,R149)+SUM(Q134,Q137,Q139,Q145,Q148,Q149)+SUM(P134,P137,P145,P148,P149)+SUM(O134,O137,O145,O148,O149)+SUM(N134,N137,N145,N148,N149)+M137+L137/2</f>
        <v>24.45256744775449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Y14"/>
  <sheetViews>
    <sheetView workbookViewId="0">
      <selection activeCell="P41" sqref="P41"/>
    </sheetView>
  </sheetViews>
  <sheetFormatPr defaultRowHeight="14.4" x14ac:dyDescent="0.3"/>
  <cols>
    <col min="3" max="3" width="22" customWidth="1"/>
    <col min="4" max="4" width="11.44140625" customWidth="1"/>
    <col min="5" max="5" width="13.33203125" customWidth="1"/>
  </cols>
  <sheetData>
    <row r="1" spans="1:25" ht="18" x14ac:dyDescent="0.35">
      <c r="A1" s="97"/>
    </row>
    <row r="2" spans="1:25" x14ac:dyDescent="0.3">
      <c r="A2" t="s">
        <v>163</v>
      </c>
    </row>
    <row r="3" spans="1:25" x14ac:dyDescent="0.3">
      <c r="B3" t="s">
        <v>159</v>
      </c>
    </row>
    <row r="4" spans="1:25" x14ac:dyDescent="0.3">
      <c r="B4" s="63" t="s">
        <v>170</v>
      </c>
    </row>
    <row r="5" spans="1:25" x14ac:dyDescent="0.3">
      <c r="B5" t="s">
        <v>160</v>
      </c>
    </row>
    <row r="6" spans="1:25" x14ac:dyDescent="0.3">
      <c r="B6" t="s">
        <v>161</v>
      </c>
    </row>
    <row r="7" spans="1:25" x14ac:dyDescent="0.3">
      <c r="B7" t="s">
        <v>162</v>
      </c>
    </row>
    <row r="8" spans="1:25" x14ac:dyDescent="0.3">
      <c r="B8" s="1" t="s">
        <v>168</v>
      </c>
    </row>
    <row r="9" spans="1:25" x14ac:dyDescent="0.3">
      <c r="B9" t="s">
        <v>166</v>
      </c>
    </row>
    <row r="11" spans="1:25" x14ac:dyDescent="0.3">
      <c r="B11" t="s">
        <v>167</v>
      </c>
      <c r="I11" t="s">
        <v>0</v>
      </c>
      <c r="M11" t="s">
        <v>229</v>
      </c>
    </row>
    <row r="12" spans="1:25" x14ac:dyDescent="0.3">
      <c r="C12" t="s">
        <v>164</v>
      </c>
      <c r="D12" t="s">
        <v>108</v>
      </c>
      <c r="E12" t="s">
        <v>158</v>
      </c>
      <c r="I12">
        <v>2015</v>
      </c>
      <c r="J12">
        <v>2016</v>
      </c>
      <c r="K12">
        <v>2017</v>
      </c>
      <c r="L12">
        <v>2018</v>
      </c>
      <c r="M12">
        <v>2019</v>
      </c>
      <c r="N12">
        <v>2020</v>
      </c>
      <c r="O12">
        <v>2021</v>
      </c>
      <c r="P12">
        <v>2022</v>
      </c>
      <c r="Q12">
        <v>2023</v>
      </c>
      <c r="R12">
        <v>2024</v>
      </c>
      <c r="S12">
        <v>2025</v>
      </c>
      <c r="T12">
        <v>2026</v>
      </c>
      <c r="U12">
        <v>2027</v>
      </c>
      <c r="V12">
        <v>2028</v>
      </c>
      <c r="W12">
        <v>2029</v>
      </c>
      <c r="X12">
        <v>2030</v>
      </c>
    </row>
    <row r="13" spans="1:25" x14ac:dyDescent="0.3">
      <c r="C13" s="38">
        <v>0.04</v>
      </c>
      <c r="D13" s="38">
        <v>0.01</v>
      </c>
      <c r="E13">
        <v>0</v>
      </c>
      <c r="I13" s="44">
        <v>0</v>
      </c>
      <c r="J13" s="44">
        <v>0</v>
      </c>
      <c r="K13" s="44">
        <v>0</v>
      </c>
      <c r="L13" s="44">
        <v>0</v>
      </c>
      <c r="M13" s="44">
        <f>$C13*'housing forecasts'!J17/1000000*$D13*'housing forecasts'!$G3/2</f>
        <v>16.630628156888889</v>
      </c>
      <c r="N13" s="44">
        <f>$C13*'housing forecasts'!K17/1000000*$D13*'housing forecasts'!$G3</f>
        <v>33.68371537838901</v>
      </c>
      <c r="O13" s="44">
        <f>$C13*'housing forecasts'!L17/1000000*$D13*'housing forecasts'!$G3</f>
        <v>34.066422045010533</v>
      </c>
      <c r="P13" s="44">
        <f>$C13*'housing forecasts'!M17/1000000*$D13*'housing forecasts'!$G3</f>
        <v>34.447591164660551</v>
      </c>
      <c r="Q13" s="44">
        <f>$C13*'housing forecasts'!N17/1000000*$D13*'housing forecasts'!$G3</f>
        <v>34.826571576142761</v>
      </c>
      <c r="R13" s="44">
        <f>$C13*'housing forecasts'!O17/1000000*$D13*'housing forecasts'!$G3</f>
        <v>35.173665126958845</v>
      </c>
      <c r="S13" s="44">
        <f>$C13*'housing forecasts'!P17/1000000*$D13*'housing forecasts'!$G3</f>
        <v>35.535516074516146</v>
      </c>
      <c r="T13" s="44">
        <f>$C13*'housing forecasts'!Q17/1000000*$D13*'housing forecasts'!$G3</f>
        <v>35.859343092760938</v>
      </c>
      <c r="U13" s="44">
        <f>$C13*'housing forecasts'!R17/1000000*$D13*'housing forecasts'!$G3</f>
        <v>36.17844722796012</v>
      </c>
      <c r="V13" s="44">
        <f>$C13*'housing forecasts'!S17/1000000*$D13*'housing forecasts'!$G3</f>
        <v>36.509622327254192</v>
      </c>
      <c r="W13" s="44">
        <f>$C13*'housing forecasts'!T17/1000000*$D13*'housing forecasts'!$G3</f>
        <v>36.839783683836323</v>
      </c>
      <c r="X13" s="44">
        <f>$C13*'housing forecasts'!U17/1000000*$D13*'housing forecasts'!$G3</f>
        <v>37.170088820056904</v>
      </c>
      <c r="Y13" s="59"/>
    </row>
    <row r="14" spans="1:25" x14ac:dyDescent="0.3">
      <c r="B14" t="s">
        <v>230</v>
      </c>
      <c r="I14" s="44">
        <f>I13/2</f>
        <v>0</v>
      </c>
      <c r="J14" s="44">
        <f t="shared" ref="J14:X14" si="0">J13/2</f>
        <v>0</v>
      </c>
      <c r="K14" s="44">
        <f t="shared" si="0"/>
        <v>0</v>
      </c>
      <c r="L14" s="44">
        <f t="shared" si="0"/>
        <v>0</v>
      </c>
      <c r="M14" s="44">
        <f t="shared" si="0"/>
        <v>8.3153140784444446</v>
      </c>
      <c r="N14" s="44">
        <f t="shared" si="0"/>
        <v>16.841857689194505</v>
      </c>
      <c r="O14" s="44">
        <f t="shared" si="0"/>
        <v>17.033211022505267</v>
      </c>
      <c r="P14" s="44">
        <f t="shared" si="0"/>
        <v>17.223795582330276</v>
      </c>
      <c r="Q14" s="44">
        <f t="shared" si="0"/>
        <v>17.413285788071381</v>
      </c>
      <c r="R14" s="44">
        <f t="shared" si="0"/>
        <v>17.586832563479422</v>
      </c>
      <c r="S14" s="44">
        <f t="shared" si="0"/>
        <v>17.767758037258073</v>
      </c>
      <c r="T14" s="44">
        <f t="shared" si="0"/>
        <v>17.929671546380469</v>
      </c>
      <c r="U14" s="44">
        <f t="shared" si="0"/>
        <v>18.08922361398006</v>
      </c>
      <c r="V14" s="44">
        <f t="shared" si="0"/>
        <v>18.254811163627096</v>
      </c>
      <c r="W14" s="44">
        <f t="shared" si="0"/>
        <v>18.419891841918162</v>
      </c>
      <c r="X14" s="44">
        <f t="shared" si="0"/>
        <v>18.585044410028452</v>
      </c>
    </row>
  </sheetData>
  <hyperlinks>
    <hyperlink ref="B4"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Z5JXHV6S7NA6-3-113415</_dlc_DocId>
    <_dlc_DocIdUrl xmlns="8eef3743-c7b3-4cbe-8837-b6e805be353c">
      <Url>http://efilingspinternal/_layouts/DocIdRedir.aspx?ID=Z5JXHV6S7NA6-3-113415</Url>
      <Description>Z5JXHV6S7NA6-3-113415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9A1FE-E2AA-4EEE-913A-2D4CC108D7EB}"/>
</file>

<file path=customXml/itemProps2.xml><?xml version="1.0" encoding="utf-8"?>
<ds:datastoreItem xmlns:ds="http://schemas.openxmlformats.org/officeDocument/2006/customXml" ds:itemID="{86C0EAB2-8CF0-4BCC-85F7-0D488A558F8E}"/>
</file>

<file path=customXml/itemProps3.xml><?xml version="1.0" encoding="utf-8"?>
<ds:datastoreItem xmlns:ds="http://schemas.openxmlformats.org/officeDocument/2006/customXml" ds:itemID="{F2435E9D-E43B-45FE-98F5-9B883EC58BF1}"/>
</file>

<file path=customXml/itemProps4.xml><?xml version="1.0" encoding="utf-8"?>
<ds:datastoreItem xmlns:ds="http://schemas.openxmlformats.org/officeDocument/2006/customXml" ds:itemID="{415A825D-F894-4D9B-835F-74EA8363AE9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12</vt:i4>
      </vt:variant>
      <vt:variant>
        <vt:lpstr>Charts</vt:lpstr>
      </vt:variant>
      <vt:variant>
        <vt:i4>2</vt:i4>
      </vt:variant>
      <vt:variant>
        <vt:lpstr>Named Ranges</vt:lpstr>
      </vt:variant>
      <vt:variant>
        <vt:i4>14</vt:i4>
      </vt:variant>
    </vt:vector>
  </HeadingPairs>
  <TitlesOfParts>
    <vt:vector size="28" baseType="lpstr">
      <vt:lpstr>Home</vt:lpstr>
      <vt:lpstr>Program Analysis</vt:lpstr>
      <vt:lpstr>SB 350 Potential</vt:lpstr>
      <vt:lpstr>Reference</vt:lpstr>
      <vt:lpstr>Conservative</vt:lpstr>
      <vt:lpstr>Aggressive</vt:lpstr>
      <vt:lpstr>Look-up</vt:lpstr>
      <vt:lpstr>2018 PGT BRO 0609 for 2015-17</vt:lpstr>
      <vt:lpstr>AMI RT</vt:lpstr>
      <vt:lpstr>Navigant Measure Inputs</vt:lpstr>
      <vt:lpstr>Navigant Penetration Rates</vt:lpstr>
      <vt:lpstr>housing forecasts</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Bldg_Sectors</vt:lpstr>
      <vt:lpstr>Non_Residential</vt:lpstr>
      <vt:lpstr>NR_BldgTypes</vt:lpstr>
      <vt:lpstr>Programs</vt:lpstr>
      <vt:lpstr>RES_BldgTypes</vt:lpstr>
      <vt:lpstr>Residential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A16 - Smart Meter Data Analytics</dc:title>
  <dc:creator/>
  <cp:lastModifiedBy/>
  <dcterms:created xsi:type="dcterms:W3CDTF">2017-08-31T03:59:44Z</dcterms:created>
  <dcterms:modified xsi:type="dcterms:W3CDTF">2017-09-01T03:17:34Z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35b1ad31-1275-4f63-bb15-3ccf0cdfb8b8</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http://efilingspinternal/PendingDocuments/17-IEPR-06/20171025T140335_Program_Workbook_A16_Smart_Meter.xlsx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2493400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