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Z:\IR File Plan\Regulatory\CEC\2017 IEPR\Demand Forms\2017 APU Submittals\"/>
    </mc:Choice>
  </mc:AlternateContent>
  <bookViews>
    <workbookView xWindow="0" yWindow="0" windowWidth="28800" windowHeight="14088" activeTab="4"/>
  </bookViews>
  <sheets>
    <sheet name="cover" sheetId="1" r:id="rId1"/>
    <sheet name="FormsList&amp;FilerInfo" sheetId="2" r:id="rId2"/>
    <sheet name="2017June IEPR Form 1.8" sheetId="45" r:id="rId3"/>
    <sheet name="Form 8.1a (IOU)" sheetId="41" r:id="rId4"/>
    <sheet name="Form 8.1a (POU or CCA)" sheetId="27" r:id="rId5"/>
    <sheet name="Form 8.1a (ESP)" sheetId="42" r:id="rId6"/>
    <sheet name="Form 8.1b (Bundled)" sheetId="43" r:id="rId7"/>
    <sheet name="Form 8.1b (Direct Access)" sheetId="30" r:id="rId8"/>
  </sheets>
  <externalReferences>
    <externalReference r:id="rId9"/>
  </externalReferences>
  <definedNames>
    <definedName name="_Order1" hidden="1">255</definedName>
    <definedName name="_Order2" hidden="1">255</definedName>
    <definedName name="Citygate_base">0.5</definedName>
    <definedName name="ComName">'[1]FormList&amp;FilerInfo'!$B$2</definedName>
    <definedName name="CoName" localSheetId="5">#REF!</definedName>
    <definedName name="CoName" localSheetId="3">#REF!</definedName>
    <definedName name="CoName" localSheetId="6">#REF!</definedName>
    <definedName name="CoName">'FormsList&amp;FilerInfo'!$B$2</definedName>
    <definedName name="Data3.4">#REF!</definedName>
    <definedName name="filedate">'FormsList&amp;FilerInfo'!$B$3</definedName>
    <definedName name="Gatheringesc">1%</definedName>
    <definedName name="Grangerdelta">0.1</definedName>
    <definedName name="Heatcontent">1085</definedName>
    <definedName name="Intratemargin">0</definedName>
    <definedName name="Min_Capital">50%</definedName>
    <definedName name="omesc">1.5%</definedName>
    <definedName name="_xlnm.Print_Area" localSheetId="0">cover!$A$1:$B$25</definedName>
    <definedName name="_xlnm.Print_Area" localSheetId="1">'FormsList&amp;FilerInfo'!$A$1:$F$17</definedName>
    <definedName name="renewables">#REF!</definedName>
    <definedName name="socal_base">0.4</definedName>
    <definedName name="Taxes">0</definedName>
    <definedName name="Z_2C54E754_4594_47E3_AFE9_B28C28B63E5C_.wvu.PrintArea" localSheetId="0" hidden="1">cover!$A$1:$B$25</definedName>
    <definedName name="Z_2C54E754_4594_47E3_AFE9_B28C28B63E5C_.wvu.PrintArea" localSheetId="5" hidden="1">'Form 8.1a (ESP)'!$A$1:$O$10</definedName>
    <definedName name="Z_2C54E754_4594_47E3_AFE9_B28C28B63E5C_.wvu.PrintArea" localSheetId="3" hidden="1">'Form 8.1a (IOU)'!$A$1:$O$63</definedName>
    <definedName name="Z_2C54E754_4594_47E3_AFE9_B28C28B63E5C_.wvu.PrintArea" localSheetId="4" hidden="1">'Form 8.1a (POU or CCA)'!$A$1:$O$67</definedName>
    <definedName name="Z_2C54E754_4594_47E3_AFE9_B28C28B63E5C_.wvu.PrintArea" localSheetId="6" hidden="1">'Form 8.1b (Bundled)'!$A$1:$O$29</definedName>
    <definedName name="Z_2C54E754_4594_47E3_AFE9_B28C28B63E5C_.wvu.PrintArea" localSheetId="7" hidden="1">'Form 8.1b (Direct Access)'!$A$1:$O$9</definedName>
    <definedName name="Z_2C54E754_4594_47E3_AFE9_B28C28B63E5C_.wvu.PrintArea" localSheetId="1" hidden="1">'FormsList&amp;FilerInfo'!$A$1:$F$17</definedName>
    <definedName name="Z_64245E33_E577_4C25_9B98_21C112E84FF6_.wvu.PrintArea" localSheetId="0" hidden="1">cover!$A$1:$B$25</definedName>
    <definedName name="Z_64245E33_E577_4C25_9B98_21C112E84FF6_.wvu.PrintArea" localSheetId="5" hidden="1">'Form 8.1a (ESP)'!$A$1:$O$10</definedName>
    <definedName name="Z_64245E33_E577_4C25_9B98_21C112E84FF6_.wvu.PrintArea" localSheetId="3" hidden="1">'Form 8.1a (IOU)'!$A$1:$O$63</definedName>
    <definedName name="Z_64245E33_E577_4C25_9B98_21C112E84FF6_.wvu.PrintArea" localSheetId="4" hidden="1">'Form 8.1a (POU or CCA)'!$A$1:$O$67</definedName>
    <definedName name="Z_64245E33_E577_4C25_9B98_21C112E84FF6_.wvu.PrintArea" localSheetId="6" hidden="1">'Form 8.1b (Bundled)'!$A$1:$O$29</definedName>
    <definedName name="Z_64245E33_E577_4C25_9B98_21C112E84FF6_.wvu.PrintArea" localSheetId="7" hidden="1">'Form 8.1b (Direct Access)'!$A$1:$O$9</definedName>
    <definedName name="Z_64245E33_E577_4C25_9B98_21C112E84FF6_.wvu.PrintArea" localSheetId="1" hidden="1">'FormsList&amp;FilerInfo'!$A$1:$F$17</definedName>
    <definedName name="Z_C3E70234_FA18_40E7_B25F_218A5F7D2EA2_.wvu.PrintArea" localSheetId="0" hidden="1">cover!$A$1:$B$25</definedName>
    <definedName name="Z_C3E70234_FA18_40E7_B25F_218A5F7D2EA2_.wvu.PrintArea" localSheetId="5" hidden="1">'Form 8.1a (ESP)'!$A$1:$O$10</definedName>
    <definedName name="Z_C3E70234_FA18_40E7_B25F_218A5F7D2EA2_.wvu.PrintArea" localSheetId="3" hidden="1">'Form 8.1a (IOU)'!$A$1:$R$64</definedName>
    <definedName name="Z_C3E70234_FA18_40E7_B25F_218A5F7D2EA2_.wvu.PrintArea" localSheetId="4" hidden="1">'Form 8.1a (POU or CCA)'!$A$1:$O$67</definedName>
    <definedName name="Z_C3E70234_FA18_40E7_B25F_218A5F7D2EA2_.wvu.PrintArea" localSheetId="6" hidden="1">'Form 8.1b (Bundled)'!$A$1:$O$29</definedName>
    <definedName name="Z_C3E70234_FA18_40E7_B25F_218A5F7D2EA2_.wvu.PrintArea" localSheetId="7" hidden="1">'Form 8.1b (Direct Access)'!$A$1:$O$9</definedName>
    <definedName name="Z_C3E70234_FA18_40E7_B25F_218A5F7D2EA2_.wvu.PrintArea" localSheetId="1" hidden="1">'FormsList&amp;FilerInfo'!$A$1:$F$17</definedName>
    <definedName name="Z_DC437496_B10F_474B_8F6E_F19B4DA7C026_.wvu.PrintArea" localSheetId="0" hidden="1">cover!$A$1:$B$25</definedName>
    <definedName name="Z_DC437496_B10F_474B_8F6E_F19B4DA7C026_.wvu.PrintArea" localSheetId="5" hidden="1">'Form 8.1a (ESP)'!$A$1:$O$10</definedName>
    <definedName name="Z_DC437496_B10F_474B_8F6E_F19B4DA7C026_.wvu.PrintArea" localSheetId="3" hidden="1">'Form 8.1a (IOU)'!$A$1:$R$64</definedName>
    <definedName name="Z_DC437496_B10F_474B_8F6E_F19B4DA7C026_.wvu.PrintArea" localSheetId="4" hidden="1">'Form 8.1a (POU or CCA)'!$A$1:$O$67</definedName>
    <definedName name="Z_DC437496_B10F_474B_8F6E_F19B4DA7C026_.wvu.PrintArea" localSheetId="6" hidden="1">'Form 8.1b (Bundled)'!$A$1:$O$29</definedName>
    <definedName name="Z_DC437496_B10F_474B_8F6E_F19B4DA7C026_.wvu.PrintArea" localSheetId="7" hidden="1">'Form 8.1b (Direct Access)'!$A$1:$O$9</definedName>
    <definedName name="Z_DC437496_B10F_474B_8F6E_F19B4DA7C026_.wvu.PrintArea" localSheetId="1" hidden="1">'FormsList&amp;FilerInfo'!$A$1:$F$17</definedName>
  </definedNames>
  <calcPr calcId="162913" calcOnSave="0"/>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G55" i="45" l="1"/>
  <c r="F55" i="45"/>
  <c r="E55" i="45"/>
  <c r="D55" i="45"/>
  <c r="O26" i="43" l="1"/>
  <c r="N26" i="43"/>
  <c r="M26" i="43"/>
  <c r="L26" i="43"/>
  <c r="K26" i="43"/>
  <c r="J26" i="43"/>
  <c r="I26" i="43"/>
  <c r="H26" i="43"/>
  <c r="G26" i="43"/>
  <c r="F26" i="43"/>
  <c r="E26" i="43"/>
  <c r="D26" i="43"/>
  <c r="C26" i="43"/>
  <c r="B26" i="43"/>
  <c r="O25" i="43"/>
  <c r="N25" i="43"/>
  <c r="K25" i="43"/>
  <c r="J25" i="43"/>
  <c r="I25" i="43"/>
  <c r="H25" i="43"/>
  <c r="G25" i="43"/>
  <c r="F25" i="43"/>
  <c r="C25" i="43"/>
  <c r="B25" i="43"/>
  <c r="O24" i="43"/>
  <c r="N24" i="43"/>
  <c r="M24" i="43"/>
  <c r="L24" i="43"/>
  <c r="I24" i="43"/>
  <c r="H24" i="43"/>
  <c r="G24" i="43"/>
  <c r="F24" i="43"/>
  <c r="E24" i="43"/>
  <c r="D24" i="43"/>
  <c r="O23" i="43"/>
  <c r="N23" i="43"/>
  <c r="M23" i="43"/>
  <c r="L23" i="43"/>
  <c r="K23" i="43"/>
  <c r="J23" i="43"/>
  <c r="G23" i="43"/>
  <c r="F23" i="43"/>
  <c r="E23" i="43"/>
  <c r="D23" i="43"/>
  <c r="C23" i="43"/>
  <c r="B23" i="43"/>
  <c r="O19" i="43"/>
  <c r="N19" i="43"/>
  <c r="M19" i="43"/>
  <c r="L19" i="43"/>
  <c r="K19" i="43"/>
  <c r="J19" i="43"/>
  <c r="I19" i="43"/>
  <c r="H19" i="43"/>
  <c r="G19" i="43"/>
  <c r="F19" i="43"/>
  <c r="E19" i="43"/>
  <c r="D19" i="43"/>
  <c r="C19" i="43"/>
  <c r="B19" i="43"/>
  <c r="O13" i="43"/>
  <c r="O27" i="43" s="1"/>
  <c r="N13" i="43"/>
  <c r="N20" i="43" s="1"/>
  <c r="G13" i="43"/>
  <c r="G27" i="43" s="1"/>
  <c r="F13" i="43"/>
  <c r="F27" i="43" s="1"/>
  <c r="O11" i="43"/>
  <c r="O18" i="43" s="1"/>
  <c r="N11" i="43"/>
  <c r="N18" i="43" s="1"/>
  <c r="M11" i="43"/>
  <c r="M25" i="43" s="1"/>
  <c r="L11" i="43"/>
  <c r="L25" i="43" s="1"/>
  <c r="K11" i="43"/>
  <c r="K18" i="43" s="1"/>
  <c r="J11" i="43"/>
  <c r="J18" i="43" s="1"/>
  <c r="I11" i="43"/>
  <c r="I18" i="43" s="1"/>
  <c r="H11" i="43"/>
  <c r="H18" i="43" s="1"/>
  <c r="G11" i="43"/>
  <c r="G18" i="43" s="1"/>
  <c r="F11" i="43"/>
  <c r="F18" i="43" s="1"/>
  <c r="E11" i="43"/>
  <c r="E18" i="43" s="1"/>
  <c r="D11" i="43"/>
  <c r="D18" i="43" s="1"/>
  <c r="C11" i="43"/>
  <c r="C18" i="43" s="1"/>
  <c r="B11" i="43"/>
  <c r="B18" i="43" s="1"/>
  <c r="O10" i="43"/>
  <c r="O17" i="43" s="1"/>
  <c r="N10" i="43"/>
  <c r="N17" i="43" s="1"/>
  <c r="M10" i="43"/>
  <c r="M17" i="43" s="1"/>
  <c r="L10" i="43"/>
  <c r="L17" i="43" s="1"/>
  <c r="K10" i="43"/>
  <c r="K24" i="43" s="1"/>
  <c r="J10" i="43"/>
  <c r="J24" i="43" s="1"/>
  <c r="I10" i="43"/>
  <c r="I17" i="43" s="1"/>
  <c r="H10" i="43"/>
  <c r="H17" i="43" s="1"/>
  <c r="G10" i="43"/>
  <c r="G17" i="43" s="1"/>
  <c r="F10" i="43"/>
  <c r="F17" i="43" s="1"/>
  <c r="E10" i="43"/>
  <c r="E17" i="43" s="1"/>
  <c r="D10" i="43"/>
  <c r="D17" i="43" s="1"/>
  <c r="C10" i="43"/>
  <c r="C17" i="43" s="1"/>
  <c r="B10" i="43"/>
  <c r="B17" i="43" s="1"/>
  <c r="O9" i="43"/>
  <c r="O16" i="43" s="1"/>
  <c r="N9" i="43"/>
  <c r="N16" i="43" s="1"/>
  <c r="M9" i="43"/>
  <c r="M16" i="43" s="1"/>
  <c r="L9" i="43"/>
  <c r="L16" i="43" s="1"/>
  <c r="K9" i="43"/>
  <c r="K13" i="43" s="1"/>
  <c r="J9" i="43"/>
  <c r="J13" i="43" s="1"/>
  <c r="I9" i="43"/>
  <c r="I13" i="43" s="1"/>
  <c r="H9" i="43"/>
  <c r="H13" i="43" s="1"/>
  <c r="G9" i="43"/>
  <c r="G16" i="43" s="1"/>
  <c r="F9" i="43"/>
  <c r="F16" i="43" s="1"/>
  <c r="E9" i="43"/>
  <c r="E16" i="43" s="1"/>
  <c r="D9" i="43"/>
  <c r="D13" i="43" s="1"/>
  <c r="C9" i="43"/>
  <c r="C13" i="43" s="1"/>
  <c r="B9" i="43"/>
  <c r="B13" i="43" s="1"/>
  <c r="I20" i="43" l="1"/>
  <c r="I27" i="43"/>
  <c r="B27" i="43"/>
  <c r="B20" i="43"/>
  <c r="J20" i="43"/>
  <c r="J27" i="43"/>
  <c r="C20" i="43"/>
  <c r="C27" i="43"/>
  <c r="K20" i="43"/>
  <c r="K27" i="43"/>
  <c r="D20" i="43"/>
  <c r="D27" i="43"/>
  <c r="H27" i="43"/>
  <c r="H20" i="43"/>
  <c r="H16" i="43"/>
  <c r="J17" i="43"/>
  <c r="L18" i="43"/>
  <c r="I16" i="43"/>
  <c r="K17" i="43"/>
  <c r="M18" i="43"/>
  <c r="B16" i="43"/>
  <c r="C16" i="43"/>
  <c r="D16" i="43"/>
  <c r="N27" i="43"/>
  <c r="L13" i="43"/>
  <c r="F20" i="43"/>
  <c r="H23" i="43"/>
  <c r="B24" i="43"/>
  <c r="D25" i="43"/>
  <c r="E13" i="43"/>
  <c r="M13" i="43"/>
  <c r="G20" i="43"/>
  <c r="O20" i="43"/>
  <c r="I23" i="43"/>
  <c r="C24" i="43"/>
  <c r="E25" i="43"/>
  <c r="J16" i="43"/>
  <c r="K16" i="43"/>
  <c r="L27" i="43" l="1"/>
  <c r="L20" i="43"/>
  <c r="M20" i="43"/>
  <c r="M27" i="43"/>
  <c r="E20" i="43"/>
  <c r="E27" i="43"/>
  <c r="B10" i="42" l="1"/>
  <c r="C10" i="42"/>
  <c r="D10" i="42"/>
  <c r="E10" i="42"/>
  <c r="F10" i="42"/>
  <c r="G10" i="42"/>
  <c r="H10" i="42"/>
  <c r="I10" i="42"/>
  <c r="J10" i="42"/>
  <c r="K10" i="42"/>
  <c r="N10" i="42"/>
  <c r="O10" i="42"/>
  <c r="B26" i="41"/>
  <c r="C26" i="41"/>
  <c r="C35" i="41" s="1"/>
  <c r="C63" i="41" s="1"/>
  <c r="D26" i="41"/>
  <c r="E26" i="41"/>
  <c r="E35" i="41" s="1"/>
  <c r="E63" i="41" s="1"/>
  <c r="F26" i="41"/>
  <c r="F35" i="41" s="1"/>
  <c r="F63" i="41" s="1"/>
  <c r="G26" i="41"/>
  <c r="G35" i="41" s="1"/>
  <c r="G63" i="41" s="1"/>
  <c r="H26" i="41"/>
  <c r="H35" i="41" s="1"/>
  <c r="H63" i="41" s="1"/>
  <c r="I26" i="41"/>
  <c r="J26" i="41"/>
  <c r="K26" i="41"/>
  <c r="K35" i="41" s="1"/>
  <c r="K63" i="41" s="1"/>
  <c r="L26" i="41"/>
  <c r="M26" i="41"/>
  <c r="M35" i="41" s="1"/>
  <c r="M63" i="41" s="1"/>
  <c r="N26" i="41"/>
  <c r="N35" i="41" s="1"/>
  <c r="N63" i="41" s="1"/>
  <c r="O26" i="41"/>
  <c r="O35" i="41" s="1"/>
  <c r="O63" i="41" s="1"/>
  <c r="B35" i="41"/>
  <c r="D35" i="41"/>
  <c r="I35" i="41"/>
  <c r="J35" i="41"/>
  <c r="L35" i="41"/>
  <c r="B41" i="41"/>
  <c r="C41" i="41"/>
  <c r="D41" i="41"/>
  <c r="D63" i="41" s="1"/>
  <c r="E41" i="41"/>
  <c r="F41" i="41"/>
  <c r="G41" i="41"/>
  <c r="H41" i="41"/>
  <c r="I41" i="41"/>
  <c r="J41" i="41"/>
  <c r="K41" i="41"/>
  <c r="L41" i="41"/>
  <c r="L63" i="41" s="1"/>
  <c r="M41" i="41"/>
  <c r="N41" i="41"/>
  <c r="O41" i="41"/>
  <c r="B49" i="41"/>
  <c r="C49" i="41"/>
  <c r="D49" i="41"/>
  <c r="E49" i="41"/>
  <c r="F49" i="41"/>
  <c r="G49" i="41"/>
  <c r="H49" i="41"/>
  <c r="I49" i="41"/>
  <c r="J49" i="41"/>
  <c r="K49" i="41"/>
  <c r="L49" i="41"/>
  <c r="M49" i="41"/>
  <c r="N49" i="41"/>
  <c r="O49" i="41"/>
  <c r="B56" i="41"/>
  <c r="C56" i="41"/>
  <c r="D56" i="41"/>
  <c r="E56" i="41"/>
  <c r="F56" i="41"/>
  <c r="G56" i="41"/>
  <c r="H56" i="41"/>
  <c r="I56" i="41"/>
  <c r="J56" i="41"/>
  <c r="K56" i="41"/>
  <c r="L56" i="41"/>
  <c r="M56" i="41"/>
  <c r="N56" i="41"/>
  <c r="O56" i="41"/>
  <c r="B63" i="41"/>
  <c r="I63" i="41"/>
  <c r="J63" i="41"/>
  <c r="A4" i="27" l="1"/>
  <c r="B67" i="27" l="1"/>
  <c r="B7" i="43" s="1"/>
  <c r="C67" i="27"/>
  <c r="C7" i="43" s="1"/>
  <c r="D67" i="27"/>
  <c r="D7" i="43" s="1"/>
  <c r="E67" i="27"/>
  <c r="E7" i="43" s="1"/>
  <c r="F67" i="27"/>
  <c r="F7" i="43" s="1"/>
  <c r="G67" i="27"/>
  <c r="G7" i="43" s="1"/>
  <c r="H67" i="27"/>
  <c r="H7" i="43" s="1"/>
  <c r="I67" i="27"/>
  <c r="I7" i="43" s="1"/>
  <c r="J67" i="27"/>
  <c r="J7" i="43" s="1"/>
  <c r="K67" i="27"/>
  <c r="K7" i="43" s="1"/>
  <c r="L67" i="27"/>
  <c r="L7" i="43" s="1"/>
  <c r="M67" i="27"/>
  <c r="M7" i="43" s="1"/>
  <c r="N67" i="27"/>
  <c r="N7" i="43" s="1"/>
  <c r="O67" i="27"/>
  <c r="O7" i="43" s="1"/>
</calcChain>
</file>

<file path=xl/comments1.xml><?xml version="1.0" encoding="utf-8"?>
<comments xmlns="http://schemas.openxmlformats.org/spreadsheetml/2006/main">
  <authors>
    <author>kpisor</author>
  </authors>
  <commentList>
    <comment ref="A6" authorId="0" shapeId="0">
      <text>
        <r>
          <rPr>
            <b/>
            <sz val="9"/>
            <color indexed="81"/>
            <rFont val="Tahoma"/>
            <family val="2"/>
          </rPr>
          <t>CEC:</t>
        </r>
        <r>
          <rPr>
            <sz val="9"/>
            <color indexed="81"/>
            <rFont val="Tahoma"/>
            <family val="2"/>
          </rPr>
          <t xml:space="preserve">
Data from Form 1.a (IOU), Line 100</t>
        </r>
      </text>
    </comment>
  </commentList>
</comments>
</file>

<file path=xl/sharedStrings.xml><?xml version="1.0" encoding="utf-8"?>
<sst xmlns="http://schemas.openxmlformats.org/spreadsheetml/2006/main" count="265" uniqueCount="191">
  <si>
    <t>Please Enter the Following Information:</t>
  </si>
  <si>
    <t>Participant Name</t>
  </si>
  <si>
    <t>Participant Name:</t>
  </si>
  <si>
    <t>Date Submitted:</t>
  </si>
  <si>
    <t>Contact Information:</t>
  </si>
  <si>
    <t>California Energy Commission</t>
  </si>
  <si>
    <t>Electricity Demand Forecast Forms</t>
  </si>
  <si>
    <t>Residential</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</si>
  <si>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</si>
  <si>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</si>
  <si>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</si>
  <si>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</si>
  <si>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</si>
  <si>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</si>
  <si>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</si>
  <si>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</si>
  <si>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</si>
  <si>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Coal:</t>
  </si>
  <si>
    <t>Generation from Renewable Resources:</t>
  </si>
  <si>
    <t>Power Purchases</t>
  </si>
  <si>
    <t>Contracts with joint powers agencies:</t>
  </si>
  <si>
    <t>Nuclear</t>
  </si>
  <si>
    <t>Coal</t>
  </si>
  <si>
    <t>Conventional Hydroelectric</t>
  </si>
  <si>
    <t>Contract with POU's Subsidiaries:</t>
  </si>
  <si>
    <t>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</si>
  <si>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</si>
  <si>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</si>
  <si>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</si>
  <si>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</si>
  <si>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</si>
  <si>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</si>
  <si>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</si>
  <si>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</si>
  <si>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CAPITAL IMPROVEMENT PROJECTS:</t>
  </si>
  <si>
    <t>Cost detail on Advanced Metering System projects</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</si>
  <si>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</si>
  <si>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</si>
  <si>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</si>
  <si>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</si>
  <si>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</si>
  <si>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</si>
  <si>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</si>
  <si>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</si>
  <si>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</si>
  <si>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</si>
  <si>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</si>
  <si>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</si>
  <si>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</si>
  <si>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</si>
  <si>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</si>
  <si>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</si>
  <si>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</si>
  <si>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</si>
  <si>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</si>
  <si>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</si>
  <si>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</si>
  <si>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</si>
  <si>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</si>
  <si>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</si>
  <si>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</si>
  <si>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</si>
  <si>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</si>
  <si>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</si>
  <si>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</si>
  <si>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</si>
  <si>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</si>
  <si>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</si>
  <si>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</si>
  <si>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</si>
  <si>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</si>
  <si>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</si>
  <si>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</si>
  <si>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</si>
  <si>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</si>
  <si>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</si>
  <si>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</si>
  <si>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</si>
  <si>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</si>
  <si>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</si>
  <si>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</si>
  <si>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</si>
  <si>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</si>
  <si>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</si>
  <si>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</si>
  <si>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</si>
  <si>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Form 8.1a (IOU)</t>
  </si>
  <si>
    <t xml:space="preserve">Estimated Power-Supply Costs </t>
  </si>
  <si>
    <t>Bilateral Contracts</t>
  </si>
  <si>
    <t xml:space="preserve">Residual Market Transactions </t>
  </si>
  <si>
    <t>TOTAL ESTIMATED POWER-SUPPLY COSTS</t>
  </si>
  <si>
    <t>Form 8.1a(ESP)</t>
  </si>
  <si>
    <t xml:space="preserve">Form 8.1a (IOU) </t>
  </si>
  <si>
    <t>ESTIMATED POWER SUPPLY COST</t>
  </si>
  <si>
    <t>Form 8.1b (Bundled)</t>
  </si>
  <si>
    <t>Form 8.1b (Direct Access)</t>
  </si>
  <si>
    <t>Form 8.2</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</si>
  <si>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</si>
  <si>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</si>
  <si>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</si>
  <si>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</si>
  <si>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</si>
  <si>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Entity to File Form</t>
  </si>
  <si>
    <t>IOU</t>
  </si>
  <si>
    <t>POU</t>
  </si>
  <si>
    <t>ESP</t>
  </si>
  <si>
    <t>X</t>
  </si>
  <si>
    <t>ENEFGY EFFICIENCY EXPENSES FROM PROCUREMENT BUDGET</t>
  </si>
  <si>
    <t>Revenue Requirements Allocation</t>
  </si>
  <si>
    <t>Due Dates:</t>
  </si>
  <si>
    <t>Average Fuel Price $/MMBtu</t>
  </si>
  <si>
    <t>DWR Contracts</t>
  </si>
  <si>
    <t>Purchased Power</t>
  </si>
  <si>
    <t>Other Contracts</t>
  </si>
  <si>
    <t>Base Distribution Revenue Requirement</t>
  </si>
  <si>
    <t>CCA</t>
  </si>
  <si>
    <t>Docket Number 17-IEPR-03</t>
  </si>
  <si>
    <t>2017 Integrated Energy Policy Report</t>
  </si>
  <si>
    <t>Surplus Power Sales Revenue (-)</t>
  </si>
  <si>
    <t>Average Natural Gas Price $/MMBtu</t>
  </si>
  <si>
    <t>Coal Price Forecast $/MMBtu</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</si>
  <si>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</si>
  <si>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</si>
  <si>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</si>
  <si>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</si>
  <si>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</si>
  <si>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</si>
  <si>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</si>
  <si>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</si>
  <si>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Average Carbon Allowance Price $/MTCO2E</t>
  </si>
  <si>
    <t xml:space="preserve">2015 to 2028 (in Nominal Dollars) </t>
  </si>
  <si>
    <t>Utility-Owned Generation Subtotal:</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</si>
  <si>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</si>
  <si>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</si>
  <si>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</si>
  <si>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</si>
  <si>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</si>
  <si>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</si>
  <si>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</si>
  <si>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</si>
  <si>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</si>
  <si>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</si>
  <si>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</si>
  <si>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</si>
  <si>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r>
      <t xml:space="preserve">Renewable Resources </t>
    </r>
    <r>
      <rPr>
        <b/>
        <sz val="12"/>
        <color rgb="FFFF0000"/>
        <rFont val="Arial"/>
        <family val="2"/>
      </rPr>
      <t>(MWD, Ormat)</t>
    </r>
  </si>
  <si>
    <r>
      <t xml:space="preserve">Coal: </t>
    </r>
    <r>
      <rPr>
        <b/>
        <sz val="12"/>
        <color rgb="FFFF0000"/>
        <rFont val="Arial"/>
        <family val="2"/>
      </rPr>
      <t>(San Juan)</t>
    </r>
  </si>
  <si>
    <r>
      <t>Natural-Gas Fired Generation: (</t>
    </r>
    <r>
      <rPr>
        <b/>
        <sz val="12"/>
        <color rgb="FFFF0000"/>
        <rFont val="Arial"/>
        <family val="2"/>
      </rPr>
      <t>Kraemer)</t>
    </r>
  </si>
  <si>
    <r>
      <t xml:space="preserve">Natural Gas-Fired </t>
    </r>
    <r>
      <rPr>
        <b/>
        <sz val="12"/>
        <color rgb="FFFF0000"/>
        <rFont val="Arial"/>
        <family val="2"/>
      </rPr>
      <t>(Canyon, Magnolia -  excludes debt service)</t>
    </r>
  </si>
  <si>
    <r>
      <t xml:space="preserve">All Other Bilateral Contracts </t>
    </r>
    <r>
      <rPr>
        <b/>
        <sz val="12"/>
        <color rgb="FFFF0000"/>
        <rFont val="Arial"/>
        <family val="2"/>
      </rPr>
      <t>(Intermountain Power Agency)</t>
    </r>
  </si>
  <si>
    <r>
      <t xml:space="preserve">Nuclear: </t>
    </r>
    <r>
      <rPr>
        <b/>
        <sz val="12"/>
        <color rgb="FFFF0000"/>
        <rFont val="Arial"/>
        <family val="2"/>
      </rPr>
      <t>(SONGS</t>
    </r>
    <r>
      <rPr>
        <b/>
        <sz val="12"/>
        <color rgb="FFFF0000"/>
        <rFont val="Arial"/>
        <family val="2"/>
      </rPr>
      <t>)</t>
    </r>
  </si>
  <si>
    <t>Budget</t>
  </si>
  <si>
    <t>Notes:</t>
  </si>
  <si>
    <t xml:space="preserve">(1) SONGS is currently being decommissioned, and the costs associated are funded from a separate account. These costs are related to general insurance and outside legal fees regarding non-decommissioning expenses for SONGS </t>
  </si>
  <si>
    <r>
      <t xml:space="preserve">Other Operations and Maintenance expenses </t>
    </r>
    <r>
      <rPr>
        <b/>
        <sz val="12"/>
        <color rgb="FFFF0000"/>
        <rFont val="Arial"/>
        <family val="2"/>
      </rPr>
      <t>(See note 1)</t>
    </r>
  </si>
  <si>
    <r>
      <t xml:space="preserve">Other Operations and Maintenance expenses </t>
    </r>
    <r>
      <rPr>
        <b/>
        <sz val="12"/>
        <color rgb="FFFF0000"/>
        <rFont val="Arial"/>
        <family val="2"/>
      </rPr>
      <t>(See note 2)</t>
    </r>
  </si>
  <si>
    <t>(2) Anaheim has divested it's interest in San Juan. These costs are associated with additional operations cost after exiting in December, 2017.</t>
  </si>
  <si>
    <r>
      <t xml:space="preserve">Renewable resource contracts </t>
    </r>
    <r>
      <rPr>
        <b/>
        <sz val="12"/>
        <color rgb="FFFF0000"/>
        <rFont val="Arial"/>
        <family val="2"/>
      </rPr>
      <t>(Bowerman, High Winds, Pleasant Valley Wind, Thermo, Ridgewood, San Gorgonio, Westlands)</t>
    </r>
  </si>
  <si>
    <r>
      <t xml:space="preserve">Other Resources </t>
    </r>
    <r>
      <rPr>
        <b/>
        <sz val="12"/>
        <color rgb="FFFF0000"/>
        <rFont val="Arial"/>
        <family val="2"/>
      </rPr>
      <t>(Includes Unspecified Market Purchases and planned future renewable purchases)</t>
    </r>
  </si>
  <si>
    <r>
      <t xml:space="preserve">Low income </t>
    </r>
    <r>
      <rPr>
        <b/>
        <sz val="12"/>
        <color rgb="FFFF0000"/>
        <rFont val="Arial"/>
        <family val="2"/>
      </rPr>
      <t>(FY)</t>
    </r>
  </si>
  <si>
    <r>
      <t xml:space="preserve">Energy efficiency </t>
    </r>
    <r>
      <rPr>
        <b/>
        <sz val="12"/>
        <color rgb="FFFF0000"/>
        <rFont val="Arial"/>
        <family val="2"/>
      </rPr>
      <t>(FY)</t>
    </r>
  </si>
  <si>
    <r>
      <t xml:space="preserve">All other public benefit programs </t>
    </r>
    <r>
      <rPr>
        <b/>
        <sz val="12"/>
        <color rgb="FFFF0000"/>
        <rFont val="Arial"/>
        <family val="2"/>
      </rPr>
      <t>(FY)</t>
    </r>
  </si>
  <si>
    <r>
      <t>DEBT SERVICE</t>
    </r>
    <r>
      <rPr>
        <b/>
        <sz val="12"/>
        <color rgb="FFFF0000"/>
        <rFont val="Arial"/>
        <family val="2"/>
      </rPr>
      <t xml:space="preserve"> </t>
    </r>
  </si>
  <si>
    <t>TRANSMISSION PLANT</t>
  </si>
  <si>
    <t>GENERATION PLANT</t>
  </si>
  <si>
    <r>
      <t>OPERATING EXPENSES NOT ALREADY REPORTED</t>
    </r>
    <r>
      <rPr>
        <b/>
        <sz val="12"/>
        <color rgb="FFFF0000"/>
        <rFont val="Arial"/>
        <family val="2"/>
      </rPr>
      <t>**</t>
    </r>
  </si>
  <si>
    <t>ALL OTHER CAPITAL IMPROVEMENT PROJECTS</t>
  </si>
  <si>
    <t>DISTRIBUTION PLANT, except Advanced Metering System projects</t>
  </si>
  <si>
    <t>PUBLIC BENEFIT PROGRAMS*:</t>
  </si>
  <si>
    <t>*Public benefits funding is assumed to hold flat for out years.</t>
  </si>
  <si>
    <r>
      <t>Federal power (</t>
    </r>
    <r>
      <rPr>
        <b/>
        <sz val="12"/>
        <color rgb="FFFF0000"/>
        <rFont val="Arial"/>
        <family val="2"/>
      </rPr>
      <t>Hoover Dam) (See note 3)</t>
    </r>
  </si>
  <si>
    <t xml:space="preserve">(3) CY15-17 exclude debt service for uprating credit. </t>
  </si>
  <si>
    <t>FORM 1.8</t>
  </si>
  <si>
    <t>City of Anaheim</t>
  </si>
  <si>
    <t>Monthly Photovoltaic Interconnection</t>
  </si>
  <si>
    <t>RESIDENTIAL</t>
  </si>
  <si>
    <t>COMMERCIAL</t>
  </si>
  <si>
    <t>INDUSTRIAL</t>
  </si>
  <si>
    <t>AGRICULTURAL</t>
  </si>
  <si>
    <t>TCU*</t>
  </si>
  <si>
    <t>Zip Code</t>
  </si>
  <si>
    <t>Year</t>
  </si>
  <si>
    <t>Month</t>
  </si>
  <si>
    <t># of Systems Interconnected</t>
  </si>
  <si>
    <t>Total Capacity (kW)</t>
  </si>
  <si>
    <t>*Transportation, Communication &amp; Utilities</t>
  </si>
  <si>
    <t>Note: Data has minor update from the February submittal. This is due to reclassification of residential and commercial customers into correct categories and the deletion of solar systems previously double counted.</t>
  </si>
  <si>
    <t>** Operating expenses not already reported' include costs such as: grid management charges, ancillary  services and other fees, captial improvement projects, administration and distrubtion expenses.</t>
  </si>
  <si>
    <t>Mei Pan</t>
  </si>
  <si>
    <t>201 S. Anaheim Blvd. #802, Anaheim, CA 92805</t>
  </si>
  <si>
    <t>714-765-4132</t>
  </si>
  <si>
    <t>mpan@anaheim.net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</si>
</sst>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d\-yy"/>
    <numFmt numFmtId="170" formatCode="#,##0.00&quot; $&quot;;\-#,##0.00&quot; $&quot;"/>
    <numFmt numFmtId="171" formatCode="&quot;$&quot;#,##0"/>
    <numFmt numFmtId="172" formatCode="#,##0;\(#,##0\)"/>
    <numFmt numFmtId="173" formatCode="&quot;$&quot;#,##0;\(&quot;$&quot;#,##0\)"/>
  </numFmts>
  <fonts count="43"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b/>
      <sz val="10"/>
      <color indexed="9"/>
      <name val="Arial"/>
      <family val="2"/>
    </font>
    <font>
      <sz val="16"/>
      <name val="Arial"/>
      <family val="2"/>
    </font>
    <font>
      <i/>
      <sz val="12"/>
      <name val="Arial"/>
      <family val="2"/>
    </font>
    <font>
      <b/>
      <sz val="8"/>
      <color rgb="FFFF0000"/>
      <name val="Arial"/>
      <family val="2"/>
    </font>
    <font>
      <sz val="9"/>
      <color indexed="81"/>
      <name val="Tahoma"/>
      <family val="2"/>
    </font>
    <font>
      <b/>
      <sz val="9"/>
      <color indexed="81"/>
      <name val="Tahoma"/>
      <family val="2"/>
    </font>
    <font>
      <b/>
      <sz val="14"/>
      <color rgb="FFFF0000"/>
      <name val="Arial"/>
      <family val="2"/>
    </font>
    <font>
      <sz val="10"/>
      <name val="Arial Black"/>
      <family val="2"/>
    </font>
    <font>
      <b/>
      <sz val="12"/>
      <color rgb="FFFF0000"/>
      <name val="Arial"/>
      <family val="2"/>
    </font>
    <font>
      <sz val="10"/>
      <color theme="1"/>
      <name val="Arial"/>
      <family val="2"/>
    </font>
    <font>
      <sz val="10"/>
      <color rgb="FFFF0000"/>
      <name val="Arial"/>
      <family val="2"/>
    </font>
    <font>
      <sz val="8"/>
      <name val="Arial"/>
    </font>
    <font>
      <b/>
      <sz val="12"/>
      <color theme="0"/>
      <name val="Arial"/>
      <family val="2"/>
    </font>
    <font>
      <b/>
      <sz val="10"/>
      <color theme="1"/>
      <name val="Arial"/>
      <family val="2"/>
    </font>
    <font>
      <u/>
      <sz val="8"/>
      <color theme="10"/>
      <name val="Arial"/>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68">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90">
    <xf numFmtId="0" fontId="0" fillId="0" borderId="0"/>
    <xf numFmtId="169" fontId="14" fillId="2" borderId="1">
      <alignment horizontal="center" vertical="center"/>
    </xf>
    <xf numFmtId="43" fontId="7" fillId="0" borderId="0" applyFont="0" applyFill="0" applyBorder="0" applyAlignment="0" applyProtection="0"/>
    <xf numFmtId="3" fontId="7" fillId="0" borderId="0" applyFont="0" applyFill="0" applyBorder="0" applyAlignment="0" applyProtection="0"/>
    <xf numFmtId="44" fontId="7" fillId="0" borderId="0" applyFont="0" applyFill="0" applyBorder="0" applyAlignment="0" applyProtection="0"/>
    <xf numFmtId="166" fontId="7" fillId="0" borderId="0" applyFont="0" applyFill="0" applyBorder="0" applyAlignment="0" applyProtection="0"/>
    <xf numFmtId="167" fontId="7" fillId="0" borderId="0" applyFont="0" applyFill="0" applyBorder="0" applyAlignment="0" applyProtection="0"/>
    <xf numFmtId="2" fontId="7" fillId="0" borderId="0" applyFont="0" applyFill="0" applyBorder="0" applyAlignment="0" applyProtection="0"/>
    <xf numFmtId="38" fontId="9" fillId="3" borderId="0" applyNumberFormat="0" applyBorder="0" applyAlignment="0" applyProtection="0"/>
    <xf numFmtId="0" fontId="19" fillId="0" borderId="0" applyNumberFormat="0" applyFill="0" applyBorder="0" applyAlignment="0" applyProtection="0"/>
    <xf numFmtId="0" fontId="11" fillId="0" borderId="0" applyNumberFormat="0" applyFont="0" applyFill="0" applyAlignment="0" applyProtection="0"/>
    <xf numFmtId="0" fontId="12" fillId="0" borderId="0" applyNumberFormat="0" applyFont="0" applyFill="0" applyAlignment="0" applyProtection="0"/>
    <xf numFmtId="170" fontId="7" fillId="0" borderId="0">
      <protection locked="0"/>
    </xf>
    <xf numFmtId="170" fontId="7" fillId="0" borderId="0">
      <protection locked="0"/>
    </xf>
    <xf numFmtId="0" fontId="20" fillId="0" borderId="2" applyNumberFormat="0" applyFill="0" applyAlignment="0" applyProtection="0"/>
    <xf numFmtId="10" fontId="9" fillId="4" borderId="3" applyNumberFormat="0" applyBorder="0" applyAlignment="0" applyProtection="0"/>
    <xf numFmtId="37" fontId="21" fillId="0" borderId="0"/>
    <xf numFmtId="164" fontId="22" fillId="0" borderId="0"/>
    <xf numFmtId="0" fontId="7" fillId="0" borderId="0"/>
    <xf numFmtId="0" fontId="27" fillId="0" borderId="0"/>
    <xf numFmtId="0" fontId="5" fillId="0" borderId="0"/>
    <xf numFmtId="0" fontId="7" fillId="0" borderId="0"/>
    <xf numFmtId="10" fontId="7" fillId="0" borderId="0" applyFont="0" applyFill="0" applyBorder="0" applyAlignment="0" applyProtection="0"/>
    <xf numFmtId="0" fontId="7" fillId="0" borderId="4" applyNumberFormat="0" applyFont="0" applyBorder="0" applyAlignment="0" applyProtection="0"/>
    <xf numFmtId="37" fontId="9" fillId="5" borderId="0" applyNumberFormat="0" applyBorder="0" applyAlignment="0" applyProtection="0"/>
    <xf numFmtId="37" fontId="5" fillId="0" borderId="0"/>
    <xf numFmtId="3" fontId="23" fillId="0" borderId="2" applyProtection="0"/>
    <xf numFmtId="0" fontId="4" fillId="0" borderId="0"/>
    <xf numFmtId="0" fontId="35" fillId="0" borderId="0"/>
    <xf numFmtId="0" fontId="3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7" fillId="0" borderId="0" applyFont="0" applyFill="0" applyBorder="0" applyAlignment="0" applyProtection="0"/>
    <xf numFmtId="0" fontId="2" fillId="0" borderId="0"/>
    <xf numFmtId="172" fontId="2" fillId="0" borderId="0"/>
    <xf numFmtId="0" fontId="37" fillId="0" borderId="0"/>
    <xf numFmtId="172" fontId="2" fillId="0" borderId="0"/>
    <xf numFmtId="173" fontId="7" fillId="0" borderId="0"/>
    <xf numFmtId="0" fontId="2" fillId="0" borderId="0"/>
    <xf numFmtId="173" fontId="2" fillId="0" borderId="0"/>
    <xf numFmtId="173" fontId="2" fillId="0" borderId="0"/>
    <xf numFmtId="43" fontId="5"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43" fontId="39" fillId="0" borderId="0" applyFont="0" applyFill="0" applyBorder="0" applyAlignment="0" applyProtection="0"/>
    <xf numFmtId="0" fontId="5" fillId="0" borderId="0"/>
    <xf numFmtId="0" fontId="1" fillId="0" borderId="0"/>
    <xf numFmtId="43" fontId="1" fillId="0" borderId="0" applyFont="0" applyFill="0" applyBorder="0" applyAlignment="0" applyProtection="0"/>
    <xf numFmtId="0" fontId="42" fillId="0" borderId="0" applyNumberFormat="0" applyFill="0" applyBorder="0" applyAlignment="0" applyProtection="0"/>
  </cellStyleXfs>
  <cellXfs count="347">
    <xf numFmtId="0" fontId="0" fillId="0" borderId="0" xfId="0"/>
    <xf numFmtId="0" fontId="13" fillId="0" borderId="0" xfId="0" applyFont="1"/>
    <xf numFmtId="0" fontId="17" fillId="0" borderId="7" xfId="0" applyFont="1" applyBorder="1" applyAlignment="1">
      <alignment horizontal="center" vertical="top"/>
    </xf>
    <xf numFmtId="0" fontId="0" fillId="0" borderId="8" xfId="0" applyBorder="1"/>
    <xf numFmtId="0" fontId="0" fillId="0" borderId="8" xfId="0" applyBorder="1" applyAlignment="1"/>
    <xf numFmtId="0" fontId="7" fillId="0" borderId="0" xfId="18"/>
    <xf numFmtId="0" fontId="12" fillId="7" borderId="7" xfId="18" applyFont="1" applyFill="1" applyBorder="1" applyAlignment="1">
      <alignment horizontal="left"/>
    </xf>
    <xf numFmtId="0" fontId="12" fillId="0" borderId="9" xfId="18" applyFont="1" applyBorder="1" applyAlignment="1">
      <alignment horizontal="center" vertical="center" wrapText="1"/>
    </xf>
    <xf numFmtId="0" fontId="15" fillId="8" borderId="10" xfId="18" applyFont="1" applyFill="1" applyBorder="1" applyAlignment="1">
      <alignment vertical="top" wrapText="1"/>
    </xf>
    <xf numFmtId="0" fontId="15" fillId="8" borderId="11" xfId="18" applyFont="1" applyFill="1" applyBorder="1" applyAlignment="1">
      <alignment horizontal="center" vertical="top" wrapText="1"/>
    </xf>
    <xf numFmtId="0" fontId="15" fillId="8" borderId="12" xfId="18" applyFont="1" applyFill="1" applyBorder="1" applyAlignment="1">
      <alignment horizontal="center" vertical="top" wrapText="1"/>
    </xf>
    <xf numFmtId="0" fontId="12" fillId="6" borderId="10" xfId="18" applyFont="1" applyFill="1" applyBorder="1" applyAlignment="1">
      <alignment horizontal="left" vertical="top" wrapText="1"/>
    </xf>
    <xf numFmtId="0" fontId="10" fillId="6" borderId="11" xfId="18" applyFont="1" applyFill="1" applyBorder="1" applyAlignment="1">
      <alignment vertical="top" wrapText="1"/>
    </xf>
    <xf numFmtId="0" fontId="10" fillId="6" borderId="12" xfId="18" applyFont="1" applyFill="1" applyBorder="1" applyAlignment="1">
      <alignment vertical="top" wrapText="1"/>
    </xf>
    <xf numFmtId="0" fontId="7" fillId="6" borderId="0" xfId="18" applyFill="1"/>
    <xf numFmtId="0" fontId="12" fillId="3" borderId="10" xfId="18" applyFont="1" applyFill="1" applyBorder="1" applyAlignment="1">
      <alignment horizontal="left" vertical="top" wrapText="1"/>
    </xf>
    <xf numFmtId="0" fontId="10" fillId="3" borderId="11" xfId="18" applyFont="1" applyFill="1" applyBorder="1" applyAlignment="1">
      <alignment vertical="top" wrapText="1"/>
    </xf>
    <xf numFmtId="0" fontId="10" fillId="3" borderId="12" xfId="18" applyFont="1" applyFill="1" applyBorder="1" applyAlignment="1">
      <alignment vertical="top" wrapText="1"/>
    </xf>
    <xf numFmtId="0" fontId="7" fillId="0" borderId="0" xfId="18" applyFill="1"/>
    <xf numFmtId="0" fontId="12" fillId="6" borderId="13" xfId="18" applyFont="1" applyFill="1" applyBorder="1" applyAlignment="1">
      <alignment horizontal="right" vertical="top" wrapText="1"/>
    </xf>
    <xf numFmtId="0" fontId="10" fillId="0" borderId="13" xfId="18" applyFont="1" applyFill="1" applyBorder="1" applyAlignment="1">
      <alignment vertical="top" wrapText="1"/>
    </xf>
    <xf numFmtId="0" fontId="12" fillId="6" borderId="14" xfId="18" applyFont="1" applyFill="1" applyBorder="1" applyAlignment="1">
      <alignment horizontal="right" vertical="top" wrapText="1"/>
    </xf>
    <xf numFmtId="0" fontId="12" fillId="6" borderId="15" xfId="18" applyFont="1" applyFill="1" applyBorder="1" applyAlignment="1">
      <alignment horizontal="right" vertical="top" wrapText="1"/>
    </xf>
    <xf numFmtId="0" fontId="10" fillId="6" borderId="15" xfId="18" applyFont="1" applyFill="1" applyBorder="1" applyAlignment="1">
      <alignment vertical="top" wrapText="1"/>
    </xf>
    <xf numFmtId="0" fontId="12" fillId="6" borderId="16" xfId="18" applyFont="1" applyFill="1" applyBorder="1" applyAlignment="1">
      <alignment horizontal="right" vertical="top" wrapText="1"/>
    </xf>
    <xf numFmtId="0" fontId="10" fillId="6" borderId="16" xfId="18" applyFont="1" applyFill="1" applyBorder="1" applyAlignment="1">
      <alignment vertical="top" wrapText="1"/>
    </xf>
    <xf numFmtId="0" fontId="10" fillId="6" borderId="13" xfId="18" applyFont="1" applyFill="1" applyBorder="1" applyAlignment="1">
      <alignment vertical="top" wrapText="1"/>
    </xf>
    <xf numFmtId="0" fontId="10" fillId="6" borderId="14" xfId="18" applyFont="1" applyFill="1" applyBorder="1" applyAlignment="1">
      <alignment vertical="top" wrapText="1"/>
    </xf>
    <xf numFmtId="0" fontId="12" fillId="7" borderId="16" xfId="18" applyFont="1" applyFill="1" applyBorder="1" applyAlignment="1">
      <alignment horizontal="right" vertical="top" wrapText="1"/>
    </xf>
    <xf numFmtId="0" fontId="10" fillId="7" borderId="14" xfId="18" applyFont="1" applyFill="1" applyBorder="1" applyAlignment="1">
      <alignment vertical="top" wrapText="1"/>
    </xf>
    <xf numFmtId="0" fontId="10" fillId="0" borderId="13" xfId="18" applyFont="1" applyBorder="1" applyAlignment="1">
      <alignment vertical="top" wrapText="1"/>
    </xf>
    <xf numFmtId="0" fontId="10" fillId="0" borderId="14" xfId="18" applyFont="1" applyBorder="1" applyAlignment="1">
      <alignment vertical="top" wrapText="1"/>
    </xf>
    <xf numFmtId="0" fontId="12" fillId="0" borderId="15" xfId="18" applyFont="1" applyBorder="1" applyAlignment="1">
      <alignment horizontal="right" vertical="top" wrapText="1"/>
    </xf>
    <xf numFmtId="0" fontId="10" fillId="0" borderId="21" xfId="18" applyFont="1" applyBorder="1" applyAlignment="1">
      <alignment vertical="top" wrapText="1"/>
    </xf>
    <xf numFmtId="0" fontId="10" fillId="0" borderId="15" xfId="18" applyFont="1" applyBorder="1" applyAlignment="1">
      <alignment vertical="top" wrapText="1"/>
    </xf>
    <xf numFmtId="0" fontId="12" fillId="0" borderId="17" xfId="18" applyFont="1" applyBorder="1" applyAlignment="1">
      <alignment horizontal="right" vertical="top" wrapText="1"/>
    </xf>
    <xf numFmtId="0" fontId="12" fillId="0" borderId="16" xfId="18" applyFont="1" applyBorder="1" applyAlignment="1">
      <alignment horizontal="right" vertical="top" wrapText="1"/>
    </xf>
    <xf numFmtId="0" fontId="12" fillId="0" borderId="9" xfId="18" applyFont="1" applyBorder="1" applyAlignment="1">
      <alignment horizontal="left" vertical="top" wrapText="1"/>
    </xf>
    <xf numFmtId="0" fontId="10" fillId="6" borderId="22" xfId="18" applyFont="1" applyFill="1" applyBorder="1" applyAlignment="1">
      <alignment vertical="top" wrapText="1"/>
    </xf>
    <xf numFmtId="0" fontId="10" fillId="6" borderId="23" xfId="18" applyFont="1" applyFill="1" applyBorder="1" applyAlignment="1">
      <alignment vertical="top" wrapText="1"/>
    </xf>
    <xf numFmtId="0" fontId="12" fillId="0" borderId="17" xfId="18" applyFont="1" applyFill="1" applyBorder="1" applyAlignment="1">
      <alignment horizontal="right" vertical="top" wrapText="1"/>
    </xf>
    <xf numFmtId="0" fontId="10" fillId="0" borderId="24" xfId="18" applyFont="1" applyFill="1" applyBorder="1" applyAlignment="1">
      <alignment vertical="top" wrapText="1"/>
    </xf>
    <xf numFmtId="0" fontId="10" fillId="0" borderId="25" xfId="18" applyFont="1" applyFill="1" applyBorder="1" applyAlignment="1">
      <alignment vertical="top" wrapText="1"/>
    </xf>
    <xf numFmtId="0" fontId="6" fillId="9" borderId="7" xfId="18" applyFont="1" applyFill="1" applyBorder="1" applyAlignment="1">
      <alignment horizontal="right" vertical="top" wrapText="1"/>
    </xf>
    <xf numFmtId="0" fontId="7" fillId="9" borderId="0" xfId="18" applyFont="1" applyFill="1" applyBorder="1" applyAlignment="1">
      <alignment vertical="top" wrapText="1"/>
    </xf>
    <xf numFmtId="0" fontId="7" fillId="9" borderId="8" xfId="18" applyFont="1" applyFill="1" applyBorder="1" applyAlignment="1">
      <alignment vertical="top" wrapText="1"/>
    </xf>
    <xf numFmtId="0" fontId="7" fillId="10" borderId="0" xfId="18" applyFont="1" applyFill="1"/>
    <xf numFmtId="0" fontId="7" fillId="0" borderId="0" xfId="18" applyFont="1"/>
    <xf numFmtId="0" fontId="17" fillId="10" borderId="0" xfId="18" applyFont="1" applyFill="1" applyAlignment="1">
      <alignment vertical="top"/>
    </xf>
    <xf numFmtId="0" fontId="12" fillId="10" borderId="26" xfId="18" applyFont="1" applyFill="1" applyBorder="1" applyAlignment="1">
      <alignment vertical="top" wrapText="1"/>
    </xf>
    <xf numFmtId="0" fontId="12" fillId="0" borderId="18" xfId="18" applyFont="1" applyBorder="1" applyAlignment="1">
      <alignment horizontal="center" vertical="top" wrapText="1"/>
    </xf>
    <xf numFmtId="0" fontId="25" fillId="3" borderId="27" xfId="18" applyFont="1" applyFill="1" applyBorder="1" applyAlignment="1">
      <alignment vertical="top" wrapText="1"/>
    </xf>
    <xf numFmtId="0" fontId="25" fillId="0" borderId="27" xfId="18" applyFont="1" applyFill="1" applyBorder="1" applyAlignment="1">
      <alignment vertical="top" shrinkToFit="1"/>
    </xf>
    <xf numFmtId="0" fontId="10" fillId="0" borderId="28" xfId="18" applyFont="1" applyBorder="1" applyAlignment="1">
      <alignment vertical="top" wrapText="1"/>
    </xf>
    <xf numFmtId="0" fontId="10" fillId="0" borderId="9" xfId="18" applyFont="1" applyBorder="1" applyAlignment="1">
      <alignment vertical="top" wrapText="1"/>
    </xf>
    <xf numFmtId="0" fontId="25" fillId="3" borderId="10" xfId="18" applyFont="1" applyFill="1" applyBorder="1" applyAlignment="1">
      <alignment vertical="top" wrapText="1"/>
    </xf>
    <xf numFmtId="0" fontId="25" fillId="0" borderId="13" xfId="18" applyFont="1" applyBorder="1" applyAlignment="1">
      <alignment horizontal="right" vertical="top" wrapText="1"/>
    </xf>
    <xf numFmtId="0" fontId="25" fillId="0" borderId="17" xfId="18" applyFont="1" applyBorder="1" applyAlignment="1">
      <alignment horizontal="right" vertical="top" wrapText="1"/>
    </xf>
    <xf numFmtId="0" fontId="25" fillId="0" borderId="16" xfId="18" applyFont="1" applyBorder="1" applyAlignment="1">
      <alignment horizontal="right" vertical="top" wrapText="1"/>
    </xf>
    <xf numFmtId="0" fontId="6" fillId="0" borderId="33" xfId="18" applyFont="1" applyBorder="1" applyAlignment="1">
      <alignment horizontal="right" vertical="top" wrapText="1"/>
    </xf>
    <xf numFmtId="0" fontId="6" fillId="0" borderId="33" xfId="18" applyFont="1" applyBorder="1" applyAlignment="1">
      <alignment vertical="top" wrapText="1"/>
    </xf>
    <xf numFmtId="0" fontId="25" fillId="3" borderId="9" xfId="18" applyFont="1" applyFill="1" applyBorder="1" applyAlignment="1">
      <alignment vertical="top" wrapText="1"/>
    </xf>
    <xf numFmtId="0" fontId="6" fillId="0" borderId="0" xfId="18" applyFont="1"/>
    <xf numFmtId="0" fontId="15" fillId="11" borderId="10" xfId="18" applyFont="1" applyFill="1" applyBorder="1" applyAlignment="1">
      <alignment vertical="top" wrapText="1"/>
    </xf>
    <xf numFmtId="0" fontId="7" fillId="11" borderId="11" xfId="18" applyFont="1" applyFill="1" applyBorder="1"/>
    <xf numFmtId="0" fontId="7" fillId="11" borderId="12" xfId="18" applyFont="1" applyFill="1" applyBorder="1"/>
    <xf numFmtId="0" fontId="12" fillId="3" borderId="10" xfId="18" applyFont="1" applyFill="1" applyBorder="1" applyAlignment="1">
      <alignment horizontal="left" vertical="top" shrinkToFit="1"/>
    </xf>
    <xf numFmtId="0" fontId="6" fillId="3" borderId="40" xfId="18" applyFont="1" applyFill="1" applyBorder="1" applyAlignment="1">
      <alignment vertical="top"/>
    </xf>
    <xf numFmtId="0" fontId="6" fillId="3" borderId="35" xfId="18" applyFont="1" applyFill="1" applyBorder="1" applyAlignment="1">
      <alignment vertical="top"/>
    </xf>
    <xf numFmtId="0" fontId="12" fillId="0" borderId="41" xfId="18" applyFont="1" applyBorder="1" applyAlignment="1">
      <alignment horizontal="left" vertical="top" shrinkToFit="1"/>
    </xf>
    <xf numFmtId="0" fontId="6" fillId="0" borderId="22" xfId="18" applyFont="1" applyBorder="1" applyAlignment="1">
      <alignment vertical="top"/>
    </xf>
    <xf numFmtId="0" fontId="6" fillId="0" borderId="23" xfId="18" applyFont="1" applyBorder="1" applyAlignment="1">
      <alignment vertical="top"/>
    </xf>
    <xf numFmtId="0" fontId="12" fillId="0" borderId="7" xfId="18" applyFont="1" applyBorder="1" applyAlignment="1">
      <alignment horizontal="right" vertical="top" shrinkToFit="1"/>
    </xf>
    <xf numFmtId="0" fontId="6" fillId="0" borderId="13" xfId="18" applyFont="1" applyBorder="1" applyAlignment="1">
      <alignment vertical="top"/>
    </xf>
    <xf numFmtId="0" fontId="6" fillId="0" borderId="17" xfId="18" applyFont="1" applyBorder="1" applyAlignment="1">
      <alignment vertical="top"/>
    </xf>
    <xf numFmtId="0" fontId="12" fillId="0" borderId="18" xfId="18" applyFont="1" applyBorder="1" applyAlignment="1">
      <alignment horizontal="right" vertical="top" shrinkToFit="1"/>
    </xf>
    <xf numFmtId="0" fontId="12" fillId="7" borderId="7" xfId="18" applyFont="1" applyFill="1" applyBorder="1" applyAlignment="1">
      <alignment horizontal="right" vertical="top" wrapText="1"/>
    </xf>
    <xf numFmtId="0" fontId="6" fillId="7" borderId="15" xfId="18" applyFont="1" applyFill="1" applyBorder="1" applyAlignment="1">
      <alignment vertical="top"/>
    </xf>
    <xf numFmtId="0" fontId="12" fillId="3" borderId="9" xfId="18" applyFont="1" applyFill="1" applyBorder="1" applyAlignment="1">
      <alignment horizontal="right" vertical="top" shrinkToFit="1"/>
    </xf>
    <xf numFmtId="0" fontId="6" fillId="0" borderId="9" xfId="18" applyFont="1" applyBorder="1" applyAlignment="1">
      <alignment vertical="top"/>
    </xf>
    <xf numFmtId="0" fontId="6" fillId="0" borderId="18" xfId="18" applyFont="1" applyBorder="1" applyAlignment="1">
      <alignment vertical="top"/>
    </xf>
    <xf numFmtId="0" fontId="6" fillId="0" borderId="42" xfId="18" applyFont="1" applyBorder="1" applyAlignment="1">
      <alignment vertical="top"/>
    </xf>
    <xf numFmtId="0" fontId="12" fillId="0" borderId="27" xfId="18" applyFont="1" applyBorder="1" applyAlignment="1">
      <alignment horizontal="right" vertical="top" shrinkToFit="1"/>
    </xf>
    <xf numFmtId="0" fontId="6" fillId="0" borderId="39" xfId="18" applyFont="1" applyBorder="1" applyAlignment="1">
      <alignment vertical="top"/>
    </xf>
    <xf numFmtId="0" fontId="12" fillId="0" borderId="43" xfId="18" applyFont="1" applyBorder="1" applyAlignment="1">
      <alignment horizontal="right" vertical="top" shrinkToFit="1"/>
    </xf>
    <xf numFmtId="0" fontId="12" fillId="3" borderId="27" xfId="18" applyFont="1" applyFill="1" applyBorder="1" applyAlignment="1">
      <alignment horizontal="right" vertical="top" shrinkToFit="1"/>
    </xf>
    <xf numFmtId="0" fontId="12" fillId="3" borderId="44" xfId="18" applyFont="1" applyFill="1" applyBorder="1" applyAlignment="1">
      <alignment horizontal="right" vertical="top" shrinkToFit="1"/>
    </xf>
    <xf numFmtId="0" fontId="6" fillId="0" borderId="44" xfId="18" applyFont="1" applyFill="1" applyBorder="1" applyAlignment="1">
      <alignment vertical="top"/>
    </xf>
    <xf numFmtId="0" fontId="12" fillId="0" borderId="33" xfId="18" applyFont="1" applyBorder="1" applyAlignment="1">
      <alignment horizontal="right" vertical="top" shrinkToFit="1"/>
    </xf>
    <xf numFmtId="0" fontId="15" fillId="11" borderId="41" xfId="18" applyFont="1" applyFill="1" applyBorder="1" applyAlignment="1">
      <alignment vertical="top" wrapText="1"/>
    </xf>
    <xf numFmtId="0" fontId="6" fillId="11" borderId="0" xfId="18" applyFont="1" applyFill="1" applyBorder="1" applyAlignment="1">
      <alignment vertical="top"/>
    </xf>
    <xf numFmtId="0" fontId="6" fillId="0" borderId="17" xfId="18" applyFont="1" applyFill="1" applyBorder="1" applyAlignment="1">
      <alignment vertical="top"/>
    </xf>
    <xf numFmtId="0" fontId="12" fillId="0" borderId="17" xfId="18" applyFont="1" applyFill="1" applyBorder="1" applyAlignment="1">
      <alignment horizontal="right" vertical="top" shrinkToFit="1"/>
    </xf>
    <xf numFmtId="0" fontId="6" fillId="0" borderId="17" xfId="18" applyFont="1" applyBorder="1" applyAlignment="1">
      <alignment vertical="top" wrapText="1"/>
    </xf>
    <xf numFmtId="0" fontId="6" fillId="0" borderId="42" xfId="18" applyFont="1" applyBorder="1" applyAlignment="1">
      <alignment vertical="top" wrapText="1"/>
    </xf>
    <xf numFmtId="0" fontId="12" fillId="0" borderId="27" xfId="18" applyFont="1" applyBorder="1" applyAlignment="1">
      <alignment horizontal="right" vertical="top" wrapText="1"/>
    </xf>
    <xf numFmtId="0" fontId="6" fillId="0" borderId="45" xfId="18" applyFont="1" applyBorder="1" applyAlignment="1">
      <alignment vertical="top" wrapText="1"/>
    </xf>
    <xf numFmtId="0" fontId="6" fillId="11" borderId="46" xfId="18" applyFont="1" applyFill="1" applyBorder="1" applyAlignment="1">
      <alignment vertical="top"/>
    </xf>
    <xf numFmtId="0" fontId="12" fillId="0" borderId="19" xfId="18" applyFont="1" applyBorder="1" applyAlignment="1">
      <alignment horizontal="right" vertical="top" wrapText="1"/>
    </xf>
    <xf numFmtId="0" fontId="6" fillId="0" borderId="47" xfId="18" applyFont="1" applyBorder="1" applyAlignment="1">
      <alignment vertical="top" wrapText="1"/>
    </xf>
    <xf numFmtId="0" fontId="12" fillId="0" borderId="18" xfId="18" applyFont="1" applyBorder="1" applyAlignment="1">
      <alignment horizontal="right" vertical="top" wrapText="1"/>
    </xf>
    <xf numFmtId="0" fontId="6" fillId="0" borderId="36" xfId="18" applyFont="1" applyBorder="1" applyAlignment="1">
      <alignment vertical="top" wrapText="1"/>
    </xf>
    <xf numFmtId="0" fontId="12" fillId="0" borderId="43" xfId="18" applyFont="1" applyBorder="1" applyAlignment="1">
      <alignment horizontal="right" vertical="top" wrapText="1"/>
    </xf>
    <xf numFmtId="0" fontId="6" fillId="0" borderId="48" xfId="18" applyFont="1" applyBorder="1" applyAlignment="1">
      <alignment vertical="top" wrapText="1"/>
    </xf>
    <xf numFmtId="0" fontId="6" fillId="0" borderId="49" xfId="18" applyFont="1" applyBorder="1" applyAlignment="1">
      <alignment vertical="top" wrapText="1"/>
    </xf>
    <xf numFmtId="0" fontId="15" fillId="11" borderId="9" xfId="18" applyFont="1" applyFill="1" applyBorder="1" applyAlignment="1">
      <alignment vertical="top" wrapText="1"/>
    </xf>
    <xf numFmtId="0" fontId="6" fillId="0" borderId="28" xfId="18" applyFont="1" applyFill="1" applyBorder="1" applyAlignment="1">
      <alignment vertical="top" wrapText="1"/>
    </xf>
    <xf numFmtId="0" fontId="6" fillId="11" borderId="40" xfId="18" applyFont="1" applyFill="1" applyBorder="1" applyAlignment="1">
      <alignment vertical="top"/>
    </xf>
    <xf numFmtId="0" fontId="6" fillId="0" borderId="9" xfId="18" applyFont="1" applyFill="1" applyBorder="1" applyAlignment="1">
      <alignment vertical="top" wrapText="1"/>
    </xf>
    <xf numFmtId="0" fontId="15" fillId="11" borderId="9" xfId="18" applyFont="1" applyFill="1" applyBorder="1" applyAlignment="1">
      <alignment horizontal="left" vertical="top" shrinkToFit="1"/>
    </xf>
    <xf numFmtId="0" fontId="15" fillId="11" borderId="19" xfId="18" applyFont="1" applyFill="1" applyBorder="1" applyAlignment="1">
      <alignment horizontal="left" vertical="top" wrapText="1" shrinkToFit="1"/>
    </xf>
    <xf numFmtId="0" fontId="15" fillId="11" borderId="9" xfId="18" applyFont="1" applyFill="1" applyBorder="1" applyAlignment="1">
      <alignment horizontal="left" vertical="top" wrapText="1"/>
    </xf>
    <xf numFmtId="0" fontId="7" fillId="0" borderId="0" xfId="18" applyFont="1" applyBorder="1"/>
    <xf numFmtId="0" fontId="17" fillId="0" borderId="27" xfId="18" applyFont="1" applyBorder="1" applyAlignment="1">
      <alignment vertical="top" wrapText="1"/>
    </xf>
    <xf numFmtId="0" fontId="17" fillId="0" borderId="45" xfId="18" applyFont="1" applyBorder="1" applyAlignment="1">
      <alignment horizontal="right" vertical="center" wrapText="1"/>
    </xf>
    <xf numFmtId="0" fontId="12" fillId="10" borderId="0" xfId="18" applyFont="1" applyFill="1" applyAlignment="1">
      <alignment vertical="top"/>
    </xf>
    <xf numFmtId="0" fontId="25" fillId="0" borderId="9" xfId="18" applyFont="1" applyFill="1" applyBorder="1" applyAlignment="1">
      <alignment vertical="top" wrapText="1"/>
    </xf>
    <xf numFmtId="0" fontId="25" fillId="0" borderId="27" xfId="18" applyFont="1" applyBorder="1" applyAlignment="1">
      <alignment horizontal="right" vertical="top" wrapText="1"/>
    </xf>
    <xf numFmtId="0" fontId="25" fillId="0" borderId="45" xfId="18" applyFont="1" applyBorder="1" applyAlignment="1">
      <alignment horizontal="right" vertical="top" wrapText="1"/>
    </xf>
    <xf numFmtId="0" fontId="12" fillId="0" borderId="7" xfId="0" applyFont="1" applyBorder="1" applyAlignment="1">
      <alignment horizontal="right" vertical="top" wrapText="1"/>
    </xf>
    <xf numFmtId="0" fontId="13" fillId="0" borderId="0" xfId="18" applyFont="1" applyFill="1" applyBorder="1" applyAlignment="1">
      <alignment horizontal="center" vertical="top" wrapText="1"/>
    </xf>
    <xf numFmtId="0" fontId="0" fillId="0" borderId="0" xfId="0" applyFill="1"/>
    <xf numFmtId="0" fontId="8" fillId="0" borderId="0" xfId="0" applyFont="1" applyFill="1"/>
    <xf numFmtId="15" fontId="0" fillId="0" borderId="0" xfId="0" applyNumberFormat="1" applyFill="1" applyAlignment="1">
      <alignment horizontal="center"/>
    </xf>
    <xf numFmtId="0" fontId="0" fillId="0" borderId="0" xfId="0" applyFill="1" applyBorder="1"/>
    <xf numFmtId="6" fontId="7"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2" xfId="0" applyFill="1" applyBorder="1"/>
    <xf numFmtId="0" fontId="0" fillId="0" borderId="23" xfId="0" applyFill="1" applyBorder="1"/>
    <xf numFmtId="6" fontId="6" fillId="0" borderId="7" xfId="21" applyNumberFormat="1" applyFont="1" applyFill="1" applyBorder="1"/>
    <xf numFmtId="0" fontId="0" fillId="0" borderId="8" xfId="0" applyFill="1" applyBorder="1"/>
    <xf numFmtId="0" fontId="6" fillId="0" borderId="7" xfId="0" applyFont="1" applyFill="1" applyBorder="1"/>
    <xf numFmtId="0" fontId="8" fillId="0" borderId="7" xfId="0" applyFont="1" applyFill="1" applyBorder="1"/>
    <xf numFmtId="0" fontId="8" fillId="0" borderId="27" xfId="0" applyFont="1" applyFill="1" applyBorder="1"/>
    <xf numFmtId="0" fontId="0" fillId="0" borderId="26" xfId="0" applyFill="1" applyBorder="1"/>
    <xf numFmtId="0" fontId="0" fillId="0" borderId="52" xfId="0" applyFill="1" applyBorder="1"/>
    <xf numFmtId="0" fontId="5" fillId="0" borderId="56" xfId="18" applyFont="1" applyFill="1" applyBorder="1" applyAlignment="1">
      <alignment horizontal="center"/>
    </xf>
    <xf numFmtId="0" fontId="0" fillId="0" borderId="56" xfId="0" applyFill="1" applyBorder="1" applyAlignment="1">
      <alignment horizontal="center"/>
    </xf>
    <xf numFmtId="0" fontId="5" fillId="0" borderId="56" xfId="0" applyFont="1" applyFill="1" applyBorder="1"/>
    <xf numFmtId="0" fontId="29" fillId="0" borderId="0" xfId="0" applyFont="1"/>
    <xf numFmtId="0" fontId="12" fillId="0" borderId="7" xfId="0" applyFont="1" applyBorder="1" applyAlignment="1">
      <alignment horizontal="left" vertical="top" wrapText="1"/>
    </xf>
    <xf numFmtId="0" fontId="17" fillId="0" borderId="41" xfId="18" applyFont="1" applyFill="1" applyBorder="1" applyAlignment="1">
      <alignment horizontal="left"/>
    </xf>
    <xf numFmtId="0" fontId="7" fillId="0" borderId="22" xfId="18" applyFont="1" applyFill="1" applyBorder="1"/>
    <xf numFmtId="0" fontId="7" fillId="0" borderId="23" xfId="18" applyFont="1" applyFill="1" applyBorder="1"/>
    <xf numFmtId="0" fontId="17" fillId="0" borderId="7" xfId="18" applyFont="1" applyFill="1" applyBorder="1" applyAlignment="1">
      <alignment horizontal="left"/>
    </xf>
    <xf numFmtId="0" fontId="7" fillId="0" borderId="0" xfId="18" applyFont="1" applyFill="1" applyBorder="1"/>
    <xf numFmtId="0" fontId="12" fillId="0" borderId="7" xfId="18" applyFont="1" applyFill="1" applyBorder="1" applyAlignment="1">
      <alignment horizontal="left"/>
    </xf>
    <xf numFmtId="0" fontId="12" fillId="0" borderId="26" xfId="18" applyFont="1" applyFill="1" applyBorder="1" applyAlignment="1">
      <alignment horizontal="left"/>
    </xf>
    <xf numFmtId="0" fontId="26" fillId="0" borderId="41" xfId="18" applyFont="1" applyFill="1" applyBorder="1" applyAlignment="1">
      <alignment horizontal="left"/>
    </xf>
    <xf numFmtId="0" fontId="12" fillId="0" borderId="9" xfId="18" applyFont="1" applyFill="1" applyBorder="1" applyAlignment="1">
      <alignment horizontal="center" vertical="center" wrapText="1"/>
    </xf>
    <xf numFmtId="0" fontId="31" fillId="0" borderId="0" xfId="0" applyFont="1"/>
    <xf numFmtId="0" fontId="6" fillId="0" borderId="15" xfId="18" applyFont="1" applyFill="1" applyBorder="1" applyAlignment="1">
      <alignment vertical="top"/>
    </xf>
    <xf numFmtId="0" fontId="12" fillId="0" borderId="0" xfId="18" applyFont="1" applyFill="1" applyBorder="1" applyAlignment="1">
      <alignment horizontal="left"/>
    </xf>
    <xf numFmtId="0" fontId="10" fillId="0" borderId="54" xfId="18" applyFont="1" applyBorder="1" applyAlignment="1">
      <alignment vertical="top" wrapText="1"/>
    </xf>
    <xf numFmtId="0" fontId="10" fillId="0" borderId="7" xfId="0" applyFont="1" applyBorder="1" applyAlignment="1">
      <alignment vertical="top" wrapText="1"/>
    </xf>
    <xf numFmtId="0" fontId="0" fillId="0" borderId="8" xfId="0" applyBorder="1" applyAlignment="1"/>
    <xf numFmtId="0" fontId="10" fillId="0" borderId="7" xfId="0" applyFont="1" applyBorder="1" applyAlignment="1">
      <alignment horizontal="left" vertical="top" wrapText="1"/>
    </xf>
    <xf numFmtId="0" fontId="16" fillId="0" borderId="8" xfId="0" applyFont="1" applyBorder="1" applyAlignment="1">
      <alignment horizontal="left" vertical="top" wrapText="1"/>
    </xf>
    <xf numFmtId="6" fontId="17" fillId="0" borderId="7" xfId="18" applyNumberFormat="1" applyFont="1" applyFill="1" applyBorder="1" applyAlignment="1">
      <alignment vertical="top" wrapText="1"/>
    </xf>
    <xf numFmtId="0" fontId="12" fillId="10" borderId="0" xfId="18" applyFont="1" applyFill="1" applyBorder="1" applyAlignment="1">
      <alignment vertical="top" wrapText="1"/>
    </xf>
    <xf numFmtId="6" fontId="24" fillId="10" borderId="0" xfId="18" applyNumberFormat="1" applyFont="1" applyFill="1" applyBorder="1" applyAlignment="1"/>
    <xf numFmtId="0" fontId="12" fillId="0" borderId="9" xfId="18" applyFont="1" applyBorder="1" applyAlignment="1">
      <alignment horizontal="center" vertical="top" wrapText="1"/>
    </xf>
    <xf numFmtId="0" fontId="34" fillId="0" borderId="41" xfId="0" applyFont="1" applyFill="1" applyBorder="1"/>
    <xf numFmtId="0" fontId="12" fillId="0" borderId="7" xfId="0" applyFont="1" applyBorder="1" applyAlignment="1">
      <alignment vertical="top" wrapText="1"/>
    </xf>
    <xf numFmtId="168" fontId="10" fillId="0" borderId="8" xfId="0" applyNumberFormat="1" applyFont="1" applyBorder="1" applyAlignment="1">
      <alignment horizontal="center" vertical="top" wrapText="1"/>
    </xf>
    <xf numFmtId="0" fontId="13" fillId="0" borderId="22" xfId="0" applyFont="1" applyFill="1" applyBorder="1"/>
    <xf numFmtId="0" fontId="10" fillId="0" borderId="7" xfId="0" applyFont="1" applyBorder="1" applyAlignment="1">
      <alignment horizontal="right" vertical="top" wrapText="1"/>
    </xf>
    <xf numFmtId="168" fontId="12" fillId="0" borderId="8" xfId="0" applyNumberFormat="1" applyFont="1" applyBorder="1" applyAlignment="1">
      <alignment horizontal="left" vertical="top" wrapText="1" indent="3"/>
    </xf>
    <xf numFmtId="0" fontId="7" fillId="0" borderId="51" xfId="18" applyFont="1" applyBorder="1"/>
    <xf numFmtId="0" fontId="7" fillId="0" borderId="37" xfId="18" applyFont="1" applyBorder="1"/>
    <xf numFmtId="0" fontId="7" fillId="0" borderId="57" xfId="18" applyFont="1" applyFill="1" applyBorder="1"/>
    <xf numFmtId="0" fontId="12" fillId="0" borderId="58" xfId="18" applyFont="1" applyFill="1" applyBorder="1" applyAlignment="1">
      <alignment horizontal="left"/>
    </xf>
    <xf numFmtId="0" fontId="12" fillId="0" borderId="59" xfId="18" applyFont="1" applyBorder="1" applyAlignment="1">
      <alignment horizontal="left" vertical="top" wrapText="1"/>
    </xf>
    <xf numFmtId="0" fontId="12" fillId="0" borderId="30" xfId="18" applyFont="1" applyBorder="1" applyAlignment="1">
      <alignment horizontal="right" vertical="top" wrapText="1"/>
    </xf>
    <xf numFmtId="0" fontId="12" fillId="0" borderId="50" xfId="18" applyFont="1" applyBorder="1" applyAlignment="1">
      <alignment horizontal="right" vertical="top" wrapText="1"/>
    </xf>
    <xf numFmtId="0" fontId="12" fillId="3" borderId="25" xfId="18" applyFont="1" applyFill="1" applyBorder="1" applyAlignment="1">
      <alignment horizontal="left" vertical="top" wrapText="1"/>
    </xf>
    <xf numFmtId="0" fontId="12" fillId="0" borderId="55" xfId="18" applyFont="1" applyFill="1" applyBorder="1" applyAlignment="1">
      <alignment horizontal="left" vertical="top" wrapText="1"/>
    </xf>
    <xf numFmtId="0" fontId="12" fillId="0" borderId="30" xfId="18" applyFont="1" applyFill="1" applyBorder="1" applyAlignment="1">
      <alignment horizontal="right" vertical="top" wrapText="1"/>
    </xf>
    <xf numFmtId="0" fontId="12" fillId="0" borderId="31" xfId="18" applyFont="1" applyFill="1" applyBorder="1" applyAlignment="1">
      <alignment horizontal="right" vertical="top" wrapText="1"/>
    </xf>
    <xf numFmtId="0" fontId="12" fillId="0" borderId="53" xfId="18" applyFont="1" applyFill="1" applyBorder="1" applyAlignment="1">
      <alignment horizontal="right" vertical="top" wrapText="1"/>
    </xf>
    <xf numFmtId="0" fontId="12" fillId="0" borderId="25" xfId="18" applyFont="1" applyFill="1" applyBorder="1" applyAlignment="1">
      <alignment horizontal="left" vertical="top" wrapText="1"/>
    </xf>
    <xf numFmtId="0" fontId="15" fillId="8" borderId="55" xfId="18" applyFont="1" applyFill="1" applyBorder="1" applyAlignment="1">
      <alignment vertical="top" wrapText="1"/>
    </xf>
    <xf numFmtId="0" fontId="12" fillId="0" borderId="30" xfId="18" applyFont="1" applyBorder="1" applyAlignment="1">
      <alignment horizontal="left" vertical="top" wrapText="1"/>
    </xf>
    <xf numFmtId="0" fontId="12" fillId="0" borderId="31" xfId="18" applyFont="1" applyBorder="1" applyAlignment="1">
      <alignment horizontal="left" vertical="top" wrapText="1"/>
    </xf>
    <xf numFmtId="0" fontId="12" fillId="0" borderId="32" xfId="18" applyFont="1" applyBorder="1" applyAlignment="1">
      <alignment horizontal="left" vertical="top" wrapText="1"/>
    </xf>
    <xf numFmtId="0" fontId="15" fillId="8" borderId="25" xfId="18" applyFont="1" applyFill="1" applyBorder="1" applyAlignment="1">
      <alignment vertical="top" wrapText="1"/>
    </xf>
    <xf numFmtId="0" fontId="15" fillId="8" borderId="25" xfId="18" applyFont="1" applyFill="1" applyBorder="1"/>
    <xf numFmtId="0" fontId="6" fillId="9" borderId="60" xfId="18" applyFont="1" applyFill="1" applyBorder="1" applyAlignment="1">
      <alignment horizontal="right" vertical="top" wrapText="1"/>
    </xf>
    <xf numFmtId="0" fontId="17" fillId="3" borderId="55" xfId="18" applyFont="1" applyFill="1" applyBorder="1" applyAlignment="1">
      <alignment vertical="top" shrinkToFit="1"/>
    </xf>
    <xf numFmtId="6" fontId="12" fillId="7" borderId="7" xfId="18" applyNumberFormat="1" applyFont="1" applyFill="1" applyBorder="1" applyAlignment="1">
      <alignment horizontal="left"/>
    </xf>
    <xf numFmtId="0" fontId="17" fillId="10" borderId="41" xfId="18" applyFont="1" applyFill="1" applyBorder="1" applyAlignment="1">
      <alignment vertical="top" wrapText="1"/>
    </xf>
    <xf numFmtId="0" fontId="7" fillId="10" borderId="22" xfId="18" applyFont="1" applyFill="1" applyBorder="1"/>
    <xf numFmtId="0" fontId="7" fillId="10" borderId="23" xfId="18" applyFont="1" applyFill="1" applyBorder="1"/>
    <xf numFmtId="0" fontId="17" fillId="10" borderId="7" xfId="18" applyFont="1" applyFill="1" applyBorder="1" applyAlignment="1">
      <alignment vertical="top"/>
    </xf>
    <xf numFmtId="0" fontId="7" fillId="10" borderId="0" xfId="18" applyFont="1" applyFill="1" applyBorder="1"/>
    <xf numFmtId="0" fontId="7" fillId="10" borderId="8" xfId="18" applyFont="1" applyFill="1" applyBorder="1"/>
    <xf numFmtId="6" fontId="17" fillId="10" borderId="7" xfId="18" applyNumberFormat="1" applyFont="1" applyFill="1" applyBorder="1" applyAlignment="1">
      <alignment vertical="top"/>
    </xf>
    <xf numFmtId="0" fontId="12" fillId="10" borderId="52" xfId="18" applyFont="1" applyFill="1" applyBorder="1" applyAlignment="1">
      <alignment vertical="top" wrapText="1"/>
    </xf>
    <xf numFmtId="0" fontId="24" fillId="10" borderId="27" xfId="18" applyFont="1" applyFill="1" applyBorder="1" applyAlignment="1"/>
    <xf numFmtId="6" fontId="17" fillId="0" borderId="27" xfId="18" applyNumberFormat="1" applyFont="1" applyFill="1" applyBorder="1" applyAlignment="1">
      <alignment vertical="top" wrapText="1"/>
    </xf>
    <xf numFmtId="0" fontId="38" fillId="0" borderId="26" xfId="18" applyFont="1" applyFill="1" applyBorder="1" applyAlignment="1">
      <alignment vertical="top" wrapText="1"/>
    </xf>
    <xf numFmtId="0" fontId="38" fillId="0" borderId="52" xfId="18" applyFont="1" applyFill="1" applyBorder="1" applyAlignment="1">
      <alignment vertical="top" wrapText="1"/>
    </xf>
    <xf numFmtId="171" fontId="10" fillId="0" borderId="14" xfId="18" applyNumberFormat="1" applyFont="1" applyFill="1" applyBorder="1" applyAlignment="1">
      <alignment vertical="top" wrapText="1"/>
    </xf>
    <xf numFmtId="171" fontId="10" fillId="6" borderId="15" xfId="18" applyNumberFormat="1" applyFont="1" applyFill="1" applyBorder="1" applyAlignment="1">
      <alignment vertical="top" wrapText="1"/>
    </xf>
    <xf numFmtId="171" fontId="10" fillId="6" borderId="17" xfId="18" applyNumberFormat="1" applyFont="1" applyFill="1" applyBorder="1" applyAlignment="1">
      <alignment vertical="top" wrapText="1"/>
    </xf>
    <xf numFmtId="171" fontId="10" fillId="7" borderId="16" xfId="18" applyNumberFormat="1" applyFont="1" applyFill="1" applyBorder="1" applyAlignment="1">
      <alignment vertical="top" wrapText="1"/>
    </xf>
    <xf numFmtId="171" fontId="10" fillId="7" borderId="8" xfId="18" applyNumberFormat="1" applyFont="1" applyFill="1" applyBorder="1" applyAlignment="1">
      <alignment vertical="top" wrapText="1"/>
    </xf>
    <xf numFmtId="171" fontId="10" fillId="6" borderId="18" xfId="18" applyNumberFormat="1" applyFont="1" applyFill="1" applyBorder="1" applyAlignment="1">
      <alignment vertical="top" wrapText="1"/>
    </xf>
    <xf numFmtId="171" fontId="10" fillId="7" borderId="14" xfId="18" applyNumberFormat="1" applyFont="1" applyFill="1" applyBorder="1" applyAlignment="1">
      <alignment vertical="top" wrapText="1"/>
    </xf>
    <xf numFmtId="171" fontId="10" fillId="0" borderId="20" xfId="18" applyNumberFormat="1" applyFont="1" applyBorder="1" applyAlignment="1">
      <alignment vertical="top" wrapText="1"/>
    </xf>
    <xf numFmtId="0" fontId="10" fillId="13" borderId="13" xfId="18" applyFont="1" applyFill="1" applyBorder="1" applyAlignment="1">
      <alignment vertical="top" wrapText="1"/>
    </xf>
    <xf numFmtId="0" fontId="10" fillId="13" borderId="14" xfId="18" applyFont="1" applyFill="1" applyBorder="1" applyAlignment="1">
      <alignment vertical="top" wrapText="1"/>
    </xf>
    <xf numFmtId="0" fontId="10" fillId="13" borderId="15" xfId="18" applyFont="1" applyFill="1" applyBorder="1" applyAlignment="1">
      <alignment vertical="top" wrapText="1"/>
    </xf>
    <xf numFmtId="0" fontId="10" fillId="13" borderId="16" xfId="18" applyFont="1" applyFill="1" applyBorder="1" applyAlignment="1">
      <alignment vertical="top" wrapText="1"/>
    </xf>
    <xf numFmtId="0" fontId="10" fillId="13" borderId="11" xfId="18" applyFont="1" applyFill="1" applyBorder="1" applyAlignment="1">
      <alignment vertical="top" wrapText="1"/>
    </xf>
    <xf numFmtId="0" fontId="10" fillId="13" borderId="12" xfId="18" applyFont="1" applyFill="1" applyBorder="1" applyAlignment="1">
      <alignment vertical="top" wrapText="1"/>
    </xf>
    <xf numFmtId="171" fontId="10" fillId="0" borderId="21" xfId="18" applyNumberFormat="1" applyFont="1" applyBorder="1" applyAlignment="1">
      <alignment vertical="top" wrapText="1"/>
    </xf>
    <xf numFmtId="171" fontId="10" fillId="0" borderId="18" xfId="18" applyNumberFormat="1" applyFont="1" applyBorder="1" applyAlignment="1">
      <alignment vertical="top" wrapText="1"/>
    </xf>
    <xf numFmtId="171" fontId="10" fillId="0" borderId="13" xfId="18" applyNumberFormat="1" applyFont="1" applyBorder="1" applyAlignment="1">
      <alignment vertical="top" wrapText="1"/>
    </xf>
    <xf numFmtId="171" fontId="10" fillId="0" borderId="14" xfId="18" applyNumberFormat="1" applyFont="1" applyBorder="1" applyAlignment="1">
      <alignment vertical="top" wrapText="1"/>
    </xf>
    <xf numFmtId="171" fontId="10" fillId="0" borderId="45" xfId="18" applyNumberFormat="1" applyFont="1" applyBorder="1" applyAlignment="1">
      <alignment vertical="top" wrapText="1"/>
    </xf>
    <xf numFmtId="171" fontId="10" fillId="0" borderId="9" xfId="18" applyNumberFormat="1" applyFont="1" applyBorder="1" applyAlignment="1">
      <alignment vertical="top" wrapText="1"/>
    </xf>
    <xf numFmtId="171" fontId="10" fillId="0" borderId="17" xfId="18" applyNumberFormat="1" applyFont="1" applyFill="1" applyBorder="1" applyAlignment="1">
      <alignment vertical="top" wrapText="1"/>
    </xf>
    <xf numFmtId="171" fontId="10" fillId="0" borderId="18" xfId="18" applyNumberFormat="1" applyFont="1" applyFill="1" applyBorder="1" applyAlignment="1">
      <alignment vertical="top" wrapText="1"/>
    </xf>
    <xf numFmtId="171" fontId="10" fillId="0" borderId="15" xfId="18" applyNumberFormat="1" applyFont="1" applyBorder="1" applyAlignment="1">
      <alignment vertical="top" wrapText="1"/>
    </xf>
    <xf numFmtId="0" fontId="12" fillId="0" borderId="41" xfId="18" applyFont="1" applyFill="1" applyBorder="1" applyAlignment="1">
      <alignment horizontal="left"/>
    </xf>
    <xf numFmtId="171" fontId="10" fillId="0" borderId="39" xfId="18" applyNumberFormat="1" applyFont="1" applyBorder="1" applyAlignment="1">
      <alignment vertical="top" wrapText="1"/>
    </xf>
    <xf numFmtId="171" fontId="10" fillId="0" borderId="13" xfId="18" applyNumberFormat="1" applyFont="1" applyFill="1" applyBorder="1" applyAlignment="1">
      <alignment vertical="top" wrapText="1"/>
    </xf>
    <xf numFmtId="171" fontId="10" fillId="0" borderId="9" xfId="18" applyNumberFormat="1" applyFont="1" applyFill="1" applyBorder="1" applyAlignment="1">
      <alignment vertical="top" wrapText="1"/>
    </xf>
    <xf numFmtId="171" fontId="10" fillId="0" borderId="9" xfId="18" applyNumberFormat="1" applyFont="1" applyFill="1" applyBorder="1" applyAlignment="1">
      <alignment horizontal="center" vertical="top" wrapText="1"/>
    </xf>
    <xf numFmtId="0" fontId="7" fillId="0" borderId="0" xfId="83" applyFont="1"/>
    <xf numFmtId="0" fontId="17" fillId="0" borderId="45" xfId="83" applyFont="1" applyBorder="1" applyAlignment="1">
      <alignment horizontal="right" vertical="center" wrapText="1"/>
    </xf>
    <xf numFmtId="0" fontId="12" fillId="0" borderId="27" xfId="83" applyFont="1" applyBorder="1" applyAlignment="1">
      <alignment vertical="center" wrapText="1"/>
    </xf>
    <xf numFmtId="0" fontId="6" fillId="12" borderId="12" xfId="83" applyFont="1" applyFill="1" applyBorder="1" applyAlignment="1">
      <alignment vertical="top" wrapText="1"/>
    </xf>
    <xf numFmtId="0" fontId="6" fillId="12" borderId="11" xfId="83" applyFont="1" applyFill="1" applyBorder="1" applyAlignment="1">
      <alignment vertical="top" wrapText="1"/>
    </xf>
    <xf numFmtId="0" fontId="6" fillId="12" borderId="10" xfId="83" applyFont="1" applyFill="1" applyBorder="1" applyAlignment="1">
      <alignment horizontal="right" vertical="top" wrapText="1"/>
    </xf>
    <xf numFmtId="0" fontId="7" fillId="0" borderId="0" xfId="83" applyFont="1" applyBorder="1"/>
    <xf numFmtId="0" fontId="6" fillId="0" borderId="9" xfId="83" applyFont="1" applyFill="1" applyBorder="1" applyAlignment="1">
      <alignment vertical="top" wrapText="1"/>
    </xf>
    <xf numFmtId="0" fontId="12" fillId="0" borderId="10" xfId="83" applyFont="1" applyFill="1" applyBorder="1" applyAlignment="1">
      <alignment horizontal="right" vertical="center" wrapText="1"/>
    </xf>
    <xf numFmtId="0" fontId="12" fillId="0" borderId="41" xfId="83" applyFont="1" applyFill="1" applyBorder="1" applyAlignment="1">
      <alignment horizontal="right" vertical="center" wrapText="1"/>
    </xf>
    <xf numFmtId="0" fontId="28" fillId="11" borderId="12" xfId="83" applyFont="1" applyFill="1" applyBorder="1" applyAlignment="1">
      <alignment horizontal="center" vertical="top" wrapText="1"/>
    </xf>
    <xf numFmtId="0" fontId="28" fillId="11" borderId="11" xfId="83" applyFont="1" applyFill="1" applyBorder="1" applyAlignment="1">
      <alignment horizontal="center" vertical="top" wrapText="1"/>
    </xf>
    <xf numFmtId="0" fontId="28" fillId="11" borderId="10" xfId="83" applyFont="1" applyFill="1" applyBorder="1" applyAlignment="1">
      <alignment vertical="top" wrapText="1"/>
    </xf>
    <xf numFmtId="0" fontId="6" fillId="0" borderId="9" xfId="83" applyFont="1" applyBorder="1" applyAlignment="1">
      <alignment horizontal="center" vertical="top" wrapText="1"/>
    </xf>
    <xf numFmtId="6" fontId="24" fillId="7" borderId="27" xfId="83" applyNumberFormat="1" applyFont="1" applyFill="1" applyBorder="1" applyAlignment="1">
      <alignment horizontal="left"/>
    </xf>
    <xf numFmtId="0" fontId="6" fillId="7" borderId="8" xfId="83" applyFont="1" applyFill="1" applyBorder="1" applyAlignment="1">
      <alignment vertical="top" wrapText="1"/>
    </xf>
    <xf numFmtId="0" fontId="6" fillId="7" borderId="0" xfId="83" applyFont="1" applyFill="1" applyBorder="1" applyAlignment="1">
      <alignment vertical="top" wrapText="1"/>
    </xf>
    <xf numFmtId="0" fontId="7" fillId="7" borderId="8" xfId="83" applyFont="1" applyFill="1" applyBorder="1"/>
    <xf numFmtId="0" fontId="7" fillId="7" borderId="0" xfId="83" applyFont="1" applyFill="1" applyBorder="1"/>
    <xf numFmtId="0" fontId="12" fillId="7" borderId="7" xfId="83" applyFont="1" applyFill="1" applyBorder="1"/>
    <xf numFmtId="0" fontId="7" fillId="7" borderId="23" xfId="83" applyFont="1" applyFill="1" applyBorder="1"/>
    <xf numFmtId="0" fontId="7" fillId="7" borderId="22" xfId="83" applyFont="1" applyFill="1" applyBorder="1"/>
    <xf numFmtId="0" fontId="17" fillId="7" borderId="41" xfId="83" applyFont="1" applyFill="1" applyBorder="1" applyAlignment="1">
      <alignment horizontal="left"/>
    </xf>
    <xf numFmtId="0" fontId="12" fillId="6" borderId="54" xfId="18" applyFont="1" applyFill="1" applyBorder="1" applyAlignment="1">
      <alignment horizontal="right" vertical="top" wrapText="1"/>
    </xf>
    <xf numFmtId="0" fontId="12" fillId="6" borderId="61" xfId="18" applyFont="1" applyFill="1" applyBorder="1" applyAlignment="1">
      <alignment horizontal="right" vertical="top" wrapText="1"/>
    </xf>
    <xf numFmtId="171" fontId="10" fillId="6" borderId="47" xfId="18" applyNumberFormat="1" applyFont="1" applyFill="1" applyBorder="1" applyAlignment="1">
      <alignment vertical="top" wrapText="1"/>
    </xf>
    <xf numFmtId="171" fontId="10" fillId="6" borderId="36" xfId="18" applyNumberFormat="1" applyFont="1" applyFill="1" applyBorder="1" applyAlignment="1">
      <alignment vertical="top" wrapText="1"/>
    </xf>
    <xf numFmtId="171" fontId="10" fillId="7" borderId="38" xfId="18" applyNumberFormat="1" applyFont="1" applyFill="1" applyBorder="1" applyAlignment="1">
      <alignment vertical="top" wrapText="1"/>
    </xf>
    <xf numFmtId="171" fontId="10" fillId="6" borderId="13" xfId="18" applyNumberFormat="1" applyFont="1" applyFill="1" applyBorder="1" applyAlignment="1">
      <alignment vertical="top" wrapText="1"/>
    </xf>
    <xf numFmtId="171" fontId="10" fillId="7" borderId="45" xfId="18" applyNumberFormat="1" applyFont="1" applyFill="1" applyBorder="1" applyAlignment="1">
      <alignment vertical="top" wrapText="1"/>
    </xf>
    <xf numFmtId="0" fontId="10" fillId="14" borderId="9" xfId="18" applyFont="1" applyFill="1" applyBorder="1" applyAlignment="1">
      <alignment vertical="top" wrapText="1"/>
    </xf>
    <xf numFmtId="171" fontId="10" fillId="0" borderId="21" xfId="18" applyNumberFormat="1" applyFont="1" applyFill="1" applyBorder="1" applyAlignment="1">
      <alignment vertical="top" wrapText="1"/>
    </xf>
    <xf numFmtId="171" fontId="17" fillId="0" borderId="9" xfId="18" applyNumberFormat="1" applyFont="1" applyBorder="1" applyAlignment="1">
      <alignment horizontal="right" vertical="center" wrapText="1"/>
    </xf>
    <xf numFmtId="171" fontId="10" fillId="13" borderId="14" xfId="18" applyNumberFormat="1" applyFont="1" applyFill="1" applyBorder="1" applyAlignment="1">
      <alignment vertical="top" wrapText="1"/>
    </xf>
    <xf numFmtId="0" fontId="10" fillId="14" borderId="13" xfId="18" applyFont="1" applyFill="1" applyBorder="1" applyAlignment="1">
      <alignment vertical="top" wrapText="1"/>
    </xf>
    <xf numFmtId="0" fontId="10" fillId="14" borderId="17" xfId="18" applyFont="1" applyFill="1" applyBorder="1" applyAlignment="1">
      <alignment vertical="top" wrapText="1"/>
    </xf>
    <xf numFmtId="171" fontId="10" fillId="14" borderId="17" xfId="18" applyNumberFormat="1" applyFont="1" applyFill="1" applyBorder="1" applyAlignment="1">
      <alignment vertical="top" wrapText="1"/>
    </xf>
    <xf numFmtId="0" fontId="10" fillId="14" borderId="16" xfId="18" applyFont="1" applyFill="1" applyBorder="1" applyAlignment="1">
      <alignment vertical="top" wrapText="1"/>
    </xf>
    <xf numFmtId="171" fontId="10" fillId="14" borderId="16" xfId="18" applyNumberFormat="1" applyFont="1" applyFill="1" applyBorder="1" applyAlignment="1">
      <alignment vertical="top" wrapText="1"/>
    </xf>
    <xf numFmtId="171" fontId="10" fillId="14" borderId="9" xfId="18" applyNumberFormat="1" applyFont="1" applyFill="1" applyBorder="1" applyAlignment="1">
      <alignment vertical="top" wrapText="1"/>
    </xf>
    <xf numFmtId="1" fontId="10" fillId="3" borderId="22" xfId="18" applyNumberFormat="1" applyFont="1" applyFill="1" applyBorder="1" applyAlignment="1">
      <alignment vertical="top" wrapText="1"/>
    </xf>
    <xf numFmtId="1" fontId="10" fillId="3" borderId="23" xfId="18" applyNumberFormat="1" applyFont="1" applyFill="1" applyBorder="1" applyAlignment="1">
      <alignment vertical="top" wrapText="1"/>
    </xf>
    <xf numFmtId="1" fontId="7" fillId="0" borderId="0" xfId="18" applyNumberFormat="1" applyFont="1"/>
    <xf numFmtId="165" fontId="10" fillId="0" borderId="29" xfId="85" applyNumberFormat="1" applyFont="1" applyBorder="1" applyAlignment="1">
      <alignment vertical="top" wrapText="1"/>
    </xf>
    <xf numFmtId="165" fontId="10" fillId="0" borderId="30" xfId="85" applyNumberFormat="1" applyFont="1" applyBorder="1" applyAlignment="1">
      <alignment vertical="top" wrapText="1"/>
    </xf>
    <xf numFmtId="165" fontId="10" fillId="0" borderId="3" xfId="85" applyNumberFormat="1" applyFont="1" applyBorder="1" applyAlignment="1">
      <alignment vertical="top" wrapText="1"/>
    </xf>
    <xf numFmtId="165" fontId="10" fillId="0" borderId="31" xfId="85" applyNumberFormat="1" applyFont="1" applyBorder="1" applyAlignment="1">
      <alignment vertical="top" wrapText="1"/>
    </xf>
    <xf numFmtId="165" fontId="10" fillId="0" borderId="5" xfId="85" applyNumberFormat="1" applyFont="1" applyBorder="1" applyAlignment="1">
      <alignment vertical="top" wrapText="1"/>
    </xf>
    <xf numFmtId="165" fontId="10" fillId="0" borderId="32" xfId="85" applyNumberFormat="1" applyFont="1" applyBorder="1" applyAlignment="1">
      <alignment vertical="top" wrapText="1"/>
    </xf>
    <xf numFmtId="165" fontId="6" fillId="0" borderId="33" xfId="85" applyNumberFormat="1" applyFont="1" applyBorder="1" applyAlignment="1">
      <alignment vertical="top" wrapText="1"/>
    </xf>
    <xf numFmtId="165" fontId="10" fillId="0" borderId="34" xfId="85" applyNumberFormat="1" applyFont="1" applyBorder="1" applyAlignment="1">
      <alignment vertical="top" wrapText="1"/>
    </xf>
    <xf numFmtId="165" fontId="10" fillId="0" borderId="35" xfId="85" applyNumberFormat="1" applyFont="1" applyBorder="1" applyAlignment="1">
      <alignment vertical="top" wrapText="1"/>
    </xf>
    <xf numFmtId="165" fontId="10" fillId="0" borderId="6" xfId="85" applyNumberFormat="1" applyFont="1" applyBorder="1" applyAlignment="1">
      <alignment vertical="top" wrapText="1"/>
    </xf>
    <xf numFmtId="165" fontId="10" fillId="0" borderId="36" xfId="85" applyNumberFormat="1" applyFont="1" applyBorder="1" applyAlignment="1">
      <alignment vertical="top" wrapText="1"/>
    </xf>
    <xf numFmtId="165" fontId="10" fillId="0" borderId="37" xfId="85" applyNumberFormat="1" applyFont="1" applyBorder="1" applyAlignment="1">
      <alignment vertical="top" wrapText="1"/>
    </xf>
    <xf numFmtId="165" fontId="10" fillId="0" borderId="38" xfId="85" applyNumberFormat="1" applyFont="1" applyBorder="1" applyAlignment="1">
      <alignment vertical="top" wrapText="1"/>
    </xf>
    <xf numFmtId="165" fontId="12" fillId="0" borderId="39" xfId="85" applyNumberFormat="1" applyFont="1" applyBorder="1" applyAlignment="1">
      <alignment vertical="top" wrapText="1"/>
    </xf>
    <xf numFmtId="165" fontId="10" fillId="0" borderId="28" xfId="85" applyNumberFormat="1" applyFont="1" applyBorder="1" applyAlignment="1">
      <alignment vertical="top" wrapText="1"/>
    </xf>
    <xf numFmtId="165" fontId="10" fillId="3" borderId="0" xfId="85" applyNumberFormat="1" applyFont="1" applyFill="1" applyBorder="1" applyAlignment="1">
      <alignment vertical="top" wrapText="1"/>
    </xf>
    <xf numFmtId="165" fontId="10" fillId="3" borderId="8" xfId="85" applyNumberFormat="1" applyFont="1" applyFill="1" applyBorder="1" applyAlignment="1">
      <alignment vertical="top" wrapText="1"/>
    </xf>
    <xf numFmtId="165" fontId="10" fillId="3" borderId="11" xfId="85" applyNumberFormat="1" applyFont="1" applyFill="1" applyBorder="1" applyAlignment="1">
      <alignment vertical="top" wrapText="1"/>
    </xf>
    <xf numFmtId="165" fontId="10" fillId="3" borderId="12" xfId="85" applyNumberFormat="1" applyFont="1" applyFill="1" applyBorder="1" applyAlignment="1">
      <alignment vertical="top" wrapText="1"/>
    </xf>
    <xf numFmtId="0" fontId="12" fillId="0" borderId="10" xfId="18" applyFont="1" applyFill="1" applyBorder="1" applyAlignment="1">
      <alignment horizontal="left" vertical="top" wrapText="1"/>
    </xf>
    <xf numFmtId="171" fontId="10" fillId="0" borderId="20" xfId="18" applyNumberFormat="1" applyFont="1" applyFill="1" applyBorder="1" applyAlignment="1">
      <alignment vertical="top" wrapText="1"/>
    </xf>
    <xf numFmtId="0" fontId="12" fillId="0" borderId="62" xfId="18" applyFont="1" applyFill="1" applyBorder="1" applyAlignment="1">
      <alignment horizontal="right" vertical="top" wrapText="1"/>
    </xf>
    <xf numFmtId="171" fontId="10" fillId="0" borderId="15" xfId="18" applyNumberFormat="1" applyFont="1" applyFill="1" applyBorder="1" applyAlignment="1">
      <alignment vertical="top" wrapText="1"/>
    </xf>
    <xf numFmtId="0" fontId="1" fillId="0" borderId="0" xfId="87"/>
    <xf numFmtId="0" fontId="41" fillId="0" borderId="63" xfId="86" applyFont="1" applyBorder="1" applyAlignment="1"/>
    <xf numFmtId="0" fontId="41" fillId="0" borderId="64" xfId="86" applyFont="1" applyBorder="1" applyAlignment="1"/>
    <xf numFmtId="165" fontId="41" fillId="0" borderId="64" xfId="81" applyNumberFormat="1" applyFont="1" applyBorder="1" applyAlignment="1"/>
    <xf numFmtId="0" fontId="41" fillId="0" borderId="6" xfId="86" applyFont="1" applyBorder="1" applyAlignment="1"/>
    <xf numFmtId="0" fontId="5" fillId="0" borderId="0" xfId="86" applyAlignment="1">
      <alignment horizontal="center"/>
    </xf>
    <xf numFmtId="0" fontId="5" fillId="0" borderId="3" xfId="86" applyBorder="1"/>
    <xf numFmtId="0" fontId="5" fillId="0" borderId="3" xfId="86" applyFont="1" applyBorder="1" applyAlignment="1">
      <alignment vertical="top" wrapText="1"/>
    </xf>
    <xf numFmtId="165" fontId="5" fillId="0" borderId="3" xfId="81" applyNumberFormat="1" applyFont="1" applyBorder="1" applyAlignment="1">
      <alignment vertical="top" wrapText="1"/>
    </xf>
    <xf numFmtId="0" fontId="5" fillId="14" borderId="3" xfId="86" applyFill="1" applyBorder="1"/>
    <xf numFmtId="165" fontId="5" fillId="14" borderId="3" xfId="81" applyNumberFormat="1" applyFont="1" applyFill="1" applyBorder="1"/>
    <xf numFmtId="0" fontId="5" fillId="0" borderId="3" xfId="86" applyFill="1" applyBorder="1"/>
    <xf numFmtId="0" fontId="5" fillId="0" borderId="0" xfId="86" applyAlignment="1">
      <alignment horizontal="left"/>
    </xf>
    <xf numFmtId="165" fontId="5" fillId="0" borderId="0" xfId="86" applyNumberFormat="1" applyAlignment="1">
      <alignment horizontal="left"/>
    </xf>
    <xf numFmtId="165" fontId="0" fillId="0" borderId="0" xfId="88" applyNumberFormat="1" applyFont="1"/>
    <xf numFmtId="15" fontId="42" fillId="0" borderId="26" xfId="89" applyNumberFormat="1" applyFill="1" applyBorder="1" applyAlignment="1">
      <alignment horizontal="center"/>
    </xf>
    <xf numFmtId="0" fontId="10" fillId="0" borderId="27" xfId="0" applyFont="1" applyBorder="1" applyAlignment="1">
      <alignment wrapText="1"/>
    </xf>
    <xf numFmtId="0" fontId="10" fillId="0" borderId="52" xfId="0" applyFont="1" applyBorder="1" applyAlignment="1">
      <alignment wrapText="1"/>
    </xf>
    <xf numFmtId="0" fontId="26" fillId="0" borderId="41" xfId="0" applyFont="1" applyBorder="1" applyAlignment="1">
      <alignment horizontal="center" vertical="top"/>
    </xf>
    <xf numFmtId="0" fontId="26" fillId="0" borderId="23" xfId="0" applyFont="1" applyBorder="1" applyAlignment="1">
      <alignment horizontal="center" vertical="top"/>
    </xf>
    <xf numFmtId="0" fontId="17" fillId="0" borderId="7" xfId="0" applyFont="1" applyBorder="1" applyAlignment="1">
      <alignment horizontal="center" vertical="top"/>
    </xf>
    <xf numFmtId="0" fontId="0" fillId="0" borderId="8" xfId="0" applyBorder="1" applyAlignment="1"/>
    <xf numFmtId="0" fontId="10" fillId="0" borderId="7" xfId="0" applyFont="1" applyBorder="1" applyAlignment="1">
      <alignment horizontal="left" vertical="top" wrapText="1"/>
    </xf>
    <xf numFmtId="0" fontId="16" fillId="0" borderId="8" xfId="0" applyFont="1" applyBorder="1" applyAlignment="1">
      <alignment horizontal="left" vertical="top" wrapText="1"/>
    </xf>
    <xf numFmtId="0" fontId="10" fillId="0" borderId="7" xfId="0" applyFont="1" applyBorder="1" applyAlignment="1">
      <alignment vertical="top" wrapText="1"/>
    </xf>
    <xf numFmtId="0" fontId="17" fillId="0" borderId="8" xfId="0" applyFont="1" applyBorder="1" applyAlignment="1">
      <alignment horizontal="center" vertical="top"/>
    </xf>
    <xf numFmtId="0" fontId="17" fillId="0" borderId="7" xfId="0" applyFont="1" applyFill="1" applyBorder="1" applyAlignment="1">
      <alignment horizontal="center" vertical="top"/>
    </xf>
    <xf numFmtId="0" fontId="17" fillId="0" borderId="8" xfId="0" applyFont="1" applyFill="1" applyBorder="1" applyAlignment="1">
      <alignment horizontal="center" vertical="top"/>
    </xf>
    <xf numFmtId="0" fontId="16" fillId="0" borderId="7" xfId="0" applyFont="1" applyBorder="1" applyAlignment="1">
      <alignment vertical="top" wrapText="1"/>
    </xf>
    <xf numFmtId="0" fontId="12" fillId="0" borderId="7" xfId="0" applyFont="1" applyBorder="1" applyAlignment="1">
      <alignment vertical="top" wrapText="1"/>
    </xf>
    <xf numFmtId="0" fontId="13" fillId="0" borderId="8" xfId="0" applyFont="1" applyBorder="1" applyAlignment="1"/>
    <xf numFmtId="0" fontId="13" fillId="0" borderId="0" xfId="18" applyFont="1" applyFill="1" applyBorder="1" applyAlignment="1">
      <alignment horizontal="center" vertical="top" wrapText="1"/>
    </xf>
    <xf numFmtId="0" fontId="0" fillId="0" borderId="0" xfId="0" applyFill="1" applyAlignment="1"/>
    <xf numFmtId="0" fontId="5" fillId="0" borderId="65" xfId="86" applyBorder="1" applyAlignment="1">
      <alignment horizontal="left" vertical="top" wrapText="1"/>
    </xf>
    <xf numFmtId="0" fontId="5" fillId="0" borderId="51" xfId="86" applyBorder="1" applyAlignment="1">
      <alignment horizontal="left" vertical="top" wrapText="1"/>
    </xf>
    <xf numFmtId="0" fontId="5" fillId="0" borderId="37" xfId="86" applyBorder="1" applyAlignment="1">
      <alignment horizontal="left" vertical="top" wrapText="1"/>
    </xf>
    <xf numFmtId="0" fontId="5" fillId="0" borderId="60" xfId="86" applyBorder="1" applyAlignment="1">
      <alignment horizontal="left" vertical="top" wrapText="1"/>
    </xf>
    <xf numFmtId="0" fontId="5" fillId="0" borderId="0" xfId="86" applyBorder="1" applyAlignment="1">
      <alignment horizontal="left" vertical="top" wrapText="1"/>
    </xf>
    <xf numFmtId="0" fontId="5" fillId="0" borderId="57" xfId="86" applyBorder="1" applyAlignment="1">
      <alignment horizontal="left" vertical="top" wrapText="1"/>
    </xf>
    <xf numFmtId="0" fontId="5" fillId="0" borderId="66" xfId="86" applyBorder="1" applyAlignment="1">
      <alignment horizontal="left" vertical="top" wrapText="1"/>
    </xf>
    <xf numFmtId="0" fontId="5" fillId="0" borderId="46" xfId="86" applyBorder="1" applyAlignment="1">
      <alignment horizontal="left" vertical="top" wrapText="1"/>
    </xf>
    <xf numFmtId="0" fontId="5" fillId="0" borderId="67" xfId="86" applyBorder="1" applyAlignment="1">
      <alignment horizontal="left" vertical="top" wrapText="1"/>
    </xf>
    <xf numFmtId="0" fontId="40" fillId="15" borderId="0" xfId="86" applyFont="1" applyFill="1" applyAlignment="1">
      <alignment horizontal="center"/>
    </xf>
    <xf numFmtId="6" fontId="6" fillId="0" borderId="0" xfId="86" applyNumberFormat="1" applyFont="1" applyFill="1" applyAlignment="1">
      <alignment horizontal="center"/>
    </xf>
    <xf numFmtId="0" fontId="6" fillId="0" borderId="0" xfId="86" applyFont="1" applyFill="1" applyAlignment="1">
      <alignment horizontal="center"/>
    </xf>
    <xf numFmtId="0" fontId="5" fillId="0" borderId="63" xfId="86" applyBorder="1" applyAlignment="1">
      <alignment horizontal="center"/>
    </xf>
    <xf numFmtId="0" fontId="5" fillId="0" borderId="6" xfId="86" applyBorder="1" applyAlignment="1">
      <alignment horizontal="center"/>
    </xf>
    <xf numFmtId="0" fontId="12" fillId="0" borderId="10" xfId="18" applyFont="1" applyFill="1" applyBorder="1" applyAlignment="1">
      <alignment horizontal="left" vertical="top" wrapText="1"/>
    </xf>
    <xf numFmtId="0" fontId="7" fillId="0" borderId="11" xfId="18" applyBorder="1" applyAlignment="1">
      <alignment vertical="top" wrapText="1"/>
    </xf>
    <xf numFmtId="0" fontId="7" fillId="0" borderId="11" xfId="18" applyBorder="1" applyAlignment="1"/>
    <xf numFmtId="0" fontId="7" fillId="0" borderId="12" xfId="18" applyBorder="1" applyAlignment="1"/>
  </cellXfs>
  <cellStyles count="90">
    <cellStyle name="Actual Date" xfId="1"/>
    <cellStyle name="Comma" xfId="85" builtinId="3"/>
    <cellStyle name="Comma 2" xfId="2"/>
    <cellStyle name="Comma 2 2" xfId="84"/>
    <cellStyle name="Comma 3" xfId="47"/>
    <cellStyle name="Comma 4" xfId="65"/>
    <cellStyle name="Comma 5" xfId="81"/>
    <cellStyle name="Comma 6" xfId="88"/>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89" builtinId="8"/>
    <cellStyle name="Input [yellow]" xfId="15"/>
    <cellStyle name="MyCurrency" xfId="77"/>
    <cellStyle name="MyCurrency 5" xfId="79"/>
    <cellStyle name="MyCurrency 6" xfId="80"/>
    <cellStyle name="MyNumber 3" xfId="76"/>
    <cellStyle name="MyNumber 6" xfId="74"/>
    <cellStyle name="no dec" xfId="16"/>
    <cellStyle name="Normal" xfId="0" builtinId="0"/>
    <cellStyle name="Normal - Style1" xfId="17"/>
    <cellStyle name="Normal 10" xfId="36"/>
    <cellStyle name="Normal 11" xfId="39"/>
    <cellStyle name="Normal 12" xfId="40"/>
    <cellStyle name="Normal 13" xfId="41"/>
    <cellStyle name="Normal 14" xfId="42"/>
    <cellStyle name="Normal 15" xfId="43"/>
    <cellStyle name="Normal 16" xfId="44"/>
    <cellStyle name="Normal 17" xfId="45"/>
    <cellStyle name="Normal 18" xfId="46"/>
    <cellStyle name="Normal 19" xfId="48"/>
    <cellStyle name="Normal 2" xfId="18"/>
    <cellStyle name="Normal 2 2" xfId="32"/>
    <cellStyle name="Normal 2 2 2" xfId="63"/>
    <cellStyle name="Normal 2 2 3" xfId="82"/>
    <cellStyle name="Normal 2 3" xfId="30"/>
    <cellStyle name="Normal 2 4" xfId="61"/>
    <cellStyle name="Normal 20" xfId="49"/>
    <cellStyle name="Normal 21" xfId="50"/>
    <cellStyle name="Normal 22" xfId="35"/>
    <cellStyle name="Normal 23" xfId="52"/>
    <cellStyle name="Normal 24" xfId="53"/>
    <cellStyle name="Normal 25" xfId="51"/>
    <cellStyle name="Normal 26" xfId="54"/>
    <cellStyle name="Normal 27" xfId="55"/>
    <cellStyle name="Normal 28" xfId="56"/>
    <cellStyle name="Normal 29" xfId="57"/>
    <cellStyle name="Normal 3" xfId="19"/>
    <cellStyle name="Normal 3 2" xfId="33"/>
    <cellStyle name="Normal 3 2 2" xfId="64"/>
    <cellStyle name="Normal 3 3" xfId="83"/>
    <cellStyle name="Normal 30" xfId="58"/>
    <cellStyle name="Normal 31" xfId="59"/>
    <cellStyle name="Normal 32" xfId="60"/>
    <cellStyle name="Normal 33" xfId="67"/>
    <cellStyle name="Normal 34" xfId="68"/>
    <cellStyle name="Normal 34 2" xfId="75"/>
    <cellStyle name="Normal 35" xfId="66"/>
    <cellStyle name="Normal 36" xfId="69"/>
    <cellStyle name="Normal 36 2" xfId="73"/>
    <cellStyle name="Normal 37" xfId="70"/>
    <cellStyle name="Normal 38" xfId="71"/>
    <cellStyle name="Normal 39" xfId="86"/>
    <cellStyle name="Normal 4" xfId="28"/>
    <cellStyle name="Normal 4 2" xfId="78"/>
    <cellStyle name="Normal 4 3" xfId="29"/>
    <cellStyle name="Normal 40" xfId="87"/>
    <cellStyle name="Normal 5" xfId="20"/>
    <cellStyle name="Normal 5 2" xfId="31"/>
    <cellStyle name="Normal 5 2 2" xfId="62"/>
    <cellStyle name="Normal 6" xfId="27"/>
    <cellStyle name="Normal 7" xfId="34"/>
    <cellStyle name="Normal 8" xfId="37"/>
    <cellStyle name="Normal 9" xfId="38"/>
    <cellStyle name="Normal_distgn2k" xfId="21"/>
    <cellStyle name="Percent [2]" xfId="22"/>
    <cellStyle name="Percent 2" xfId="72"/>
    <cellStyle name="Total" xfId="23" builtinId="25" customBuiltin="1"/>
    <cellStyle name="Unprot" xfId="24"/>
    <cellStyle name="Unprot$" xfId="25"/>
    <cellStyle name="Unprotect" xf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304800</xdr:colOff>
      <xdr:row>54</xdr:row>
      <xdr:rowOff>76200</xdr:rowOff>
    </xdr:from>
    <xdr:to>
      <xdr:col>11</xdr:col>
      <xdr:colOff>166672</xdr:colOff>
      <xdr:row>62</xdr:row>
      <xdr:rowOff>81092</xdr:rowOff>
    </xdr:to>
    <xdr:sp macro="" textlink="">
      <xdr:nvSpPr>
        <xdr:cNvPr id="2" name="Rectangle 1"/>
        <xdr:cNvSpPr/>
      </xdr:nvSpPr>
      <xdr:spPr>
        <a:xfrm rot="19936555">
          <a:off x="3962400" y="11458575"/>
          <a:ext cx="7386622" cy="18717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Anaheim is a POU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3476625</xdr:colOff>
      <xdr:row>8</xdr:row>
      <xdr:rowOff>171450</xdr:rowOff>
    </xdr:from>
    <xdr:to>
      <xdr:col>11</xdr:col>
      <xdr:colOff>414322</xdr:colOff>
      <xdr:row>19</xdr:row>
      <xdr:rowOff>62042</xdr:rowOff>
    </xdr:to>
    <xdr:sp macro="" textlink="">
      <xdr:nvSpPr>
        <xdr:cNvPr id="2" name="Rectangle 1"/>
        <xdr:cNvSpPr/>
      </xdr:nvSpPr>
      <xdr:spPr>
        <a:xfrm rot="19936555">
          <a:off x="3476625" y="1924050"/>
          <a:ext cx="7386622" cy="18717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Anaheim is not</a:t>
          </a:r>
          <a:r>
            <a:rPr lang="en-US" sz="1400" b="1" baseline="0"/>
            <a:t> aware of any direct access customers, except those listed in</a:t>
          </a:r>
        </a:p>
        <a:p>
          <a:pPr algn="ctr"/>
          <a:r>
            <a:rPr lang="en-US" sz="1400" b="1" baseline="0"/>
            <a:t> Tab 1.7c-1306C Report</a:t>
          </a:r>
          <a:endParaRPr lang="en-US"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1962149</xdr:colOff>
      <xdr:row>10</xdr:row>
      <xdr:rowOff>0</xdr:rowOff>
    </xdr:from>
    <xdr:to>
      <xdr:col>11</xdr:col>
      <xdr:colOff>261921</xdr:colOff>
      <xdr:row>18</xdr:row>
      <xdr:rowOff>195392</xdr:rowOff>
    </xdr:to>
    <xdr:sp macro="" textlink="">
      <xdr:nvSpPr>
        <xdr:cNvPr id="2" name="Rectangle 1"/>
        <xdr:cNvSpPr/>
      </xdr:nvSpPr>
      <xdr:spPr>
        <a:xfrm rot="19936555">
          <a:off x="1962149" y="2305050"/>
          <a:ext cx="6624622" cy="18717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Anaheim is not</a:t>
          </a:r>
          <a:r>
            <a:rPr lang="en-US" sz="1400" b="1" baseline="0"/>
            <a:t> aware of any direct access customers, except those listed in</a:t>
          </a:r>
        </a:p>
        <a:p>
          <a:pPr algn="ctr"/>
          <a:r>
            <a:rPr lang="en-US" sz="1400" b="1" baseline="0"/>
            <a:t> Tab 1.7c-1306C Report</a:t>
          </a:r>
          <a:endParaRPr lang="en-US" sz="1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r-2000\IR\IR%20File%20Plan\Regulatory\CEC\2017%20IEPR\Demand%20Forms\2017%20APU%20Submittals\DOCUME~1\agautam\LOCALS~1\Temp\XPgrpwise\CEC09%20demand-price%20forms-final-12-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mpan@anaheim.net" TargetMode="Externa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21.bin"/><Relationship Id="rId7" Type="http://schemas.openxmlformats.org/officeDocument/2006/relationships/vmlDrawing" Target="../drawings/vmlDrawing1.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drawing" Target="../drawings/drawing3.xml"/><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opLeftCell="A13" workbookViewId="0">
      <selection activeCell="I15" sqref="I15"/>
    </sheetView>
  </sheetViews>
  <sheetFormatPr defaultColWidth="8.7109375" defaultRowHeight="10.199999999999999" x14ac:dyDescent="0.2"/>
  <cols>
    <col min="1" max="1" width="56.140625" bestFit="1" customWidth="1"/>
    <col min="2" max="2" width="63.7109375" customWidth="1"/>
  </cols>
  <sheetData>
    <row r="1" spans="1:2" s="139" customFormat="1" ht="21" x14ac:dyDescent="0.35">
      <c r="A1" s="314" t="s">
        <v>6</v>
      </c>
      <c r="B1" s="315"/>
    </row>
    <row r="2" spans="1:2" ht="17.399999999999999" x14ac:dyDescent="0.2">
      <c r="A2" s="316"/>
      <c r="B2" s="317"/>
    </row>
    <row r="3" spans="1:2" ht="17.399999999999999" x14ac:dyDescent="0.2">
      <c r="A3" s="316" t="s">
        <v>5</v>
      </c>
      <c r="B3" s="317"/>
    </row>
    <row r="4" spans="1:2" ht="17.399999999999999" x14ac:dyDescent="0.2">
      <c r="A4" s="316" t="s">
        <v>117</v>
      </c>
      <c r="B4" s="321"/>
    </row>
    <row r="5" spans="1:2" ht="17.399999999999999" x14ac:dyDescent="0.2">
      <c r="A5" s="322" t="s">
        <v>116</v>
      </c>
      <c r="B5" s="323"/>
    </row>
    <row r="6" spans="1:2" ht="17.399999999999999" x14ac:dyDescent="0.2">
      <c r="A6" s="2"/>
      <c r="B6" s="3"/>
    </row>
    <row r="7" spans="1:2" ht="232.5" customHeight="1" x14ac:dyDescent="0.2">
      <c r="A7" s="320" t="s">
        <v>137</v>
      </c>
      <c r="B7" s="317"/>
    </row>
    <row r="8" spans="1:2" ht="18.75" customHeight="1" x14ac:dyDescent="0.2">
      <c r="A8" s="154"/>
      <c r="B8" s="155"/>
    </row>
    <row r="9" spans="1:2" ht="15.6" x14ac:dyDescent="0.2">
      <c r="A9" s="163" t="s">
        <v>134</v>
      </c>
      <c r="B9" s="155"/>
    </row>
    <row r="10" spans="1:2" ht="252" customHeight="1" x14ac:dyDescent="0.2">
      <c r="A10" s="320" t="s">
        <v>141</v>
      </c>
      <c r="B10" s="317"/>
    </row>
    <row r="11" spans="1:2" ht="16.5" customHeight="1" x14ac:dyDescent="0.2">
      <c r="A11" s="154"/>
      <c r="B11" s="155"/>
    </row>
    <row r="12" spans="1:2" ht="17.25" customHeight="1" x14ac:dyDescent="0.2">
      <c r="A12" s="325" t="s">
        <v>132</v>
      </c>
      <c r="B12" s="326"/>
    </row>
    <row r="13" spans="1:2" ht="33" customHeight="1" x14ac:dyDescent="0.2">
      <c r="A13" s="320" t="s">
        <v>133</v>
      </c>
      <c r="B13" s="317"/>
    </row>
    <row r="14" spans="1:2" ht="15" x14ac:dyDescent="0.2">
      <c r="A14" s="324"/>
      <c r="B14" s="317"/>
    </row>
    <row r="15" spans="1:2" ht="152.25" customHeight="1" x14ac:dyDescent="0.2">
      <c r="A15" s="320" t="s">
        <v>142</v>
      </c>
      <c r="B15" s="317"/>
    </row>
    <row r="16" spans="1:2" ht="17.25" customHeight="1" x14ac:dyDescent="0.2">
      <c r="A16" s="154"/>
      <c r="B16" s="155"/>
    </row>
    <row r="17" spans="1:2" ht="15.6" x14ac:dyDescent="0.2">
      <c r="A17" s="163" t="s">
        <v>135</v>
      </c>
      <c r="B17" s="4"/>
    </row>
    <row r="18" spans="1:2" ht="84" customHeight="1" x14ac:dyDescent="0.2">
      <c r="A18" s="318" t="s">
        <v>136</v>
      </c>
      <c r="B18" s="319"/>
    </row>
    <row r="19" spans="1:2" ht="15.75" customHeight="1" x14ac:dyDescent="0.2">
      <c r="A19" s="156"/>
      <c r="B19" s="157"/>
    </row>
    <row r="20" spans="1:2" ht="24.75" customHeight="1" x14ac:dyDescent="0.2">
      <c r="A20" s="140" t="s">
        <v>109</v>
      </c>
      <c r="B20" s="4"/>
    </row>
    <row r="21" spans="1:2" s="150" customFormat="1" ht="23.25" customHeight="1" x14ac:dyDescent="0.2">
      <c r="A21" s="166" t="s">
        <v>138</v>
      </c>
      <c r="B21" s="167">
        <v>42779</v>
      </c>
    </row>
    <row r="22" spans="1:2" s="1" customFormat="1" ht="23.25" customHeight="1" x14ac:dyDescent="0.2">
      <c r="A22" s="166" t="s">
        <v>139</v>
      </c>
      <c r="B22" s="167">
        <v>42842</v>
      </c>
    </row>
    <row r="23" spans="1:2" s="1" customFormat="1" ht="20.25" customHeight="1" x14ac:dyDescent="0.2">
      <c r="A23" s="166" t="s">
        <v>140</v>
      </c>
      <c r="B23" s="167">
        <v>42891</v>
      </c>
    </row>
    <row r="24" spans="1:2" s="1" customFormat="1" ht="20.25" customHeight="1" x14ac:dyDescent="0.2">
      <c r="A24" s="119"/>
      <c r="B24" s="164"/>
    </row>
    <row r="25" spans="1:2" ht="33.75" customHeight="1" thickBot="1" x14ac:dyDescent="0.3">
      <c r="A25" s="312" t="s">
        <v>143</v>
      </c>
      <c r="B25" s="313"/>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19"/>
  <sheetViews>
    <sheetView workbookViewId="0">
      <selection activeCell="B26" sqref="B26"/>
    </sheetView>
  </sheetViews>
  <sheetFormatPr defaultColWidth="8.7109375" defaultRowHeight="10.199999999999999" x14ac:dyDescent="0.2"/>
  <cols>
    <col min="1" max="1" width="25.140625" style="121" customWidth="1"/>
    <col min="2" max="2" width="108.140625" style="121" customWidth="1"/>
    <col min="3" max="3" width="12.7109375" style="121" customWidth="1"/>
    <col min="4" max="16384" width="8.7109375" style="121"/>
  </cols>
  <sheetData>
    <row r="1" spans="1:6" ht="17.399999999999999" x14ac:dyDescent="0.3">
      <c r="A1" s="162" t="s">
        <v>0</v>
      </c>
      <c r="B1" s="165"/>
      <c r="C1" s="127"/>
      <c r="D1" s="127"/>
      <c r="E1" s="127"/>
      <c r="F1" s="128"/>
    </row>
    <row r="2" spans="1:6" ht="17.25" customHeight="1" x14ac:dyDescent="0.25">
      <c r="A2" s="129" t="s">
        <v>2</v>
      </c>
      <c r="B2" s="125" t="s">
        <v>172</v>
      </c>
      <c r="C2" s="124"/>
      <c r="D2" s="124"/>
      <c r="E2" s="124"/>
      <c r="F2" s="130"/>
    </row>
    <row r="3" spans="1:6" ht="13.2" x14ac:dyDescent="0.25">
      <c r="A3" s="131" t="s">
        <v>3</v>
      </c>
      <c r="B3" s="126"/>
      <c r="C3" s="124"/>
      <c r="D3" s="124"/>
      <c r="E3" s="124"/>
      <c r="F3" s="130"/>
    </row>
    <row r="4" spans="1:6" ht="15" customHeight="1" x14ac:dyDescent="0.25">
      <c r="A4" s="131" t="s">
        <v>4</v>
      </c>
      <c r="B4" s="126" t="s">
        <v>187</v>
      </c>
      <c r="C4" s="124"/>
      <c r="D4" s="124"/>
      <c r="E4" s="124"/>
      <c r="F4" s="130"/>
    </row>
    <row r="5" spans="1:6" ht="13.2" x14ac:dyDescent="0.25">
      <c r="A5" s="132"/>
      <c r="B5" s="126" t="s">
        <v>188</v>
      </c>
      <c r="C5" s="124"/>
      <c r="D5" s="124"/>
      <c r="E5" s="124"/>
      <c r="F5" s="130"/>
    </row>
    <row r="6" spans="1:6" ht="13.2" x14ac:dyDescent="0.25">
      <c r="A6" s="132"/>
      <c r="B6" s="126" t="s">
        <v>189</v>
      </c>
      <c r="C6" s="124"/>
      <c r="D6" s="124"/>
      <c r="E6" s="124"/>
      <c r="F6" s="130"/>
    </row>
    <row r="7" spans="1:6" ht="13.8" thickBot="1" x14ac:dyDescent="0.3">
      <c r="A7" s="133"/>
      <c r="B7" s="311" t="s">
        <v>190</v>
      </c>
      <c r="C7" s="134"/>
      <c r="D7" s="134"/>
      <c r="E7" s="134"/>
      <c r="F7" s="135"/>
    </row>
    <row r="8" spans="1:6" ht="13.2" x14ac:dyDescent="0.25">
      <c r="A8" s="122"/>
      <c r="B8" s="123"/>
    </row>
    <row r="10" spans="1:6" x14ac:dyDescent="0.2">
      <c r="C10" s="327" t="s">
        <v>102</v>
      </c>
      <c r="D10" s="328"/>
      <c r="E10" s="328"/>
      <c r="F10" s="328"/>
    </row>
    <row r="11" spans="1:6" s="124" customFormat="1" x14ac:dyDescent="0.2">
      <c r="C11" s="120" t="s">
        <v>103</v>
      </c>
      <c r="D11" s="120" t="s">
        <v>104</v>
      </c>
      <c r="E11" s="120" t="s">
        <v>115</v>
      </c>
      <c r="F11" s="120" t="s">
        <v>105</v>
      </c>
    </row>
    <row r="12" spans="1:6" s="124" customFormat="1" x14ac:dyDescent="0.2">
      <c r="A12" s="138" t="s">
        <v>92</v>
      </c>
      <c r="B12" s="138" t="s">
        <v>97</v>
      </c>
      <c r="C12" s="136" t="s">
        <v>106</v>
      </c>
      <c r="D12" s="137"/>
      <c r="E12" s="137"/>
      <c r="F12" s="137"/>
    </row>
    <row r="13" spans="1:6" s="124" customFormat="1" x14ac:dyDescent="0.2">
      <c r="A13" s="138" t="s">
        <v>128</v>
      </c>
      <c r="B13" s="138" t="s">
        <v>98</v>
      </c>
      <c r="C13" s="137"/>
      <c r="D13" s="136" t="s">
        <v>106</v>
      </c>
      <c r="E13" s="136" t="s">
        <v>106</v>
      </c>
      <c r="F13" s="137"/>
    </row>
    <row r="14" spans="1:6" s="124" customFormat="1" x14ac:dyDescent="0.2">
      <c r="A14" s="138" t="s">
        <v>91</v>
      </c>
      <c r="B14" s="138" t="s">
        <v>93</v>
      </c>
      <c r="C14" s="137"/>
      <c r="D14" s="137"/>
      <c r="E14" s="137"/>
      <c r="F14" s="137" t="s">
        <v>106</v>
      </c>
    </row>
    <row r="15" spans="1:6" s="124" customFormat="1" x14ac:dyDescent="0.2">
      <c r="A15" s="138" t="s">
        <v>94</v>
      </c>
      <c r="B15" s="138" t="s">
        <v>99</v>
      </c>
      <c r="C15" s="136" t="s">
        <v>106</v>
      </c>
      <c r="D15" s="136" t="s">
        <v>106</v>
      </c>
      <c r="E15" s="136"/>
      <c r="F15" s="137"/>
    </row>
    <row r="16" spans="1:6" s="124" customFormat="1" x14ac:dyDescent="0.2">
      <c r="A16" s="138" t="s">
        <v>95</v>
      </c>
      <c r="B16" s="138" t="s">
        <v>100</v>
      </c>
      <c r="C16" s="136" t="s">
        <v>106</v>
      </c>
      <c r="D16" s="136" t="s">
        <v>106</v>
      </c>
      <c r="E16" s="136"/>
      <c r="F16" s="137"/>
    </row>
    <row r="17" spans="1:6" s="124" customFormat="1" x14ac:dyDescent="0.2">
      <c r="A17" s="138" t="s">
        <v>96</v>
      </c>
      <c r="B17" s="138" t="s">
        <v>101</v>
      </c>
      <c r="C17" s="136" t="s">
        <v>106</v>
      </c>
      <c r="D17" s="136" t="s">
        <v>106</v>
      </c>
      <c r="E17" s="136"/>
      <c r="F17" s="137"/>
    </row>
    <row r="18" spans="1:6" s="124" customFormat="1" x14ac:dyDescent="0.2"/>
    <row r="19" spans="1:6" s="124" customFormat="1" x14ac:dyDescent="0.2"/>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64"/>
  <sheetViews>
    <sheetView workbookViewId="0">
      <selection activeCell="P20" sqref="P20"/>
    </sheetView>
  </sheetViews>
  <sheetFormatPr defaultRowHeight="14.4" x14ac:dyDescent="0.3"/>
  <cols>
    <col min="1" max="3" width="9.140625" style="296"/>
    <col min="4" max="4" width="14.85546875" style="296" customWidth="1"/>
    <col min="5" max="5" width="14.85546875" style="310" customWidth="1"/>
    <col min="6" max="6" width="14.85546875" style="296" customWidth="1"/>
    <col min="7" max="7" width="14.85546875" style="310" customWidth="1"/>
    <col min="8" max="13" width="14.85546875" style="296" customWidth="1"/>
    <col min="14" max="16384" width="9.140625" style="296"/>
  </cols>
  <sheetData>
    <row r="1" spans="1:13" ht="15.6" x14ac:dyDescent="0.3">
      <c r="A1" s="338" t="s">
        <v>171</v>
      </c>
      <c r="B1" s="338"/>
      <c r="C1" s="338"/>
      <c r="D1" s="338"/>
      <c r="E1" s="338"/>
      <c r="F1" s="338"/>
      <c r="G1" s="338"/>
      <c r="H1" s="338"/>
      <c r="I1" s="338"/>
      <c r="J1" s="338"/>
      <c r="K1" s="338"/>
      <c r="L1" s="338"/>
      <c r="M1" s="338"/>
    </row>
    <row r="2" spans="1:13" x14ac:dyDescent="0.3">
      <c r="A2" s="339" t="s">
        <v>172</v>
      </c>
      <c r="B2" s="340"/>
      <c r="C2" s="340"/>
      <c r="D2" s="340"/>
      <c r="E2" s="340"/>
      <c r="F2" s="340"/>
      <c r="G2" s="340"/>
      <c r="H2" s="340"/>
      <c r="I2" s="340"/>
      <c r="J2" s="340"/>
      <c r="K2" s="340"/>
      <c r="L2" s="340"/>
      <c r="M2" s="340"/>
    </row>
    <row r="4" spans="1:13" x14ac:dyDescent="0.3">
      <c r="A4" s="297" t="s">
        <v>173</v>
      </c>
      <c r="B4" s="298"/>
      <c r="C4" s="298"/>
      <c r="D4" s="298"/>
      <c r="E4" s="299"/>
      <c r="F4" s="298"/>
      <c r="G4" s="299"/>
      <c r="H4" s="298"/>
      <c r="I4" s="298"/>
      <c r="J4" s="298"/>
      <c r="K4" s="298"/>
      <c r="L4" s="298"/>
      <c r="M4" s="300"/>
    </row>
    <row r="5" spans="1:13" x14ac:dyDescent="0.3">
      <c r="A5" s="301"/>
      <c r="B5" s="301"/>
      <c r="C5" s="301"/>
      <c r="D5" s="341" t="s">
        <v>174</v>
      </c>
      <c r="E5" s="342"/>
      <c r="F5" s="341" t="s">
        <v>175</v>
      </c>
      <c r="G5" s="342"/>
      <c r="H5" s="341" t="s">
        <v>176</v>
      </c>
      <c r="I5" s="342"/>
      <c r="J5" s="341" t="s">
        <v>177</v>
      </c>
      <c r="K5" s="342"/>
      <c r="L5" s="341" t="s">
        <v>178</v>
      </c>
      <c r="M5" s="342"/>
    </row>
    <row r="6" spans="1:13" ht="20.399999999999999" x14ac:dyDescent="0.3">
      <c r="A6" s="302" t="s">
        <v>179</v>
      </c>
      <c r="B6" s="302" t="s">
        <v>180</v>
      </c>
      <c r="C6" s="302" t="s">
        <v>181</v>
      </c>
      <c r="D6" s="303" t="s">
        <v>182</v>
      </c>
      <c r="E6" s="304" t="s">
        <v>183</v>
      </c>
      <c r="F6" s="303" t="s">
        <v>182</v>
      </c>
      <c r="G6" s="304" t="s">
        <v>183</v>
      </c>
      <c r="H6" s="303" t="s">
        <v>182</v>
      </c>
      <c r="I6" s="303" t="s">
        <v>183</v>
      </c>
      <c r="J6" s="303" t="s">
        <v>182</v>
      </c>
      <c r="K6" s="303" t="s">
        <v>183</v>
      </c>
      <c r="L6" s="303" t="s">
        <v>182</v>
      </c>
      <c r="M6" s="303" t="s">
        <v>183</v>
      </c>
    </row>
    <row r="7" spans="1:13" x14ac:dyDescent="0.3">
      <c r="A7" s="305"/>
      <c r="B7" s="305">
        <v>2013</v>
      </c>
      <c r="C7" s="305">
        <v>1</v>
      </c>
      <c r="D7" s="305"/>
      <c r="E7" s="306"/>
      <c r="F7" s="305"/>
      <c r="G7" s="306"/>
      <c r="H7" s="305"/>
      <c r="I7" s="305"/>
      <c r="J7" s="305"/>
      <c r="K7" s="305"/>
      <c r="L7" s="305"/>
      <c r="M7" s="305"/>
    </row>
    <row r="8" spans="1:13" x14ac:dyDescent="0.3">
      <c r="A8" s="305"/>
      <c r="B8" s="305">
        <v>2013</v>
      </c>
      <c r="C8" s="305">
        <v>2</v>
      </c>
      <c r="D8" s="305"/>
      <c r="E8" s="306"/>
      <c r="F8" s="305"/>
      <c r="G8" s="306"/>
      <c r="H8" s="305"/>
      <c r="I8" s="305"/>
      <c r="J8" s="305"/>
      <c r="K8" s="305"/>
      <c r="L8" s="305"/>
      <c r="M8" s="305"/>
    </row>
    <row r="9" spans="1:13" x14ac:dyDescent="0.3">
      <c r="A9" s="305"/>
      <c r="B9" s="305">
        <v>2013</v>
      </c>
      <c r="C9" s="305">
        <v>3</v>
      </c>
      <c r="D9" s="305"/>
      <c r="E9" s="306"/>
      <c r="F9" s="305"/>
      <c r="G9" s="306"/>
      <c r="H9" s="305"/>
      <c r="I9" s="305"/>
      <c r="J9" s="305"/>
      <c r="K9" s="305"/>
      <c r="L9" s="305"/>
      <c r="M9" s="305"/>
    </row>
    <row r="10" spans="1:13" x14ac:dyDescent="0.3">
      <c r="A10" s="305"/>
      <c r="B10" s="305">
        <v>2013</v>
      </c>
      <c r="C10" s="305">
        <v>4</v>
      </c>
      <c r="D10" s="305"/>
      <c r="E10" s="306"/>
      <c r="F10" s="305"/>
      <c r="G10" s="306"/>
      <c r="H10" s="305"/>
      <c r="I10" s="305"/>
      <c r="J10" s="305"/>
      <c r="K10" s="305"/>
      <c r="L10" s="305"/>
      <c r="M10" s="305"/>
    </row>
    <row r="11" spans="1:13" x14ac:dyDescent="0.3">
      <c r="A11" s="305"/>
      <c r="B11" s="305">
        <v>2013</v>
      </c>
      <c r="C11" s="305">
        <v>5</v>
      </c>
      <c r="D11" s="305">
        <v>15</v>
      </c>
      <c r="E11" s="305">
        <v>84.608000000000018</v>
      </c>
      <c r="F11" s="305">
        <v>7</v>
      </c>
      <c r="G11" s="305">
        <v>267.20899999999995</v>
      </c>
      <c r="H11" s="305"/>
      <c r="I11" s="305"/>
      <c r="J11" s="305"/>
      <c r="K11" s="305"/>
      <c r="L11" s="305"/>
      <c r="M11" s="305"/>
    </row>
    <row r="12" spans="1:13" x14ac:dyDescent="0.3">
      <c r="A12" s="305"/>
      <c r="B12" s="305">
        <v>2013</v>
      </c>
      <c r="C12" s="305">
        <v>6</v>
      </c>
      <c r="D12" s="305">
        <v>50</v>
      </c>
      <c r="E12" s="305">
        <v>269.12899999999996</v>
      </c>
      <c r="F12" s="305">
        <v>2</v>
      </c>
      <c r="G12" s="305">
        <v>17.009999999999998</v>
      </c>
      <c r="H12" s="305"/>
      <c r="I12" s="305"/>
      <c r="J12" s="305"/>
      <c r="K12" s="305"/>
      <c r="L12" s="305"/>
      <c r="M12" s="305"/>
    </row>
    <row r="13" spans="1:13" x14ac:dyDescent="0.3">
      <c r="A13" s="305"/>
      <c r="B13" s="305">
        <v>2013</v>
      </c>
      <c r="C13" s="305">
        <v>7</v>
      </c>
      <c r="D13" s="305">
        <v>4</v>
      </c>
      <c r="E13" s="305">
        <v>29.213000000000001</v>
      </c>
      <c r="F13" s="305">
        <v>1</v>
      </c>
      <c r="G13" s="305">
        <v>33.201999999999998</v>
      </c>
      <c r="H13" s="305"/>
      <c r="I13" s="305"/>
      <c r="J13" s="305"/>
      <c r="K13" s="305"/>
      <c r="L13" s="305"/>
      <c r="M13" s="305"/>
    </row>
    <row r="14" spans="1:13" x14ac:dyDescent="0.3">
      <c r="A14" s="305"/>
      <c r="B14" s="305">
        <v>2013</v>
      </c>
      <c r="C14" s="305">
        <v>8</v>
      </c>
      <c r="D14" s="305">
        <v>19</v>
      </c>
      <c r="E14" s="305">
        <v>107.59599999999999</v>
      </c>
      <c r="F14" s="305">
        <v>1</v>
      </c>
      <c r="G14" s="305">
        <v>41.061</v>
      </c>
      <c r="H14" s="305"/>
      <c r="I14" s="305"/>
      <c r="J14" s="305"/>
      <c r="K14" s="305"/>
      <c r="L14" s="305"/>
      <c r="M14" s="305"/>
    </row>
    <row r="15" spans="1:13" x14ac:dyDescent="0.3">
      <c r="A15" s="305"/>
      <c r="B15" s="305">
        <v>2013</v>
      </c>
      <c r="C15" s="305">
        <v>9</v>
      </c>
      <c r="D15" s="305">
        <v>9</v>
      </c>
      <c r="E15" s="305">
        <v>65.331000000000003</v>
      </c>
      <c r="F15" s="305"/>
      <c r="G15" s="305"/>
      <c r="H15" s="305"/>
      <c r="I15" s="305"/>
      <c r="J15" s="305"/>
      <c r="K15" s="305"/>
      <c r="L15" s="305"/>
      <c r="M15" s="305"/>
    </row>
    <row r="16" spans="1:13" x14ac:dyDescent="0.3">
      <c r="A16" s="305"/>
      <c r="B16" s="305">
        <v>2013</v>
      </c>
      <c r="C16" s="305">
        <v>10</v>
      </c>
      <c r="D16" s="305">
        <v>25</v>
      </c>
      <c r="E16" s="305">
        <v>139.59200000000001</v>
      </c>
      <c r="F16" s="305"/>
      <c r="G16" s="305"/>
      <c r="H16" s="305"/>
      <c r="I16" s="305"/>
      <c r="J16" s="305"/>
      <c r="K16" s="305"/>
      <c r="L16" s="305"/>
      <c r="M16" s="305"/>
    </row>
    <row r="17" spans="1:13" x14ac:dyDescent="0.3">
      <c r="A17" s="305"/>
      <c r="B17" s="305">
        <v>2013</v>
      </c>
      <c r="C17" s="305">
        <v>11</v>
      </c>
      <c r="D17" s="305">
        <v>13</v>
      </c>
      <c r="E17" s="305">
        <v>102.16200000000001</v>
      </c>
      <c r="F17" s="305">
        <v>1</v>
      </c>
      <c r="G17" s="305">
        <v>178.21600000000001</v>
      </c>
      <c r="H17" s="305"/>
      <c r="I17" s="305"/>
      <c r="J17" s="305"/>
      <c r="K17" s="305"/>
      <c r="L17" s="305"/>
      <c r="M17" s="305"/>
    </row>
    <row r="18" spans="1:13" x14ac:dyDescent="0.3">
      <c r="A18" s="305"/>
      <c r="B18" s="305">
        <v>2013</v>
      </c>
      <c r="C18" s="305">
        <v>12</v>
      </c>
      <c r="D18" s="305">
        <v>15</v>
      </c>
      <c r="E18" s="305">
        <v>100.70100000000001</v>
      </c>
      <c r="F18" s="305">
        <v>2</v>
      </c>
      <c r="G18" s="305">
        <v>425.51300000000003</v>
      </c>
      <c r="H18" s="305"/>
      <c r="I18" s="305"/>
      <c r="J18" s="305"/>
      <c r="K18" s="305"/>
      <c r="L18" s="305"/>
      <c r="M18" s="305"/>
    </row>
    <row r="19" spans="1:13" x14ac:dyDescent="0.3">
      <c r="A19" s="305"/>
      <c r="B19" s="305">
        <v>2014</v>
      </c>
      <c r="C19" s="305">
        <v>1</v>
      </c>
      <c r="D19" s="305">
        <v>21</v>
      </c>
      <c r="E19" s="305">
        <v>160.286</v>
      </c>
      <c r="F19" s="305">
        <v>4</v>
      </c>
      <c r="G19" s="305">
        <v>471.387</v>
      </c>
      <c r="H19" s="305"/>
      <c r="I19" s="305"/>
      <c r="J19" s="305"/>
      <c r="K19" s="305"/>
      <c r="L19" s="305"/>
      <c r="M19" s="305"/>
    </row>
    <row r="20" spans="1:13" x14ac:dyDescent="0.3">
      <c r="A20" s="305"/>
      <c r="B20" s="305">
        <v>2014</v>
      </c>
      <c r="C20" s="305">
        <v>2</v>
      </c>
      <c r="D20" s="305">
        <v>23</v>
      </c>
      <c r="E20" s="305">
        <v>167.85900000000001</v>
      </c>
      <c r="F20" s="305"/>
      <c r="G20" s="305"/>
      <c r="H20" s="305"/>
      <c r="I20" s="305"/>
      <c r="J20" s="305"/>
      <c r="K20" s="305"/>
      <c r="L20" s="305"/>
      <c r="M20" s="305"/>
    </row>
    <row r="21" spans="1:13" x14ac:dyDescent="0.3">
      <c r="A21" s="305"/>
      <c r="B21" s="305">
        <v>2014</v>
      </c>
      <c r="C21" s="305">
        <v>3</v>
      </c>
      <c r="D21" s="305">
        <v>21</v>
      </c>
      <c r="E21" s="305">
        <v>113.97199999999997</v>
      </c>
      <c r="F21" s="305">
        <v>2</v>
      </c>
      <c r="G21" s="305">
        <v>48.977999999999994</v>
      </c>
      <c r="H21" s="305"/>
      <c r="I21" s="305"/>
      <c r="J21" s="305"/>
      <c r="K21" s="305"/>
      <c r="L21" s="305"/>
      <c r="M21" s="305"/>
    </row>
    <row r="22" spans="1:13" x14ac:dyDescent="0.3">
      <c r="A22" s="305"/>
      <c r="B22" s="305">
        <v>2014</v>
      </c>
      <c r="C22" s="305">
        <v>4</v>
      </c>
      <c r="D22" s="305">
        <v>1</v>
      </c>
      <c r="E22" s="305">
        <v>8.2850000000000001</v>
      </c>
      <c r="F22" s="305"/>
      <c r="G22" s="305"/>
      <c r="H22" s="305"/>
      <c r="I22" s="305"/>
      <c r="J22" s="305"/>
      <c r="K22" s="305"/>
      <c r="L22" s="305"/>
      <c r="M22" s="305"/>
    </row>
    <row r="23" spans="1:13" x14ac:dyDescent="0.3">
      <c r="A23" s="305"/>
      <c r="B23" s="305">
        <v>2014</v>
      </c>
      <c r="C23" s="305">
        <v>5</v>
      </c>
      <c r="D23" s="305">
        <v>44</v>
      </c>
      <c r="E23" s="305">
        <v>180.47600000000006</v>
      </c>
      <c r="F23" s="305"/>
      <c r="G23" s="305"/>
      <c r="H23" s="305"/>
      <c r="I23" s="305"/>
      <c r="J23" s="305"/>
      <c r="K23" s="305"/>
      <c r="L23" s="305"/>
      <c r="M23" s="305"/>
    </row>
    <row r="24" spans="1:13" x14ac:dyDescent="0.3">
      <c r="A24" s="305"/>
      <c r="B24" s="305">
        <v>2014</v>
      </c>
      <c r="C24" s="305">
        <v>6</v>
      </c>
      <c r="D24" s="305">
        <v>7</v>
      </c>
      <c r="E24" s="305">
        <v>44.248999999999995</v>
      </c>
      <c r="F24" s="305"/>
      <c r="G24" s="305"/>
      <c r="H24" s="305"/>
      <c r="I24" s="305"/>
      <c r="J24" s="305"/>
      <c r="K24" s="305"/>
      <c r="L24" s="305"/>
      <c r="M24" s="305"/>
    </row>
    <row r="25" spans="1:13" x14ac:dyDescent="0.3">
      <c r="A25" s="305"/>
      <c r="B25" s="305">
        <v>2014</v>
      </c>
      <c r="C25" s="305">
        <v>7</v>
      </c>
      <c r="D25" s="305">
        <v>53</v>
      </c>
      <c r="E25" s="305">
        <v>242.732</v>
      </c>
      <c r="F25" s="305">
        <v>1</v>
      </c>
      <c r="G25" s="305">
        <v>22.623999999999999</v>
      </c>
      <c r="H25" s="305"/>
      <c r="I25" s="305"/>
      <c r="J25" s="305"/>
      <c r="K25" s="305"/>
      <c r="L25" s="305"/>
      <c r="M25" s="305"/>
    </row>
    <row r="26" spans="1:13" x14ac:dyDescent="0.3">
      <c r="A26" s="305"/>
      <c r="B26" s="305">
        <v>2014</v>
      </c>
      <c r="C26" s="305">
        <v>8</v>
      </c>
      <c r="D26" s="305">
        <v>25</v>
      </c>
      <c r="E26" s="305">
        <v>160.97499999999999</v>
      </c>
      <c r="F26" s="305">
        <v>2</v>
      </c>
      <c r="G26" s="305">
        <v>27.875999999999998</v>
      </c>
      <c r="H26" s="305"/>
      <c r="I26" s="305"/>
      <c r="J26" s="305"/>
      <c r="K26" s="305"/>
      <c r="L26" s="305"/>
      <c r="M26" s="305"/>
    </row>
    <row r="27" spans="1:13" x14ac:dyDescent="0.3">
      <c r="A27" s="305"/>
      <c r="B27" s="305">
        <v>2014</v>
      </c>
      <c r="C27" s="305">
        <v>9</v>
      </c>
      <c r="D27" s="305">
        <v>26</v>
      </c>
      <c r="E27" s="305">
        <v>148.46499999999997</v>
      </c>
      <c r="F27" s="305"/>
      <c r="G27" s="305"/>
      <c r="H27" s="305"/>
      <c r="I27" s="305"/>
      <c r="J27" s="305"/>
      <c r="K27" s="305"/>
      <c r="L27" s="305"/>
      <c r="M27" s="305"/>
    </row>
    <row r="28" spans="1:13" x14ac:dyDescent="0.3">
      <c r="A28" s="305"/>
      <c r="B28" s="305">
        <v>2014</v>
      </c>
      <c r="C28" s="305">
        <v>10</v>
      </c>
      <c r="D28" s="305">
        <v>14</v>
      </c>
      <c r="E28" s="305">
        <v>70.384000000000015</v>
      </c>
      <c r="F28" s="305"/>
      <c r="G28" s="305"/>
      <c r="H28" s="305"/>
      <c r="I28" s="305"/>
      <c r="J28" s="305"/>
      <c r="K28" s="305"/>
      <c r="L28" s="305"/>
      <c r="M28" s="305"/>
    </row>
    <row r="29" spans="1:13" x14ac:dyDescent="0.3">
      <c r="A29" s="305"/>
      <c r="B29" s="305">
        <v>2014</v>
      </c>
      <c r="C29" s="305">
        <v>11</v>
      </c>
      <c r="D29" s="305">
        <v>28</v>
      </c>
      <c r="E29" s="305">
        <v>174.77699999999999</v>
      </c>
      <c r="F29" s="305">
        <v>3</v>
      </c>
      <c r="G29" s="305">
        <v>70.018999999999991</v>
      </c>
      <c r="H29" s="305"/>
      <c r="I29" s="305"/>
      <c r="J29" s="305"/>
      <c r="K29" s="305"/>
      <c r="L29" s="305"/>
      <c r="M29" s="305"/>
    </row>
    <row r="30" spans="1:13" x14ac:dyDescent="0.3">
      <c r="A30" s="305"/>
      <c r="B30" s="305">
        <v>2014</v>
      </c>
      <c r="C30" s="305">
        <v>12</v>
      </c>
      <c r="D30" s="305">
        <v>16</v>
      </c>
      <c r="E30" s="305">
        <v>67.872</v>
      </c>
      <c r="F30" s="305">
        <v>5</v>
      </c>
      <c r="G30" s="305">
        <v>1910.03</v>
      </c>
      <c r="H30" s="305"/>
      <c r="I30" s="305"/>
      <c r="J30" s="305"/>
      <c r="K30" s="305"/>
      <c r="L30" s="305"/>
      <c r="M30" s="305"/>
    </row>
    <row r="31" spans="1:13" x14ac:dyDescent="0.3">
      <c r="A31" s="302"/>
      <c r="B31" s="302">
        <v>2015</v>
      </c>
      <c r="C31" s="302">
        <v>1</v>
      </c>
      <c r="D31" s="302">
        <v>10</v>
      </c>
      <c r="E31" s="302">
        <v>70.278999999999996</v>
      </c>
      <c r="F31" s="302">
        <v>2</v>
      </c>
      <c r="G31" s="302">
        <v>33.668999999999997</v>
      </c>
      <c r="H31" s="302"/>
      <c r="I31" s="302"/>
      <c r="J31" s="302"/>
      <c r="K31" s="302"/>
      <c r="L31" s="302"/>
      <c r="M31" s="302"/>
    </row>
    <row r="32" spans="1:13" x14ac:dyDescent="0.3">
      <c r="A32" s="302"/>
      <c r="B32" s="302">
        <v>2015</v>
      </c>
      <c r="C32" s="302">
        <v>2</v>
      </c>
      <c r="D32" s="302">
        <v>32</v>
      </c>
      <c r="E32" s="302">
        <v>166.41799999999998</v>
      </c>
      <c r="F32" s="302">
        <v>4</v>
      </c>
      <c r="G32" s="302">
        <v>103.501</v>
      </c>
      <c r="H32" s="302"/>
      <c r="I32" s="302"/>
      <c r="J32" s="302"/>
      <c r="K32" s="302"/>
      <c r="L32" s="302"/>
      <c r="M32" s="302"/>
    </row>
    <row r="33" spans="1:13" x14ac:dyDescent="0.3">
      <c r="A33" s="302"/>
      <c r="B33" s="302">
        <v>2015</v>
      </c>
      <c r="C33" s="302">
        <v>3</v>
      </c>
      <c r="D33" s="302">
        <v>37</v>
      </c>
      <c r="E33" s="302">
        <v>198.13000000000002</v>
      </c>
      <c r="F33" s="302">
        <v>3</v>
      </c>
      <c r="G33" s="302">
        <v>456.42900000000003</v>
      </c>
      <c r="H33" s="302"/>
      <c r="I33" s="302"/>
      <c r="J33" s="302"/>
      <c r="K33" s="302"/>
      <c r="L33" s="302"/>
      <c r="M33" s="302"/>
    </row>
    <row r="34" spans="1:13" x14ac:dyDescent="0.3">
      <c r="A34" s="302"/>
      <c r="B34" s="302">
        <v>2015</v>
      </c>
      <c r="C34" s="302">
        <v>4</v>
      </c>
      <c r="D34" s="302">
        <v>26</v>
      </c>
      <c r="E34" s="302">
        <v>140.50199999999998</v>
      </c>
      <c r="F34" s="302"/>
      <c r="G34" s="302"/>
      <c r="H34" s="302"/>
      <c r="I34" s="302"/>
      <c r="J34" s="302"/>
      <c r="K34" s="302"/>
      <c r="L34" s="302"/>
      <c r="M34" s="302"/>
    </row>
    <row r="35" spans="1:13" x14ac:dyDescent="0.3">
      <c r="A35" s="302"/>
      <c r="B35" s="302">
        <v>2015</v>
      </c>
      <c r="C35" s="302">
        <v>5</v>
      </c>
      <c r="D35" s="302">
        <v>51</v>
      </c>
      <c r="E35" s="302">
        <v>300.06899999999996</v>
      </c>
      <c r="F35" s="302">
        <v>3</v>
      </c>
      <c r="G35" s="302">
        <v>51.131</v>
      </c>
      <c r="H35" s="302"/>
      <c r="I35" s="302"/>
      <c r="J35" s="302"/>
      <c r="K35" s="302"/>
      <c r="L35" s="302"/>
      <c r="M35" s="302"/>
    </row>
    <row r="36" spans="1:13" x14ac:dyDescent="0.3">
      <c r="A36" s="302"/>
      <c r="B36" s="302">
        <v>2015</v>
      </c>
      <c r="C36" s="302">
        <v>6</v>
      </c>
      <c r="D36" s="302">
        <v>35</v>
      </c>
      <c r="E36" s="302">
        <v>198.18700000000004</v>
      </c>
      <c r="F36" s="302">
        <v>2</v>
      </c>
      <c r="G36" s="302">
        <v>313.702</v>
      </c>
      <c r="H36" s="302"/>
      <c r="I36" s="302"/>
      <c r="J36" s="302"/>
      <c r="K36" s="302"/>
      <c r="L36" s="302"/>
      <c r="M36" s="302"/>
    </row>
    <row r="37" spans="1:13" x14ac:dyDescent="0.3">
      <c r="A37" s="302"/>
      <c r="B37" s="302">
        <v>2015</v>
      </c>
      <c r="C37" s="302">
        <v>7</v>
      </c>
      <c r="D37" s="302">
        <v>51</v>
      </c>
      <c r="E37" s="302">
        <v>292.39299999999997</v>
      </c>
      <c r="F37" s="302">
        <v>1</v>
      </c>
      <c r="G37" s="302">
        <v>219.459</v>
      </c>
      <c r="H37" s="302"/>
      <c r="I37" s="302"/>
      <c r="J37" s="302"/>
      <c r="K37" s="302"/>
      <c r="L37" s="302"/>
      <c r="M37" s="302"/>
    </row>
    <row r="38" spans="1:13" x14ac:dyDescent="0.3">
      <c r="A38" s="302"/>
      <c r="B38" s="302">
        <v>2015</v>
      </c>
      <c r="C38" s="302">
        <v>8</v>
      </c>
      <c r="D38" s="302">
        <v>64</v>
      </c>
      <c r="E38" s="302">
        <v>338.50799999999998</v>
      </c>
      <c r="F38" s="302"/>
      <c r="G38" s="302"/>
      <c r="H38" s="302"/>
      <c r="I38" s="302"/>
      <c r="J38" s="302"/>
      <c r="K38" s="302"/>
      <c r="L38" s="302"/>
      <c r="M38" s="302"/>
    </row>
    <row r="39" spans="1:13" x14ac:dyDescent="0.3">
      <c r="A39" s="302"/>
      <c r="B39" s="302">
        <v>2015</v>
      </c>
      <c r="C39" s="302">
        <v>9</v>
      </c>
      <c r="D39" s="302">
        <v>36</v>
      </c>
      <c r="E39" s="302">
        <v>181.34199999999996</v>
      </c>
      <c r="F39" s="302">
        <v>1</v>
      </c>
      <c r="G39" s="302">
        <v>104.1</v>
      </c>
      <c r="H39" s="302"/>
      <c r="I39" s="302"/>
      <c r="J39" s="302"/>
      <c r="K39" s="302"/>
      <c r="L39" s="302"/>
      <c r="M39" s="302"/>
    </row>
    <row r="40" spans="1:13" x14ac:dyDescent="0.3">
      <c r="A40" s="302"/>
      <c r="B40" s="302">
        <v>2015</v>
      </c>
      <c r="C40" s="302">
        <v>10</v>
      </c>
      <c r="D40" s="302">
        <v>27</v>
      </c>
      <c r="E40" s="302">
        <v>150.78700000000001</v>
      </c>
      <c r="F40" s="302">
        <v>3</v>
      </c>
      <c r="G40" s="302">
        <v>271.90799999999996</v>
      </c>
      <c r="H40" s="302"/>
      <c r="I40" s="302"/>
      <c r="J40" s="302"/>
      <c r="K40" s="302"/>
      <c r="L40" s="302"/>
      <c r="M40" s="302"/>
    </row>
    <row r="41" spans="1:13" x14ac:dyDescent="0.3">
      <c r="A41" s="302"/>
      <c r="B41" s="302">
        <v>2015</v>
      </c>
      <c r="C41" s="302">
        <v>11</v>
      </c>
      <c r="D41" s="302">
        <v>40</v>
      </c>
      <c r="E41" s="302">
        <v>222.77599999999998</v>
      </c>
      <c r="F41" s="302">
        <v>4</v>
      </c>
      <c r="G41" s="302">
        <v>111.98700000000001</v>
      </c>
      <c r="H41" s="302"/>
      <c r="I41" s="302"/>
      <c r="J41" s="302"/>
      <c r="K41" s="302"/>
      <c r="L41" s="302"/>
      <c r="M41" s="302"/>
    </row>
    <row r="42" spans="1:13" x14ac:dyDescent="0.3">
      <c r="A42" s="302"/>
      <c r="B42" s="302">
        <v>2015</v>
      </c>
      <c r="C42" s="302">
        <v>12</v>
      </c>
      <c r="D42" s="302">
        <v>90</v>
      </c>
      <c r="E42" s="302">
        <v>441.30700000000013</v>
      </c>
      <c r="F42" s="302"/>
      <c r="G42" s="302"/>
      <c r="H42" s="302"/>
      <c r="I42" s="302"/>
      <c r="J42" s="302"/>
      <c r="K42" s="302"/>
      <c r="L42" s="302"/>
      <c r="M42" s="302"/>
    </row>
    <row r="43" spans="1:13" x14ac:dyDescent="0.3">
      <c r="A43" s="307"/>
      <c r="B43" s="307">
        <v>2016</v>
      </c>
      <c r="C43" s="307">
        <v>1</v>
      </c>
      <c r="D43" s="307">
        <v>78</v>
      </c>
      <c r="E43" s="307">
        <v>444.88900000000018</v>
      </c>
      <c r="F43" s="307">
        <v>5</v>
      </c>
      <c r="G43" s="307">
        <v>63.078000000000003</v>
      </c>
      <c r="H43" s="307"/>
      <c r="I43" s="307"/>
      <c r="J43" s="307"/>
      <c r="K43" s="307"/>
      <c r="L43" s="307"/>
      <c r="M43" s="307"/>
    </row>
    <row r="44" spans="1:13" x14ac:dyDescent="0.3">
      <c r="A44" s="307"/>
      <c r="B44" s="307">
        <v>2016</v>
      </c>
      <c r="C44" s="307">
        <v>2</v>
      </c>
      <c r="D44" s="307">
        <v>79</v>
      </c>
      <c r="E44" s="307">
        <v>432.09499999999997</v>
      </c>
      <c r="F44" s="307">
        <v>3</v>
      </c>
      <c r="G44" s="307">
        <v>563.04500000000007</v>
      </c>
      <c r="H44" s="307"/>
      <c r="I44" s="307"/>
      <c r="J44" s="307"/>
      <c r="K44" s="307"/>
      <c r="L44" s="307"/>
      <c r="M44" s="307"/>
    </row>
    <row r="45" spans="1:13" x14ac:dyDescent="0.3">
      <c r="A45" s="307"/>
      <c r="B45" s="307">
        <v>2016</v>
      </c>
      <c r="C45" s="307">
        <v>3</v>
      </c>
      <c r="D45" s="307">
        <v>76</v>
      </c>
      <c r="E45" s="307">
        <v>389.464</v>
      </c>
      <c r="F45" s="307">
        <v>3</v>
      </c>
      <c r="G45" s="307">
        <v>203.92000000000002</v>
      </c>
      <c r="H45" s="307"/>
      <c r="I45" s="307"/>
      <c r="J45" s="307"/>
      <c r="K45" s="307"/>
      <c r="L45" s="307"/>
      <c r="M45" s="307"/>
    </row>
    <row r="46" spans="1:13" x14ac:dyDescent="0.3">
      <c r="A46" s="307"/>
      <c r="B46" s="307">
        <v>2016</v>
      </c>
      <c r="C46" s="307">
        <v>4</v>
      </c>
      <c r="D46" s="307">
        <v>35</v>
      </c>
      <c r="E46" s="307">
        <v>173.98599999999996</v>
      </c>
      <c r="F46" s="307">
        <v>1</v>
      </c>
      <c r="G46" s="307">
        <v>132</v>
      </c>
      <c r="H46" s="307"/>
      <c r="I46" s="307"/>
      <c r="J46" s="307"/>
      <c r="K46" s="307"/>
      <c r="L46" s="307"/>
      <c r="M46" s="307"/>
    </row>
    <row r="47" spans="1:13" x14ac:dyDescent="0.3">
      <c r="A47" s="307"/>
      <c r="B47" s="307">
        <v>2016</v>
      </c>
      <c r="C47" s="307">
        <v>5</v>
      </c>
      <c r="D47" s="307">
        <v>50</v>
      </c>
      <c r="E47" s="307">
        <v>283.39699999999999</v>
      </c>
      <c r="F47" s="307"/>
      <c r="G47" s="307"/>
      <c r="H47" s="307"/>
      <c r="I47" s="307"/>
      <c r="J47" s="307"/>
      <c r="K47" s="307"/>
      <c r="L47" s="307"/>
      <c r="M47" s="307"/>
    </row>
    <row r="48" spans="1:13" x14ac:dyDescent="0.3">
      <c r="A48" s="307"/>
      <c r="B48" s="307">
        <v>2016</v>
      </c>
      <c r="C48" s="307">
        <v>6</v>
      </c>
      <c r="D48" s="307">
        <v>27</v>
      </c>
      <c r="E48" s="307">
        <v>146.18799999999999</v>
      </c>
      <c r="F48" s="307"/>
      <c r="G48" s="307"/>
      <c r="H48" s="307"/>
      <c r="I48" s="307"/>
      <c r="J48" s="307"/>
      <c r="K48" s="307"/>
      <c r="L48" s="307"/>
      <c r="M48" s="307"/>
    </row>
    <row r="49" spans="1:13" x14ac:dyDescent="0.3">
      <c r="A49" s="307"/>
      <c r="B49" s="307">
        <v>2016</v>
      </c>
      <c r="C49" s="307">
        <v>7</v>
      </c>
      <c r="D49" s="307">
        <v>24</v>
      </c>
      <c r="E49" s="307">
        <v>167.386</v>
      </c>
      <c r="F49" s="307"/>
      <c r="G49" s="307"/>
      <c r="H49" s="307"/>
      <c r="I49" s="307"/>
      <c r="J49" s="307"/>
      <c r="K49" s="307"/>
      <c r="L49" s="307"/>
      <c r="M49" s="307"/>
    </row>
    <row r="50" spans="1:13" x14ac:dyDescent="0.3">
      <c r="A50" s="307"/>
      <c r="B50" s="307">
        <v>2016</v>
      </c>
      <c r="C50" s="307">
        <v>8</v>
      </c>
      <c r="D50" s="307"/>
      <c r="E50" s="307"/>
      <c r="F50" s="307"/>
      <c r="G50" s="307"/>
      <c r="H50" s="307"/>
      <c r="I50" s="307"/>
      <c r="J50" s="307"/>
      <c r="K50" s="307"/>
      <c r="L50" s="307"/>
      <c r="M50" s="307"/>
    </row>
    <row r="51" spans="1:13" x14ac:dyDescent="0.3">
      <c r="A51" s="307"/>
      <c r="B51" s="307">
        <v>2016</v>
      </c>
      <c r="C51" s="307">
        <v>9</v>
      </c>
      <c r="D51" s="307"/>
      <c r="E51" s="307"/>
      <c r="F51" s="307">
        <v>1</v>
      </c>
      <c r="G51" s="307">
        <v>155</v>
      </c>
      <c r="H51" s="307"/>
      <c r="I51" s="307"/>
      <c r="J51" s="307"/>
      <c r="K51" s="307"/>
      <c r="L51" s="307"/>
      <c r="M51" s="307"/>
    </row>
    <row r="52" spans="1:13" x14ac:dyDescent="0.3">
      <c r="A52" s="307"/>
      <c r="B52" s="307">
        <v>2016</v>
      </c>
      <c r="C52" s="307">
        <v>10</v>
      </c>
      <c r="D52" s="307">
        <v>27</v>
      </c>
      <c r="E52" s="307">
        <v>129.32499999999999</v>
      </c>
      <c r="F52" s="307">
        <v>1</v>
      </c>
      <c r="G52" s="307">
        <v>478</v>
      </c>
      <c r="H52" s="307"/>
      <c r="I52" s="307"/>
      <c r="J52" s="307"/>
      <c r="K52" s="307"/>
      <c r="L52" s="307"/>
      <c r="M52" s="307"/>
    </row>
    <row r="53" spans="1:13" x14ac:dyDescent="0.3">
      <c r="A53" s="307"/>
      <c r="B53" s="307">
        <v>2016</v>
      </c>
      <c r="C53" s="307">
        <v>11</v>
      </c>
      <c r="D53" s="307">
        <v>30</v>
      </c>
      <c r="E53" s="307">
        <v>162.596</v>
      </c>
      <c r="F53" s="307">
        <v>6</v>
      </c>
      <c r="G53" s="307">
        <v>426.83199999999999</v>
      </c>
      <c r="H53" s="307"/>
      <c r="I53" s="307"/>
      <c r="J53" s="307"/>
      <c r="K53" s="307"/>
      <c r="L53" s="307"/>
      <c r="M53" s="307"/>
    </row>
    <row r="54" spans="1:13" x14ac:dyDescent="0.3">
      <c r="A54" s="307"/>
      <c r="B54" s="307">
        <v>2016</v>
      </c>
      <c r="C54" s="307">
        <v>12</v>
      </c>
      <c r="D54" s="307">
        <v>47</v>
      </c>
      <c r="E54" s="307">
        <v>276.60899999999998</v>
      </c>
      <c r="F54" s="307">
        <v>3</v>
      </c>
      <c r="G54" s="307">
        <v>12.670000000000002</v>
      </c>
      <c r="H54" s="307"/>
      <c r="I54" s="307"/>
      <c r="J54" s="307"/>
      <c r="K54" s="307"/>
      <c r="L54" s="307"/>
      <c r="M54" s="307"/>
    </row>
    <row r="55" spans="1:13" x14ac:dyDescent="0.3">
      <c r="A55" s="308" t="s">
        <v>184</v>
      </c>
      <c r="B55" s="308"/>
      <c r="C55" s="308"/>
      <c r="D55" s="309">
        <f>SUM(D7:D54)</f>
        <v>1401</v>
      </c>
      <c r="E55" s="309">
        <f>SUM(E7:E54)</f>
        <v>7745.2970000000005</v>
      </c>
      <c r="F55" s="309">
        <f>SUM(F7:F54)</f>
        <v>77</v>
      </c>
      <c r="G55" s="309">
        <f>SUM(G7:G54)</f>
        <v>7213.5560000000023</v>
      </c>
      <c r="H55" s="308"/>
      <c r="I55" s="308"/>
      <c r="J55" s="308"/>
      <c r="K55" s="308"/>
      <c r="L55" s="308"/>
      <c r="M55" s="308"/>
    </row>
    <row r="57" spans="1:13" ht="15" customHeight="1" x14ac:dyDescent="0.3">
      <c r="A57" s="329" t="s">
        <v>185</v>
      </c>
      <c r="B57" s="330"/>
      <c r="C57" s="330"/>
      <c r="D57" s="330"/>
      <c r="E57" s="330"/>
      <c r="F57" s="330"/>
      <c r="G57" s="330"/>
      <c r="H57" s="330"/>
      <c r="I57" s="330"/>
      <c r="J57" s="330"/>
      <c r="K57" s="330"/>
      <c r="L57" s="330"/>
      <c r="M57" s="331"/>
    </row>
    <row r="58" spans="1:13" x14ac:dyDescent="0.3">
      <c r="A58" s="332"/>
      <c r="B58" s="333"/>
      <c r="C58" s="333"/>
      <c r="D58" s="333"/>
      <c r="E58" s="333"/>
      <c r="F58" s="333"/>
      <c r="G58" s="333"/>
      <c r="H58" s="333"/>
      <c r="I58" s="333"/>
      <c r="J58" s="333"/>
      <c r="K58" s="333"/>
      <c r="L58" s="333"/>
      <c r="M58" s="334"/>
    </row>
    <row r="59" spans="1:13" x14ac:dyDescent="0.3">
      <c r="A59" s="332"/>
      <c r="B59" s="333"/>
      <c r="C59" s="333"/>
      <c r="D59" s="333"/>
      <c r="E59" s="333"/>
      <c r="F59" s="333"/>
      <c r="G59" s="333"/>
      <c r="H59" s="333"/>
      <c r="I59" s="333"/>
      <c r="J59" s="333"/>
      <c r="K59" s="333"/>
      <c r="L59" s="333"/>
      <c r="M59" s="334"/>
    </row>
    <row r="60" spans="1:13" x14ac:dyDescent="0.3">
      <c r="A60" s="332"/>
      <c r="B60" s="333"/>
      <c r="C60" s="333"/>
      <c r="D60" s="333"/>
      <c r="E60" s="333"/>
      <c r="F60" s="333"/>
      <c r="G60" s="333"/>
      <c r="H60" s="333"/>
      <c r="I60" s="333"/>
      <c r="J60" s="333"/>
      <c r="K60" s="333"/>
      <c r="L60" s="333"/>
      <c r="M60" s="334"/>
    </row>
    <row r="61" spans="1:13" x14ac:dyDescent="0.3">
      <c r="A61" s="332"/>
      <c r="B61" s="333"/>
      <c r="C61" s="333"/>
      <c r="D61" s="333"/>
      <c r="E61" s="333"/>
      <c r="F61" s="333"/>
      <c r="G61" s="333"/>
      <c r="H61" s="333"/>
      <c r="I61" s="333"/>
      <c r="J61" s="333"/>
      <c r="K61" s="333"/>
      <c r="L61" s="333"/>
      <c r="M61" s="334"/>
    </row>
    <row r="62" spans="1:13" x14ac:dyDescent="0.3">
      <c r="A62" s="332"/>
      <c r="B62" s="333"/>
      <c r="C62" s="333"/>
      <c r="D62" s="333"/>
      <c r="E62" s="333"/>
      <c r="F62" s="333"/>
      <c r="G62" s="333"/>
      <c r="H62" s="333"/>
      <c r="I62" s="333"/>
      <c r="J62" s="333"/>
      <c r="K62" s="333"/>
      <c r="L62" s="333"/>
      <c r="M62" s="334"/>
    </row>
    <row r="63" spans="1:13" x14ac:dyDescent="0.3">
      <c r="A63" s="332"/>
      <c r="B63" s="333"/>
      <c r="C63" s="333"/>
      <c r="D63" s="333"/>
      <c r="E63" s="333"/>
      <c r="F63" s="333"/>
      <c r="G63" s="333"/>
      <c r="H63" s="333"/>
      <c r="I63" s="333"/>
      <c r="J63" s="333"/>
      <c r="K63" s="333"/>
      <c r="L63" s="333"/>
      <c r="M63" s="334"/>
    </row>
    <row r="64" spans="1:13" x14ac:dyDescent="0.3">
      <c r="A64" s="335"/>
      <c r="B64" s="336"/>
      <c r="C64" s="336"/>
      <c r="D64" s="336"/>
      <c r="E64" s="336"/>
      <c r="F64" s="336"/>
      <c r="G64" s="336"/>
      <c r="H64" s="336"/>
      <c r="I64" s="336"/>
      <c r="J64" s="336"/>
      <c r="K64" s="336"/>
      <c r="L64" s="336"/>
      <c r="M64" s="337"/>
    </row>
  </sheetData>
  <mergeCells count="8">
    <mergeCell ref="A57:M64"/>
    <mergeCell ref="A1:M1"/>
    <mergeCell ref="A2:M2"/>
    <mergeCell ref="D5:E5"/>
    <mergeCell ref="F5:G5"/>
    <mergeCell ref="H5:I5"/>
    <mergeCell ref="J5:K5"/>
    <mergeCell ref="L5:M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R63"/>
  <sheetViews>
    <sheetView zoomScaleNormal="100" workbookViewId="0">
      <pane ySplit="4" topLeftCell="A44" activePane="bottomLeft" state="frozen"/>
      <selection pane="bottomLeft" activeCell="I66" sqref="I66"/>
    </sheetView>
  </sheetViews>
  <sheetFormatPr defaultColWidth="9.28515625" defaultRowHeight="13.2" x14ac:dyDescent="0.25"/>
  <cols>
    <col min="1" max="1" width="64" style="47" customWidth="1"/>
    <col min="2" max="18" width="13.140625" style="47" customWidth="1"/>
    <col min="19" max="16384" width="9.28515625" style="47"/>
  </cols>
  <sheetData>
    <row r="1" spans="1:18" ht="17.399999999999999" x14ac:dyDescent="0.3">
      <c r="A1" s="141" t="s">
        <v>86</v>
      </c>
      <c r="B1" s="142"/>
      <c r="C1" s="142"/>
      <c r="D1" s="142"/>
      <c r="E1" s="142"/>
      <c r="F1" s="142"/>
      <c r="G1" s="142"/>
      <c r="H1" s="142"/>
      <c r="I1" s="142"/>
      <c r="J1" s="142"/>
      <c r="K1" s="168"/>
      <c r="L1" s="168"/>
      <c r="M1" s="168"/>
      <c r="N1" s="168"/>
      <c r="O1" s="169"/>
      <c r="P1" s="112"/>
      <c r="Q1" s="112"/>
      <c r="R1" s="112"/>
    </row>
    <row r="2" spans="1:18" ht="17.399999999999999" x14ac:dyDescent="0.3">
      <c r="A2" s="144" t="s">
        <v>51</v>
      </c>
      <c r="B2" s="145"/>
      <c r="C2" s="145"/>
      <c r="D2" s="145"/>
      <c r="E2" s="145"/>
      <c r="F2" s="145"/>
      <c r="G2" s="145"/>
      <c r="H2" s="145"/>
      <c r="I2" s="145"/>
      <c r="J2" s="145"/>
      <c r="K2" s="145"/>
      <c r="L2" s="145"/>
      <c r="M2" s="145"/>
      <c r="N2" s="145"/>
      <c r="O2" s="170"/>
      <c r="P2" s="145"/>
      <c r="Q2" s="145"/>
      <c r="R2" s="145"/>
    </row>
    <row r="3" spans="1:18" ht="16.2" thickBot="1" x14ac:dyDescent="0.35">
      <c r="A3" s="146" t="s">
        <v>127</v>
      </c>
      <c r="B3" s="147"/>
      <c r="C3" s="147"/>
      <c r="D3" s="147"/>
      <c r="E3" s="147"/>
      <c r="F3" s="147"/>
      <c r="G3" s="147"/>
      <c r="H3" s="147"/>
      <c r="I3" s="147"/>
      <c r="J3" s="147"/>
      <c r="K3" s="147"/>
      <c r="L3" s="147"/>
      <c r="M3" s="147"/>
      <c r="N3" s="147"/>
      <c r="O3" s="171"/>
      <c r="P3" s="152"/>
      <c r="Q3" s="152"/>
      <c r="R3" s="152"/>
    </row>
    <row r="4" spans="1:18" ht="18" thickBot="1" x14ac:dyDescent="0.3">
      <c r="A4" s="158" t="s">
        <v>1</v>
      </c>
      <c r="B4" s="7">
        <v>2015</v>
      </c>
      <c r="C4" s="7">
        <v>2016</v>
      </c>
      <c r="D4" s="7">
        <v>2017</v>
      </c>
      <c r="E4" s="7">
        <v>2018</v>
      </c>
      <c r="F4" s="7">
        <v>2019</v>
      </c>
      <c r="G4" s="7">
        <v>2020</v>
      </c>
      <c r="H4" s="7">
        <v>2021</v>
      </c>
      <c r="I4" s="7">
        <v>2022</v>
      </c>
      <c r="J4" s="7">
        <v>2023</v>
      </c>
      <c r="K4" s="7">
        <v>2024</v>
      </c>
      <c r="L4" s="7">
        <v>2025</v>
      </c>
      <c r="M4" s="7">
        <v>2026</v>
      </c>
      <c r="N4" s="7">
        <v>2027</v>
      </c>
      <c r="O4" s="7">
        <v>2028</v>
      </c>
    </row>
    <row r="5" spans="1:18" ht="16.2" thickBot="1" x14ac:dyDescent="0.3">
      <c r="A5" s="63" t="s">
        <v>52</v>
      </c>
      <c r="B5" s="64"/>
      <c r="C5" s="64"/>
      <c r="D5" s="64"/>
      <c r="E5" s="64"/>
      <c r="F5" s="64"/>
      <c r="G5" s="64"/>
      <c r="H5" s="64"/>
      <c r="I5" s="64"/>
      <c r="J5" s="64"/>
      <c r="K5" s="64"/>
      <c r="L5" s="64"/>
      <c r="M5" s="64"/>
      <c r="N5" s="64"/>
      <c r="O5" s="65"/>
    </row>
    <row r="6" spans="1:18" ht="16.5" customHeight="1" thickBot="1" x14ac:dyDescent="0.3">
      <c r="A6" s="66" t="s">
        <v>53</v>
      </c>
      <c r="B6" s="67"/>
      <c r="C6" s="67"/>
      <c r="D6" s="67"/>
      <c r="E6" s="67"/>
      <c r="F6" s="67"/>
      <c r="G6" s="67"/>
      <c r="H6" s="67"/>
      <c r="I6" s="67"/>
      <c r="J6" s="67"/>
      <c r="K6" s="67"/>
      <c r="L6" s="67"/>
      <c r="M6" s="67"/>
      <c r="N6" s="67"/>
      <c r="O6" s="68"/>
    </row>
    <row r="7" spans="1:18" ht="16.5" customHeight="1" thickBot="1" x14ac:dyDescent="0.3">
      <c r="A7" s="69" t="s">
        <v>12</v>
      </c>
      <c r="B7" s="70"/>
      <c r="C7" s="70"/>
      <c r="D7" s="70"/>
      <c r="E7" s="70"/>
      <c r="F7" s="70"/>
      <c r="G7" s="70"/>
      <c r="H7" s="70"/>
      <c r="I7" s="70"/>
      <c r="J7" s="70"/>
      <c r="K7" s="70"/>
      <c r="L7" s="70"/>
      <c r="M7" s="70"/>
      <c r="N7" s="70"/>
      <c r="O7" s="71"/>
    </row>
    <row r="8" spans="1:18" ht="16.5" customHeight="1" x14ac:dyDescent="0.25">
      <c r="A8" s="72" t="s">
        <v>54</v>
      </c>
      <c r="B8" s="73"/>
      <c r="C8" s="73"/>
      <c r="D8" s="73"/>
      <c r="E8" s="73"/>
      <c r="F8" s="73"/>
      <c r="G8" s="73"/>
      <c r="H8" s="73"/>
      <c r="I8" s="73"/>
      <c r="J8" s="73"/>
      <c r="K8" s="73"/>
      <c r="L8" s="73"/>
      <c r="M8" s="73"/>
      <c r="N8" s="73"/>
      <c r="O8" s="73"/>
    </row>
    <row r="9" spans="1:18" ht="16.5" customHeight="1" thickBot="1" x14ac:dyDescent="0.3">
      <c r="A9" s="72" t="s">
        <v>55</v>
      </c>
      <c r="B9" s="74"/>
      <c r="C9" s="74"/>
      <c r="D9" s="74"/>
      <c r="E9" s="74"/>
      <c r="F9" s="74"/>
      <c r="G9" s="74"/>
      <c r="H9" s="74"/>
      <c r="I9" s="74"/>
      <c r="J9" s="74"/>
      <c r="K9" s="74"/>
      <c r="L9" s="74"/>
      <c r="M9" s="74"/>
      <c r="N9" s="74"/>
      <c r="O9" s="74"/>
    </row>
    <row r="10" spans="1:18" ht="16.5" customHeight="1" thickBot="1" x14ac:dyDescent="0.3">
      <c r="A10" s="69" t="s">
        <v>15</v>
      </c>
      <c r="B10" s="70"/>
      <c r="C10" s="70"/>
      <c r="D10" s="70"/>
      <c r="E10" s="70"/>
      <c r="F10" s="70"/>
      <c r="G10" s="70"/>
      <c r="H10" s="70"/>
      <c r="I10" s="70"/>
      <c r="J10" s="70"/>
      <c r="K10" s="70"/>
      <c r="L10" s="70"/>
      <c r="M10" s="70"/>
      <c r="N10" s="70"/>
      <c r="O10" s="70"/>
    </row>
    <row r="11" spans="1:18" ht="16.5" customHeight="1" x14ac:dyDescent="0.25">
      <c r="A11" s="72" t="s">
        <v>54</v>
      </c>
      <c r="B11" s="73"/>
      <c r="C11" s="73"/>
      <c r="D11" s="73"/>
      <c r="E11" s="73"/>
      <c r="F11" s="73"/>
      <c r="G11" s="73"/>
      <c r="H11" s="73"/>
      <c r="I11" s="73"/>
      <c r="J11" s="73"/>
      <c r="K11" s="73"/>
      <c r="L11" s="73"/>
      <c r="M11" s="73"/>
      <c r="N11" s="73"/>
      <c r="O11" s="73"/>
    </row>
    <row r="12" spans="1:18" ht="16.5" customHeight="1" thickBot="1" x14ac:dyDescent="0.3">
      <c r="A12" s="72" t="s">
        <v>55</v>
      </c>
      <c r="B12" s="74"/>
      <c r="C12" s="74"/>
      <c r="D12" s="74"/>
      <c r="E12" s="74"/>
      <c r="F12" s="74"/>
      <c r="G12" s="74"/>
      <c r="H12" s="74"/>
      <c r="I12" s="74"/>
      <c r="J12" s="74"/>
      <c r="K12" s="74"/>
      <c r="L12" s="74"/>
      <c r="M12" s="74"/>
      <c r="N12" s="74"/>
      <c r="O12" s="74"/>
    </row>
    <row r="13" spans="1:18" ht="16.5" customHeight="1" thickBot="1" x14ac:dyDescent="0.3">
      <c r="A13" s="69" t="s">
        <v>16</v>
      </c>
      <c r="B13" s="70"/>
      <c r="C13" s="70"/>
      <c r="D13" s="70"/>
      <c r="E13" s="70"/>
      <c r="F13" s="70"/>
      <c r="G13" s="70"/>
      <c r="H13" s="70"/>
      <c r="I13" s="70"/>
      <c r="J13" s="70"/>
      <c r="K13" s="70"/>
      <c r="L13" s="70"/>
      <c r="M13" s="70"/>
      <c r="N13" s="70"/>
      <c r="O13" s="70"/>
    </row>
    <row r="14" spans="1:18" ht="16.5" customHeight="1" x14ac:dyDescent="0.25">
      <c r="A14" s="72" t="s">
        <v>54</v>
      </c>
      <c r="B14" s="73"/>
      <c r="C14" s="73"/>
      <c r="D14" s="73"/>
      <c r="E14" s="73"/>
      <c r="F14" s="73"/>
      <c r="G14" s="73"/>
      <c r="H14" s="73"/>
      <c r="I14" s="73"/>
      <c r="J14" s="73"/>
      <c r="K14" s="73"/>
      <c r="L14" s="73"/>
      <c r="M14" s="73"/>
      <c r="N14" s="73"/>
      <c r="O14" s="73"/>
    </row>
    <row r="15" spans="1:18" ht="16.5" customHeight="1" thickBot="1" x14ac:dyDescent="0.3">
      <c r="A15" s="72" t="s">
        <v>55</v>
      </c>
      <c r="B15" s="74"/>
      <c r="C15" s="74"/>
      <c r="D15" s="74"/>
      <c r="E15" s="74"/>
      <c r="F15" s="74"/>
      <c r="G15" s="74"/>
      <c r="H15" s="74"/>
      <c r="I15" s="74"/>
      <c r="J15" s="74"/>
      <c r="K15" s="74"/>
      <c r="L15" s="74"/>
      <c r="M15" s="74"/>
      <c r="N15" s="74"/>
      <c r="O15" s="74"/>
    </row>
    <row r="16" spans="1:18" ht="16.5" customHeight="1" thickBot="1" x14ac:dyDescent="0.3">
      <c r="A16" s="69" t="s">
        <v>56</v>
      </c>
      <c r="B16" s="70"/>
      <c r="C16" s="70"/>
      <c r="D16" s="70"/>
      <c r="E16" s="70"/>
      <c r="F16" s="70"/>
      <c r="G16" s="70"/>
      <c r="H16" s="70"/>
      <c r="I16" s="70"/>
      <c r="J16" s="70"/>
      <c r="K16" s="70"/>
      <c r="L16" s="70"/>
      <c r="M16" s="70"/>
      <c r="N16" s="70"/>
      <c r="O16" s="70"/>
    </row>
    <row r="17" spans="1:15" ht="16.5" customHeight="1" x14ac:dyDescent="0.25">
      <c r="A17" s="72" t="s">
        <v>54</v>
      </c>
      <c r="B17" s="73"/>
      <c r="C17" s="73"/>
      <c r="D17" s="73"/>
      <c r="E17" s="73"/>
      <c r="F17" s="73"/>
      <c r="G17" s="73"/>
      <c r="H17" s="73"/>
      <c r="I17" s="73"/>
      <c r="J17" s="73"/>
      <c r="K17" s="73"/>
      <c r="L17" s="73"/>
      <c r="M17" s="73"/>
      <c r="N17" s="73"/>
      <c r="O17" s="73"/>
    </row>
    <row r="18" spans="1:15" ht="16.5" customHeight="1" x14ac:dyDescent="0.25">
      <c r="A18" s="76" t="s">
        <v>110</v>
      </c>
      <c r="B18" s="151"/>
      <c r="C18" s="151"/>
      <c r="D18" s="151"/>
      <c r="E18" s="151"/>
      <c r="F18" s="151"/>
      <c r="G18" s="151"/>
      <c r="H18" s="151"/>
      <c r="I18" s="151"/>
      <c r="J18" s="151"/>
      <c r="K18" s="151"/>
      <c r="L18" s="151"/>
      <c r="M18" s="151"/>
      <c r="N18" s="151"/>
      <c r="O18" s="151"/>
    </row>
    <row r="19" spans="1:15" ht="16.5" customHeight="1" x14ac:dyDescent="0.25">
      <c r="A19" s="76" t="s">
        <v>129</v>
      </c>
      <c r="B19" s="151"/>
      <c r="C19" s="151"/>
      <c r="D19" s="151"/>
      <c r="E19" s="151"/>
      <c r="F19" s="151"/>
      <c r="G19" s="151"/>
      <c r="H19" s="151"/>
      <c r="I19" s="151"/>
      <c r="J19" s="151"/>
      <c r="K19" s="151"/>
      <c r="L19" s="151"/>
      <c r="M19" s="151"/>
      <c r="N19" s="151"/>
      <c r="O19" s="151"/>
    </row>
    <row r="20" spans="1:15" ht="16.5" customHeight="1" thickBot="1" x14ac:dyDescent="0.3">
      <c r="A20" s="72" t="s">
        <v>55</v>
      </c>
      <c r="B20" s="74"/>
      <c r="C20" s="74"/>
      <c r="D20" s="74"/>
      <c r="E20" s="74"/>
      <c r="F20" s="74"/>
      <c r="G20" s="74"/>
      <c r="H20" s="74"/>
      <c r="I20" s="74"/>
      <c r="J20" s="74"/>
      <c r="K20" s="74"/>
      <c r="L20" s="74"/>
      <c r="M20" s="74"/>
      <c r="N20" s="74"/>
      <c r="O20" s="74"/>
    </row>
    <row r="21" spans="1:15" ht="16.5" customHeight="1" thickBot="1" x14ac:dyDescent="0.3">
      <c r="A21" s="69" t="s">
        <v>17</v>
      </c>
      <c r="B21" s="70"/>
      <c r="C21" s="70"/>
      <c r="D21" s="70"/>
      <c r="E21" s="70"/>
      <c r="F21" s="70"/>
      <c r="G21" s="70"/>
      <c r="H21" s="70"/>
      <c r="I21" s="70"/>
      <c r="J21" s="70"/>
      <c r="K21" s="70"/>
      <c r="L21" s="70"/>
      <c r="M21" s="70"/>
      <c r="N21" s="70"/>
      <c r="O21" s="70"/>
    </row>
    <row r="22" spans="1:15" ht="16.5" customHeight="1" x14ac:dyDescent="0.25">
      <c r="A22" s="72" t="s">
        <v>54</v>
      </c>
      <c r="B22" s="73"/>
      <c r="C22" s="73"/>
      <c r="D22" s="73"/>
      <c r="E22" s="73"/>
      <c r="F22" s="73"/>
      <c r="G22" s="73"/>
      <c r="H22" s="73"/>
      <c r="I22" s="73"/>
      <c r="J22" s="73"/>
      <c r="K22" s="73"/>
      <c r="L22" s="73"/>
      <c r="M22" s="73"/>
      <c r="N22" s="73"/>
      <c r="O22" s="73"/>
    </row>
    <row r="23" spans="1:15" ht="16.5" customHeight="1" x14ac:dyDescent="0.25">
      <c r="A23" s="76" t="s">
        <v>110</v>
      </c>
      <c r="B23" s="77"/>
      <c r="C23" s="77"/>
      <c r="D23" s="77"/>
      <c r="E23" s="77"/>
      <c r="F23" s="77"/>
      <c r="G23" s="77"/>
      <c r="H23" s="77"/>
      <c r="I23" s="77"/>
      <c r="J23" s="77"/>
      <c r="K23" s="77"/>
      <c r="L23" s="77"/>
      <c r="M23" s="77"/>
      <c r="N23" s="77"/>
      <c r="O23" s="77"/>
    </row>
    <row r="24" spans="1:15" ht="16.5" customHeight="1" thickBot="1" x14ac:dyDescent="0.3">
      <c r="A24" s="72" t="s">
        <v>55</v>
      </c>
      <c r="B24" s="74"/>
      <c r="C24" s="74"/>
      <c r="D24" s="74"/>
      <c r="E24" s="74"/>
      <c r="F24" s="74"/>
      <c r="G24" s="74"/>
      <c r="H24" s="74"/>
      <c r="I24" s="74"/>
      <c r="J24" s="74"/>
      <c r="K24" s="74"/>
      <c r="L24" s="74"/>
      <c r="M24" s="74"/>
      <c r="N24" s="74"/>
      <c r="O24" s="74"/>
    </row>
    <row r="25" spans="1:15" ht="16.5" customHeight="1" thickBot="1" x14ac:dyDescent="0.3">
      <c r="A25" s="69" t="s">
        <v>121</v>
      </c>
      <c r="B25" s="74"/>
      <c r="C25" s="74"/>
      <c r="D25" s="74"/>
      <c r="E25" s="74"/>
      <c r="F25" s="74"/>
      <c r="G25" s="74"/>
      <c r="H25" s="74"/>
      <c r="I25" s="74"/>
      <c r="J25" s="74"/>
      <c r="K25" s="74"/>
      <c r="L25" s="74"/>
      <c r="M25" s="74"/>
      <c r="N25" s="74"/>
      <c r="O25" s="74"/>
    </row>
    <row r="26" spans="1:15" ht="16.5" customHeight="1" thickBot="1" x14ac:dyDescent="0.3">
      <c r="A26" s="78" t="s">
        <v>131</v>
      </c>
      <c r="B26" s="79">
        <f t="shared" ref="B26:O26" si="0">SUM(B8:B17,B20:B22,B24,B25)</f>
        <v>0</v>
      </c>
      <c r="C26" s="79">
        <f t="shared" si="0"/>
        <v>0</v>
      </c>
      <c r="D26" s="79">
        <f t="shared" si="0"/>
        <v>0</v>
      </c>
      <c r="E26" s="79">
        <f t="shared" si="0"/>
        <v>0</v>
      </c>
      <c r="F26" s="79">
        <f t="shared" si="0"/>
        <v>0</v>
      </c>
      <c r="G26" s="79">
        <f t="shared" si="0"/>
        <v>0</v>
      </c>
      <c r="H26" s="79">
        <f t="shared" si="0"/>
        <v>0</v>
      </c>
      <c r="I26" s="79">
        <f t="shared" si="0"/>
        <v>0</v>
      </c>
      <c r="J26" s="79">
        <f t="shared" si="0"/>
        <v>0</v>
      </c>
      <c r="K26" s="79">
        <f t="shared" si="0"/>
        <v>0</v>
      </c>
      <c r="L26" s="79">
        <f t="shared" si="0"/>
        <v>0</v>
      </c>
      <c r="M26" s="79">
        <f t="shared" si="0"/>
        <v>0</v>
      </c>
      <c r="N26" s="79">
        <f t="shared" si="0"/>
        <v>0</v>
      </c>
      <c r="O26" s="79">
        <f t="shared" si="0"/>
        <v>0</v>
      </c>
    </row>
    <row r="27" spans="1:15" ht="16.5" customHeight="1" thickBot="1" x14ac:dyDescent="0.3">
      <c r="A27" s="66" t="s">
        <v>112</v>
      </c>
      <c r="B27" s="67"/>
      <c r="C27" s="67"/>
      <c r="D27" s="67"/>
      <c r="E27" s="67"/>
      <c r="F27" s="67"/>
      <c r="G27" s="67"/>
      <c r="H27" s="67"/>
      <c r="I27" s="67"/>
      <c r="J27" s="67"/>
      <c r="K27" s="67"/>
      <c r="L27" s="67"/>
      <c r="M27" s="67"/>
      <c r="N27" s="67"/>
      <c r="O27" s="67"/>
    </row>
    <row r="28" spans="1:15" ht="16.5" customHeight="1" thickBot="1" x14ac:dyDescent="0.3">
      <c r="A28" s="82" t="s">
        <v>111</v>
      </c>
      <c r="B28" s="73"/>
      <c r="C28" s="73"/>
      <c r="D28" s="73"/>
      <c r="E28" s="73"/>
      <c r="F28" s="73"/>
      <c r="G28" s="73"/>
      <c r="H28" s="73"/>
      <c r="I28" s="73"/>
      <c r="J28" s="73"/>
      <c r="K28" s="73"/>
      <c r="L28" s="73"/>
      <c r="M28" s="73"/>
      <c r="N28" s="73"/>
      <c r="O28" s="73"/>
    </row>
    <row r="29" spans="1:15" ht="16.5" customHeight="1" x14ac:dyDescent="0.25">
      <c r="A29" s="75" t="s">
        <v>57</v>
      </c>
      <c r="B29" s="80"/>
      <c r="C29" s="80"/>
      <c r="D29" s="80"/>
      <c r="E29" s="80"/>
      <c r="F29" s="80"/>
      <c r="G29" s="80"/>
      <c r="H29" s="80"/>
      <c r="I29" s="80"/>
      <c r="J29" s="80"/>
      <c r="K29" s="80"/>
      <c r="L29" s="80"/>
      <c r="M29" s="80"/>
      <c r="N29" s="80"/>
      <c r="O29" s="80"/>
    </row>
    <row r="30" spans="1:15" ht="16.5" customHeight="1" x14ac:dyDescent="0.25">
      <c r="A30" s="75" t="s">
        <v>58</v>
      </c>
      <c r="B30" s="80"/>
      <c r="C30" s="80"/>
      <c r="D30" s="80"/>
      <c r="E30" s="80"/>
      <c r="F30" s="80"/>
      <c r="G30" s="80"/>
      <c r="H30" s="80"/>
      <c r="I30" s="80"/>
      <c r="J30" s="80"/>
      <c r="K30" s="80"/>
      <c r="L30" s="80"/>
      <c r="M30" s="80"/>
      <c r="N30" s="80"/>
      <c r="O30" s="80"/>
    </row>
    <row r="31" spans="1:15" ht="16.5" customHeight="1" thickBot="1" x14ac:dyDescent="0.3">
      <c r="A31" s="84" t="s">
        <v>113</v>
      </c>
      <c r="B31" s="81"/>
      <c r="C31" s="81"/>
      <c r="D31" s="81"/>
      <c r="E31" s="81"/>
      <c r="F31" s="81"/>
      <c r="G31" s="81"/>
      <c r="H31" s="81"/>
      <c r="I31" s="81"/>
      <c r="J31" s="81"/>
      <c r="K31" s="81"/>
      <c r="L31" s="81"/>
      <c r="M31" s="81"/>
      <c r="N31" s="81"/>
      <c r="O31" s="81"/>
    </row>
    <row r="32" spans="1:15" ht="16.5" customHeight="1" thickTop="1" thickBot="1" x14ac:dyDescent="0.3">
      <c r="A32" s="85" t="s">
        <v>59</v>
      </c>
      <c r="B32" s="83"/>
      <c r="C32" s="83"/>
      <c r="D32" s="83"/>
      <c r="E32" s="83"/>
      <c r="F32" s="83"/>
      <c r="G32" s="83"/>
      <c r="H32" s="83"/>
      <c r="I32" s="83"/>
      <c r="J32" s="83"/>
      <c r="K32" s="83"/>
      <c r="L32" s="83"/>
      <c r="M32" s="83"/>
      <c r="N32" s="83"/>
      <c r="O32" s="83"/>
    </row>
    <row r="33" spans="1:15" ht="16.5" customHeight="1" thickBot="1" x14ac:dyDescent="0.3">
      <c r="A33" s="86" t="s">
        <v>60</v>
      </c>
      <c r="B33" s="87"/>
      <c r="C33" s="87"/>
      <c r="D33" s="87"/>
      <c r="E33" s="87"/>
      <c r="F33" s="87"/>
      <c r="G33" s="87"/>
      <c r="H33" s="87"/>
      <c r="I33" s="87"/>
      <c r="J33" s="87"/>
      <c r="K33" s="87"/>
      <c r="L33" s="87"/>
      <c r="M33" s="87"/>
      <c r="N33" s="87"/>
      <c r="O33" s="87"/>
    </row>
    <row r="34" spans="1:15" ht="16.5" customHeight="1" thickTop="1" thickBot="1" x14ac:dyDescent="0.3">
      <c r="A34" s="86" t="s">
        <v>26</v>
      </c>
      <c r="B34" s="87"/>
      <c r="C34" s="87"/>
      <c r="D34" s="87"/>
      <c r="E34" s="87"/>
      <c r="F34" s="87"/>
      <c r="G34" s="87"/>
      <c r="H34" s="87"/>
      <c r="I34" s="87"/>
      <c r="J34" s="87"/>
      <c r="K34" s="87"/>
      <c r="L34" s="87"/>
      <c r="M34" s="87"/>
      <c r="N34" s="87"/>
      <c r="O34" s="87"/>
    </row>
    <row r="35" spans="1:15" ht="16.5" customHeight="1" thickTop="1" thickBot="1" x14ac:dyDescent="0.3">
      <c r="A35" s="88" t="s">
        <v>61</v>
      </c>
      <c r="B35" s="60">
        <f t="shared" ref="B35:O35" si="1">B26+SUM(B28:B34)</f>
        <v>0</v>
      </c>
      <c r="C35" s="60">
        <f t="shared" si="1"/>
        <v>0</v>
      </c>
      <c r="D35" s="60">
        <f t="shared" si="1"/>
        <v>0</v>
      </c>
      <c r="E35" s="60">
        <f t="shared" si="1"/>
        <v>0</v>
      </c>
      <c r="F35" s="60">
        <f t="shared" si="1"/>
        <v>0</v>
      </c>
      <c r="G35" s="60">
        <f t="shared" si="1"/>
        <v>0</v>
      </c>
      <c r="H35" s="60">
        <f t="shared" si="1"/>
        <v>0</v>
      </c>
      <c r="I35" s="60">
        <f t="shared" si="1"/>
        <v>0</v>
      </c>
      <c r="J35" s="60">
        <f t="shared" si="1"/>
        <v>0</v>
      </c>
      <c r="K35" s="60">
        <f t="shared" si="1"/>
        <v>0</v>
      </c>
      <c r="L35" s="60">
        <f t="shared" si="1"/>
        <v>0</v>
      </c>
      <c r="M35" s="60">
        <f t="shared" si="1"/>
        <v>0</v>
      </c>
      <c r="N35" s="60">
        <f t="shared" si="1"/>
        <v>0</v>
      </c>
      <c r="O35" s="60">
        <f t="shared" si="1"/>
        <v>0</v>
      </c>
    </row>
    <row r="36" spans="1:15" ht="16.5" customHeight="1" x14ac:dyDescent="0.25">
      <c r="A36" s="89" t="s">
        <v>62</v>
      </c>
      <c r="B36" s="90"/>
      <c r="C36" s="90"/>
      <c r="D36" s="90"/>
      <c r="E36" s="90"/>
      <c r="F36" s="90"/>
      <c r="G36" s="90"/>
      <c r="H36" s="90"/>
      <c r="I36" s="90"/>
      <c r="J36" s="90"/>
      <c r="K36" s="90"/>
      <c r="L36" s="90"/>
      <c r="M36" s="90"/>
      <c r="N36" s="90"/>
      <c r="O36" s="90"/>
    </row>
    <row r="37" spans="1:15" ht="16.5" customHeight="1" x14ac:dyDescent="0.25">
      <c r="A37" s="40" t="s">
        <v>63</v>
      </c>
      <c r="B37" s="91"/>
      <c r="C37" s="91"/>
      <c r="D37" s="91"/>
      <c r="E37" s="91"/>
      <c r="F37" s="91"/>
      <c r="G37" s="91"/>
      <c r="H37" s="91"/>
      <c r="I37" s="91"/>
      <c r="J37" s="91"/>
      <c r="K37" s="91"/>
      <c r="L37" s="91"/>
      <c r="M37" s="91"/>
      <c r="N37" s="91"/>
      <c r="O37" s="91"/>
    </row>
    <row r="38" spans="1:15" ht="16.5" customHeight="1" x14ac:dyDescent="0.25">
      <c r="A38" s="92" t="s">
        <v>64</v>
      </c>
      <c r="B38" s="91"/>
      <c r="C38" s="91"/>
      <c r="D38" s="91"/>
      <c r="E38" s="91"/>
      <c r="F38" s="91"/>
      <c r="G38" s="91"/>
      <c r="H38" s="91"/>
      <c r="I38" s="91"/>
      <c r="J38" s="91"/>
      <c r="K38" s="91"/>
      <c r="L38" s="91"/>
      <c r="M38" s="91"/>
      <c r="N38" s="91"/>
      <c r="O38" s="91"/>
    </row>
    <row r="39" spans="1:15" ht="16.5" customHeight="1" x14ac:dyDescent="0.25">
      <c r="A39" s="92" t="s">
        <v>65</v>
      </c>
      <c r="B39" s="93"/>
      <c r="C39" s="93"/>
      <c r="D39" s="93"/>
      <c r="E39" s="93"/>
      <c r="F39" s="93"/>
      <c r="G39" s="93"/>
      <c r="H39" s="93"/>
      <c r="I39" s="93"/>
      <c r="J39" s="93"/>
      <c r="K39" s="93"/>
      <c r="L39" s="93"/>
      <c r="M39" s="93"/>
      <c r="N39" s="93"/>
      <c r="O39" s="93"/>
    </row>
    <row r="40" spans="1:15" ht="16.5" customHeight="1" thickBot="1" x14ac:dyDescent="0.3">
      <c r="A40" s="40" t="s">
        <v>66</v>
      </c>
      <c r="B40" s="94"/>
      <c r="C40" s="94"/>
      <c r="D40" s="94"/>
      <c r="E40" s="94"/>
      <c r="F40" s="94"/>
      <c r="G40" s="94"/>
      <c r="H40" s="94"/>
      <c r="I40" s="94"/>
      <c r="J40" s="94"/>
      <c r="K40" s="94"/>
      <c r="L40" s="94"/>
      <c r="M40" s="94"/>
      <c r="N40" s="94"/>
      <c r="O40" s="94"/>
    </row>
    <row r="41" spans="1:15" ht="16.5" customHeight="1" thickTop="1" thickBot="1" x14ac:dyDescent="0.3">
      <c r="A41" s="95" t="s">
        <v>67</v>
      </c>
      <c r="B41" s="96">
        <f t="shared" ref="B41:O41" si="2">-SUM(B37:B40)</f>
        <v>0</v>
      </c>
      <c r="C41" s="96">
        <f t="shared" si="2"/>
        <v>0</v>
      </c>
      <c r="D41" s="96">
        <f t="shared" si="2"/>
        <v>0</v>
      </c>
      <c r="E41" s="96">
        <f t="shared" si="2"/>
        <v>0</v>
      </c>
      <c r="F41" s="96">
        <f t="shared" si="2"/>
        <v>0</v>
      </c>
      <c r="G41" s="96">
        <f t="shared" si="2"/>
        <v>0</v>
      </c>
      <c r="H41" s="96">
        <f t="shared" si="2"/>
        <v>0</v>
      </c>
      <c r="I41" s="96">
        <f t="shared" si="2"/>
        <v>0</v>
      </c>
      <c r="J41" s="96">
        <f t="shared" si="2"/>
        <v>0</v>
      </c>
      <c r="K41" s="96">
        <f t="shared" si="2"/>
        <v>0</v>
      </c>
      <c r="L41" s="96">
        <f t="shared" si="2"/>
        <v>0</v>
      </c>
      <c r="M41" s="96">
        <f t="shared" si="2"/>
        <v>0</v>
      </c>
      <c r="N41" s="96">
        <f t="shared" si="2"/>
        <v>0</v>
      </c>
      <c r="O41" s="96">
        <f t="shared" si="2"/>
        <v>0</v>
      </c>
    </row>
    <row r="42" spans="1:15" ht="16.2" thickBot="1" x14ac:dyDescent="0.3">
      <c r="A42" s="63" t="s">
        <v>68</v>
      </c>
      <c r="B42" s="97"/>
      <c r="C42" s="97"/>
      <c r="D42" s="97"/>
      <c r="E42" s="97"/>
      <c r="F42" s="97"/>
      <c r="G42" s="97"/>
      <c r="H42" s="97"/>
      <c r="I42" s="97"/>
      <c r="J42" s="97"/>
      <c r="K42" s="97"/>
      <c r="L42" s="97"/>
      <c r="M42" s="97"/>
      <c r="N42" s="97"/>
      <c r="O42" s="97"/>
    </row>
    <row r="43" spans="1:15" ht="16.5" customHeight="1" x14ac:dyDescent="0.25">
      <c r="A43" s="98" t="s">
        <v>114</v>
      </c>
      <c r="B43" s="99"/>
      <c r="C43" s="99"/>
      <c r="D43" s="99"/>
      <c r="E43" s="99"/>
      <c r="F43" s="99"/>
      <c r="G43" s="99"/>
      <c r="H43" s="99"/>
      <c r="I43" s="99"/>
      <c r="J43" s="99"/>
      <c r="K43" s="99"/>
      <c r="L43" s="99"/>
      <c r="M43" s="99"/>
      <c r="N43" s="99"/>
      <c r="O43" s="99"/>
    </row>
    <row r="44" spans="1:15" ht="16.5" customHeight="1" x14ac:dyDescent="0.25">
      <c r="A44" s="100" t="s">
        <v>69</v>
      </c>
      <c r="B44" s="101"/>
      <c r="C44" s="101"/>
      <c r="D44" s="101"/>
      <c r="E44" s="101"/>
      <c r="F44" s="101"/>
      <c r="G44" s="101"/>
      <c r="H44" s="101"/>
      <c r="I44" s="101"/>
      <c r="J44" s="101"/>
      <c r="K44" s="101"/>
      <c r="L44" s="101"/>
      <c r="M44" s="101"/>
      <c r="N44" s="101"/>
      <c r="O44" s="101"/>
    </row>
    <row r="45" spans="1:15" ht="16.5" customHeight="1" x14ac:dyDescent="0.25">
      <c r="A45" s="100" t="s">
        <v>70</v>
      </c>
      <c r="B45" s="101"/>
      <c r="C45" s="101"/>
      <c r="D45" s="101"/>
      <c r="E45" s="101"/>
      <c r="F45" s="101"/>
      <c r="G45" s="101"/>
      <c r="H45" s="101"/>
      <c r="I45" s="101"/>
      <c r="J45" s="101"/>
      <c r="K45" s="101"/>
      <c r="L45" s="101"/>
      <c r="M45" s="101"/>
      <c r="N45" s="101"/>
      <c r="O45" s="101"/>
    </row>
    <row r="46" spans="1:15" ht="16.5" customHeight="1" x14ac:dyDescent="0.25">
      <c r="A46" s="100" t="s">
        <v>122</v>
      </c>
      <c r="B46" s="101"/>
      <c r="C46" s="101"/>
      <c r="D46" s="101"/>
      <c r="E46" s="101"/>
      <c r="F46" s="101"/>
      <c r="G46" s="101"/>
      <c r="H46" s="101"/>
      <c r="I46" s="101"/>
      <c r="J46" s="101"/>
      <c r="K46" s="101"/>
      <c r="L46" s="101"/>
      <c r="M46" s="101"/>
      <c r="N46" s="101"/>
      <c r="O46" s="101"/>
    </row>
    <row r="47" spans="1:15" ht="16.5" customHeight="1" x14ac:dyDescent="0.25">
      <c r="A47" s="100" t="s">
        <v>123</v>
      </c>
      <c r="B47" s="101"/>
      <c r="C47" s="101"/>
      <c r="D47" s="101"/>
      <c r="E47" s="101"/>
      <c r="F47" s="101"/>
      <c r="G47" s="101"/>
      <c r="H47" s="101"/>
      <c r="I47" s="101"/>
      <c r="J47" s="101"/>
      <c r="K47" s="101"/>
      <c r="L47" s="101"/>
      <c r="M47" s="101"/>
      <c r="N47" s="101"/>
      <c r="O47" s="101"/>
    </row>
    <row r="48" spans="1:15" ht="16.5" customHeight="1" thickBot="1" x14ac:dyDescent="0.3">
      <c r="A48" s="102" t="s">
        <v>71</v>
      </c>
      <c r="B48" s="103"/>
      <c r="C48" s="103"/>
      <c r="D48" s="103"/>
      <c r="E48" s="103"/>
      <c r="F48" s="103"/>
      <c r="G48" s="103"/>
      <c r="H48" s="103"/>
      <c r="I48" s="103"/>
      <c r="J48" s="103"/>
      <c r="K48" s="103"/>
      <c r="L48" s="103"/>
      <c r="M48" s="103"/>
      <c r="N48" s="103"/>
      <c r="O48" s="103"/>
    </row>
    <row r="49" spans="1:15" ht="16.5" customHeight="1" thickTop="1" thickBot="1" x14ac:dyDescent="0.3">
      <c r="A49" s="95" t="s">
        <v>47</v>
      </c>
      <c r="B49" s="104">
        <f t="shared" ref="B49:O49" si="3">SUM(B43:B48)</f>
        <v>0</v>
      </c>
      <c r="C49" s="104">
        <f t="shared" si="3"/>
        <v>0</v>
      </c>
      <c r="D49" s="104">
        <f t="shared" si="3"/>
        <v>0</v>
      </c>
      <c r="E49" s="104">
        <f t="shared" si="3"/>
        <v>0</v>
      </c>
      <c r="F49" s="104">
        <f t="shared" si="3"/>
        <v>0</v>
      </c>
      <c r="G49" s="104">
        <f t="shared" si="3"/>
        <v>0</v>
      </c>
      <c r="H49" s="104">
        <f t="shared" si="3"/>
        <v>0</v>
      </c>
      <c r="I49" s="104">
        <f t="shared" si="3"/>
        <v>0</v>
      </c>
      <c r="J49" s="104">
        <f t="shared" si="3"/>
        <v>0</v>
      </c>
      <c r="K49" s="104">
        <f t="shared" si="3"/>
        <v>0</v>
      </c>
      <c r="L49" s="104">
        <f t="shared" si="3"/>
        <v>0</v>
      </c>
      <c r="M49" s="104">
        <f t="shared" si="3"/>
        <v>0</v>
      </c>
      <c r="N49" s="104">
        <f t="shared" si="3"/>
        <v>0</v>
      </c>
      <c r="O49" s="104">
        <f t="shared" si="3"/>
        <v>0</v>
      </c>
    </row>
    <row r="50" spans="1:15" ht="16.2" thickBot="1" x14ac:dyDescent="0.3">
      <c r="A50" s="105" t="s">
        <v>72</v>
      </c>
      <c r="B50" s="106"/>
      <c r="C50" s="106"/>
      <c r="D50" s="106"/>
      <c r="E50" s="106"/>
      <c r="F50" s="106"/>
      <c r="G50" s="106"/>
      <c r="H50" s="106"/>
      <c r="I50" s="106"/>
      <c r="J50" s="106"/>
      <c r="K50" s="106"/>
      <c r="L50" s="106"/>
      <c r="M50" s="106"/>
      <c r="N50" s="106"/>
      <c r="O50" s="106"/>
    </row>
    <row r="51" spans="1:15" ht="16.2" thickBot="1" x14ac:dyDescent="0.3">
      <c r="A51" s="63" t="s">
        <v>73</v>
      </c>
      <c r="B51" s="107"/>
      <c r="C51" s="107"/>
      <c r="D51" s="107"/>
      <c r="E51" s="107"/>
      <c r="F51" s="107"/>
      <c r="G51" s="107"/>
      <c r="H51" s="107"/>
      <c r="I51" s="107"/>
      <c r="J51" s="107"/>
      <c r="K51" s="107"/>
      <c r="L51" s="107"/>
      <c r="M51" s="107"/>
      <c r="N51" s="107"/>
      <c r="O51" s="107"/>
    </row>
    <row r="52" spans="1:15" ht="16.5" customHeight="1" x14ac:dyDescent="0.25">
      <c r="A52" s="98" t="s">
        <v>74</v>
      </c>
      <c r="B52" s="99"/>
      <c r="C52" s="99"/>
      <c r="D52" s="99"/>
      <c r="E52" s="99"/>
      <c r="F52" s="99"/>
      <c r="G52" s="99"/>
      <c r="H52" s="99"/>
      <c r="I52" s="99"/>
      <c r="J52" s="99"/>
      <c r="K52" s="99"/>
      <c r="L52" s="99"/>
      <c r="M52" s="99"/>
      <c r="N52" s="99"/>
      <c r="O52" s="99"/>
    </row>
    <row r="53" spans="1:15" ht="16.5" customHeight="1" x14ac:dyDescent="0.25">
      <c r="A53" s="100" t="s">
        <v>75</v>
      </c>
      <c r="B53" s="101"/>
      <c r="C53" s="101"/>
      <c r="D53" s="101"/>
      <c r="E53" s="101"/>
      <c r="F53" s="101"/>
      <c r="G53" s="101"/>
      <c r="H53" s="101"/>
      <c r="I53" s="101"/>
      <c r="J53" s="101"/>
      <c r="K53" s="101"/>
      <c r="L53" s="101"/>
      <c r="M53" s="101"/>
      <c r="N53" s="101"/>
      <c r="O53" s="101"/>
    </row>
    <row r="54" spans="1:15" ht="16.5" customHeight="1" x14ac:dyDescent="0.25">
      <c r="A54" s="100" t="s">
        <v>124</v>
      </c>
      <c r="B54" s="101"/>
      <c r="C54" s="101"/>
      <c r="D54" s="101"/>
      <c r="E54" s="101"/>
      <c r="F54" s="101"/>
      <c r="G54" s="101"/>
      <c r="H54" s="101"/>
      <c r="I54" s="101"/>
      <c r="J54" s="101"/>
      <c r="K54" s="101"/>
      <c r="L54" s="101"/>
      <c r="M54" s="101"/>
      <c r="N54" s="101"/>
      <c r="O54" s="101"/>
    </row>
    <row r="55" spans="1:15" ht="16.5" customHeight="1" thickBot="1" x14ac:dyDescent="0.3">
      <c r="A55" s="102" t="s">
        <v>76</v>
      </c>
      <c r="B55" s="103"/>
      <c r="C55" s="103"/>
      <c r="D55" s="103"/>
      <c r="E55" s="103"/>
      <c r="F55" s="103"/>
      <c r="G55" s="103"/>
      <c r="H55" s="103"/>
      <c r="I55" s="103"/>
      <c r="J55" s="103"/>
      <c r="K55" s="103"/>
      <c r="L55" s="103"/>
      <c r="M55" s="103"/>
      <c r="N55" s="103"/>
      <c r="O55" s="103"/>
    </row>
    <row r="56" spans="1:15" ht="16.5" customHeight="1" thickTop="1" thickBot="1" x14ac:dyDescent="0.3">
      <c r="A56" s="95" t="s">
        <v>77</v>
      </c>
      <c r="B56" s="104">
        <f t="shared" ref="B56:O56" si="4">SUM(B52:B55)</f>
        <v>0</v>
      </c>
      <c r="C56" s="104">
        <f t="shared" si="4"/>
        <v>0</v>
      </c>
      <c r="D56" s="104">
        <f t="shared" si="4"/>
        <v>0</v>
      </c>
      <c r="E56" s="104">
        <f t="shared" si="4"/>
        <v>0</v>
      </c>
      <c r="F56" s="104">
        <f t="shared" si="4"/>
        <v>0</v>
      </c>
      <c r="G56" s="104">
        <f t="shared" si="4"/>
        <v>0</v>
      </c>
      <c r="H56" s="104">
        <f t="shared" si="4"/>
        <v>0</v>
      </c>
      <c r="I56" s="104">
        <f t="shared" si="4"/>
        <v>0</v>
      </c>
      <c r="J56" s="104">
        <f t="shared" si="4"/>
        <v>0</v>
      </c>
      <c r="K56" s="104">
        <f t="shared" si="4"/>
        <v>0</v>
      </c>
      <c r="L56" s="104">
        <f t="shared" si="4"/>
        <v>0</v>
      </c>
      <c r="M56" s="104">
        <f t="shared" si="4"/>
        <v>0</v>
      </c>
      <c r="N56" s="104">
        <f t="shared" si="4"/>
        <v>0</v>
      </c>
      <c r="O56" s="104">
        <f t="shared" si="4"/>
        <v>0</v>
      </c>
    </row>
    <row r="57" spans="1:15" ht="16.5" customHeight="1" thickBot="1" x14ac:dyDescent="0.3">
      <c r="A57" s="105" t="s">
        <v>78</v>
      </c>
      <c r="B57" s="108"/>
      <c r="C57" s="108"/>
      <c r="D57" s="108"/>
      <c r="E57" s="108"/>
      <c r="F57" s="108"/>
      <c r="G57" s="108"/>
      <c r="H57" s="108"/>
      <c r="I57" s="108"/>
      <c r="J57" s="108"/>
      <c r="K57" s="108"/>
      <c r="L57" s="108"/>
      <c r="M57" s="108"/>
      <c r="N57" s="108"/>
      <c r="O57" s="108"/>
    </row>
    <row r="58" spans="1:15" ht="16.5" customHeight="1" thickBot="1" x14ac:dyDescent="0.3">
      <c r="A58" s="109" t="s">
        <v>79</v>
      </c>
      <c r="B58" s="108"/>
      <c r="C58" s="108"/>
      <c r="D58" s="108"/>
      <c r="E58" s="108"/>
      <c r="F58" s="108"/>
      <c r="G58" s="108"/>
      <c r="H58" s="108"/>
      <c r="I58" s="108"/>
      <c r="J58" s="108"/>
      <c r="K58" s="108"/>
      <c r="L58" s="108"/>
      <c r="M58" s="108"/>
      <c r="N58" s="108"/>
      <c r="O58" s="108"/>
    </row>
    <row r="59" spans="1:15" ht="31.5" customHeight="1" thickBot="1" x14ac:dyDescent="0.3">
      <c r="A59" s="110" t="s">
        <v>80</v>
      </c>
      <c r="B59" s="108"/>
      <c r="C59" s="108"/>
      <c r="D59" s="108"/>
      <c r="E59" s="108"/>
      <c r="F59" s="108"/>
      <c r="G59" s="108"/>
      <c r="H59" s="108"/>
      <c r="I59" s="108"/>
      <c r="J59" s="108"/>
      <c r="K59" s="108"/>
      <c r="L59" s="108"/>
      <c r="M59" s="108"/>
      <c r="N59" s="108"/>
      <c r="O59" s="108"/>
    </row>
    <row r="60" spans="1:15" ht="16.5" customHeight="1" thickBot="1" x14ac:dyDescent="0.3">
      <c r="A60" s="111" t="s">
        <v>81</v>
      </c>
      <c r="B60" s="108"/>
      <c r="C60" s="108"/>
      <c r="D60" s="108"/>
      <c r="E60" s="108"/>
      <c r="F60" s="108"/>
      <c r="G60" s="108"/>
      <c r="H60" s="108"/>
      <c r="I60" s="108"/>
      <c r="J60" s="108"/>
      <c r="K60" s="108"/>
      <c r="L60" s="108"/>
      <c r="M60" s="108"/>
      <c r="N60" s="108"/>
      <c r="O60" s="108"/>
    </row>
    <row r="61" spans="1:15" ht="16.5" customHeight="1" thickBot="1" x14ac:dyDescent="0.3">
      <c r="A61" s="111" t="s">
        <v>82</v>
      </c>
      <c r="B61" s="108"/>
      <c r="C61" s="108"/>
      <c r="D61" s="108"/>
      <c r="E61" s="108"/>
      <c r="F61" s="108"/>
      <c r="G61" s="108"/>
      <c r="H61" s="108"/>
      <c r="I61" s="108"/>
      <c r="J61" s="108"/>
      <c r="K61" s="108"/>
      <c r="L61" s="108"/>
      <c r="M61" s="108"/>
      <c r="N61" s="108"/>
      <c r="O61" s="108"/>
    </row>
    <row r="62" spans="1:15" s="112" customFormat="1" ht="16.5" customHeight="1" x14ac:dyDescent="0.25">
      <c r="A62" s="43"/>
      <c r="B62" s="44"/>
      <c r="C62" s="44"/>
      <c r="D62" s="44"/>
      <c r="E62" s="44"/>
      <c r="F62" s="44"/>
      <c r="G62" s="44"/>
      <c r="H62" s="44"/>
      <c r="I62" s="44"/>
      <c r="J62" s="44"/>
      <c r="K62" s="44"/>
      <c r="L62" s="44"/>
      <c r="M62" s="44"/>
      <c r="N62" s="44"/>
      <c r="O62" s="44"/>
    </row>
    <row r="63" spans="1:15" ht="17.25" customHeight="1" thickBot="1" x14ac:dyDescent="0.3">
      <c r="A63" s="113" t="s">
        <v>38</v>
      </c>
      <c r="B63" s="114">
        <f t="shared" ref="B63:O63" si="5">SUM(B35,B41,B49,B50,B56,B57:B61)</f>
        <v>0</v>
      </c>
      <c r="C63" s="114">
        <f t="shared" si="5"/>
        <v>0</v>
      </c>
      <c r="D63" s="114">
        <f t="shared" si="5"/>
        <v>0</v>
      </c>
      <c r="E63" s="114">
        <f t="shared" si="5"/>
        <v>0</v>
      </c>
      <c r="F63" s="114">
        <f t="shared" si="5"/>
        <v>0</v>
      </c>
      <c r="G63" s="114">
        <f t="shared" si="5"/>
        <v>0</v>
      </c>
      <c r="H63" s="114">
        <f t="shared" si="5"/>
        <v>0</v>
      </c>
      <c r="I63" s="114">
        <f t="shared" si="5"/>
        <v>0</v>
      </c>
      <c r="J63" s="114">
        <f t="shared" si="5"/>
        <v>0</v>
      </c>
      <c r="K63" s="114">
        <f t="shared" si="5"/>
        <v>0</v>
      </c>
      <c r="L63" s="114">
        <f t="shared" si="5"/>
        <v>0</v>
      </c>
      <c r="M63" s="114">
        <f t="shared" si="5"/>
        <v>0</v>
      </c>
      <c r="N63" s="114">
        <f t="shared" si="5"/>
        <v>0</v>
      </c>
      <c r="O63" s="114">
        <f t="shared" si="5"/>
        <v>0</v>
      </c>
    </row>
  </sheetData>
  <printOptions horizontalCentered="1"/>
  <pageMargins left="0.5" right="0.5" top="0.5" bottom="1.1499999999999999" header="0.5" footer="0.25"/>
  <pageSetup scale="65" fitToHeight="2" orientation="landscape" r:id="rId1"/>
  <headerFooter alignWithMargins="0">
    <oddFooter>&amp;R&amp;A</oddFooter>
  </headerFooter>
  <rowBreaks count="2" manualBreakCount="2">
    <brk id="15" max="16383" man="1"/>
    <brk id="2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78"/>
  <sheetViews>
    <sheetView tabSelected="1" workbookViewId="0">
      <selection activeCell="D24" sqref="D24"/>
    </sheetView>
  </sheetViews>
  <sheetFormatPr defaultColWidth="9.28515625" defaultRowHeight="13.2" x14ac:dyDescent="0.25"/>
  <cols>
    <col min="1" max="1" width="115.7109375" style="5" customWidth="1"/>
    <col min="2" max="4" width="16.85546875" style="5" customWidth="1"/>
    <col min="5" max="5" width="17.28515625" style="5" bestFit="1" customWidth="1"/>
    <col min="6" max="15" width="15.28515625" style="5" bestFit="1" customWidth="1"/>
    <col min="16" max="16384" width="9.28515625" style="5"/>
  </cols>
  <sheetData>
    <row r="1" spans="1:15" ht="21.6" thickBot="1" x14ac:dyDescent="0.45">
      <c r="A1" s="148" t="s">
        <v>128</v>
      </c>
      <c r="B1" s="142"/>
      <c r="C1" s="142"/>
      <c r="D1" s="142"/>
      <c r="E1" s="142"/>
      <c r="F1" s="142"/>
      <c r="G1" s="142"/>
      <c r="H1" s="142"/>
      <c r="I1" s="142"/>
      <c r="J1" s="142"/>
      <c r="K1" s="142"/>
      <c r="L1" s="142"/>
      <c r="M1" s="142"/>
      <c r="N1" s="142"/>
      <c r="O1" s="143"/>
    </row>
    <row r="2" spans="1:15" ht="15.6" x14ac:dyDescent="0.3">
      <c r="A2" s="225" t="s">
        <v>8</v>
      </c>
      <c r="B2" s="142"/>
      <c r="C2" s="142"/>
      <c r="D2" s="142"/>
      <c r="E2" s="142"/>
      <c r="F2" s="142"/>
      <c r="G2" s="142"/>
      <c r="H2" s="142"/>
      <c r="I2" s="142"/>
      <c r="J2" s="142"/>
      <c r="K2" s="142"/>
      <c r="L2" s="142"/>
      <c r="M2" s="142"/>
      <c r="N2" s="142"/>
      <c r="O2" s="143"/>
    </row>
    <row r="3" spans="1:15" ht="16.2" thickBot="1" x14ac:dyDescent="0.35">
      <c r="A3" s="146" t="s">
        <v>127</v>
      </c>
      <c r="B3" s="200" t="s">
        <v>150</v>
      </c>
      <c r="C3" s="200" t="s">
        <v>150</v>
      </c>
      <c r="D3" s="200" t="s">
        <v>150</v>
      </c>
      <c r="E3" s="200" t="s">
        <v>150</v>
      </c>
      <c r="F3" s="200" t="s">
        <v>150</v>
      </c>
      <c r="G3" s="200" t="s">
        <v>150</v>
      </c>
      <c r="H3" s="200" t="s">
        <v>150</v>
      </c>
      <c r="I3" s="200" t="s">
        <v>150</v>
      </c>
      <c r="J3" s="200" t="s">
        <v>150</v>
      </c>
      <c r="K3" s="200" t="s">
        <v>150</v>
      </c>
      <c r="L3" s="200" t="s">
        <v>150</v>
      </c>
      <c r="M3" s="200" t="s">
        <v>150</v>
      </c>
      <c r="N3" s="200" t="s">
        <v>150</v>
      </c>
      <c r="O3" s="201" t="s">
        <v>150</v>
      </c>
    </row>
    <row r="4" spans="1:15" ht="21" customHeight="1" thickBot="1" x14ac:dyDescent="0.3">
      <c r="A4" s="199" t="str">
        <f>'FormsList&amp;FilerInfo'!B2</f>
        <v>City of Anaheim</v>
      </c>
      <c r="B4" s="149">
        <v>2015</v>
      </c>
      <c r="C4" s="149">
        <v>2016</v>
      </c>
      <c r="D4" s="149">
        <v>2017</v>
      </c>
      <c r="E4" s="149">
        <v>2018</v>
      </c>
      <c r="F4" s="149">
        <v>2019</v>
      </c>
      <c r="G4" s="149">
        <v>2020</v>
      </c>
      <c r="H4" s="149">
        <v>2021</v>
      </c>
      <c r="I4" s="149">
        <v>2022</v>
      </c>
      <c r="J4" s="149">
        <v>2023</v>
      </c>
      <c r="K4" s="149">
        <v>2024</v>
      </c>
      <c r="L4" s="149">
        <v>2025</v>
      </c>
      <c r="M4" s="149">
        <v>2026</v>
      </c>
      <c r="N4" s="149">
        <v>2027</v>
      </c>
      <c r="O4" s="149">
        <v>2028</v>
      </c>
    </row>
    <row r="5" spans="1:15" ht="17.25" customHeight="1" thickBot="1" x14ac:dyDescent="0.3">
      <c r="A5" s="8" t="s">
        <v>9</v>
      </c>
      <c r="B5" s="9"/>
      <c r="C5" s="9"/>
      <c r="D5" s="9"/>
      <c r="E5" s="9"/>
      <c r="F5" s="9"/>
      <c r="G5" s="9"/>
      <c r="H5" s="9"/>
      <c r="I5" s="9"/>
      <c r="J5" s="9"/>
      <c r="K5" s="9"/>
      <c r="L5" s="9"/>
      <c r="M5" s="9"/>
      <c r="N5" s="9"/>
      <c r="O5" s="10"/>
    </row>
    <row r="6" spans="1:15" s="14" customFormat="1" ht="18" customHeight="1" thickBot="1" x14ac:dyDescent="0.3">
      <c r="A6" s="11" t="s">
        <v>10</v>
      </c>
      <c r="B6" s="12"/>
      <c r="C6" s="12"/>
      <c r="D6" s="12"/>
      <c r="E6" s="12"/>
      <c r="F6" s="12"/>
      <c r="G6" s="12"/>
      <c r="H6" s="12"/>
      <c r="I6" s="12"/>
      <c r="J6" s="12"/>
      <c r="K6" s="12"/>
      <c r="L6" s="12"/>
      <c r="M6" s="12"/>
      <c r="N6" s="12"/>
      <c r="O6" s="13"/>
    </row>
    <row r="7" spans="1:15" ht="18" customHeight="1" thickBot="1" x14ac:dyDescent="0.3">
      <c r="A7" s="15" t="s">
        <v>11</v>
      </c>
      <c r="B7" s="16"/>
      <c r="C7" s="16"/>
      <c r="D7" s="16"/>
      <c r="E7" s="16"/>
      <c r="F7" s="16"/>
      <c r="G7" s="16"/>
      <c r="H7" s="16"/>
      <c r="I7" s="16"/>
      <c r="J7" s="16"/>
      <c r="K7" s="16"/>
      <c r="L7" s="16"/>
      <c r="M7" s="16"/>
      <c r="N7" s="16"/>
      <c r="O7" s="17"/>
    </row>
    <row r="8" spans="1:15" s="18" customFormat="1" ht="18" customHeight="1" thickBot="1" x14ac:dyDescent="0.3">
      <c r="A8" s="343" t="s">
        <v>149</v>
      </c>
      <c r="B8" s="344"/>
      <c r="C8" s="344"/>
      <c r="D8" s="344"/>
      <c r="E8" s="344"/>
      <c r="F8" s="344"/>
      <c r="G8" s="344"/>
      <c r="H8" s="344"/>
      <c r="I8" s="344"/>
      <c r="J8" s="344"/>
      <c r="K8" s="344"/>
      <c r="L8" s="344"/>
      <c r="M8" s="344"/>
      <c r="N8" s="345"/>
      <c r="O8" s="346"/>
    </row>
    <row r="9" spans="1:15" s="18" customFormat="1" ht="18" customHeight="1" x14ac:dyDescent="0.25">
      <c r="A9" s="19" t="s">
        <v>13</v>
      </c>
      <c r="B9" s="20"/>
      <c r="C9" s="20"/>
      <c r="D9" s="20"/>
      <c r="E9" s="20"/>
      <c r="F9" s="20"/>
      <c r="G9" s="20"/>
      <c r="H9" s="20"/>
      <c r="I9" s="20"/>
      <c r="J9" s="20"/>
      <c r="K9" s="20"/>
      <c r="L9" s="20"/>
      <c r="M9" s="20"/>
      <c r="N9" s="20"/>
      <c r="O9" s="20"/>
    </row>
    <row r="10" spans="1:15" s="18" customFormat="1" ht="18" customHeight="1" thickBot="1" x14ac:dyDescent="0.3">
      <c r="A10" s="21" t="s">
        <v>153</v>
      </c>
      <c r="B10" s="202">
        <v>498.06000000000017</v>
      </c>
      <c r="C10" s="202">
        <v>202.50000000000006</v>
      </c>
      <c r="D10" s="202">
        <v>207.56249999999994</v>
      </c>
      <c r="E10" s="202">
        <v>50</v>
      </c>
      <c r="F10" s="202">
        <v>50</v>
      </c>
      <c r="G10" s="202">
        <v>50</v>
      </c>
      <c r="H10" s="202">
        <v>50</v>
      </c>
      <c r="I10" s="202">
        <v>50</v>
      </c>
      <c r="J10" s="202">
        <v>50</v>
      </c>
      <c r="K10" s="202">
        <v>50</v>
      </c>
      <c r="L10" s="202">
        <v>50</v>
      </c>
      <c r="M10" s="202">
        <v>50</v>
      </c>
      <c r="N10" s="202">
        <v>50</v>
      </c>
      <c r="O10" s="202">
        <v>50</v>
      </c>
    </row>
    <row r="11" spans="1:15" ht="18" customHeight="1" thickBot="1" x14ac:dyDescent="0.3">
      <c r="A11" s="11" t="s">
        <v>15</v>
      </c>
      <c r="B11" s="12"/>
      <c r="C11" s="12"/>
      <c r="D11" s="12"/>
      <c r="E11" s="12"/>
      <c r="F11" s="12"/>
      <c r="G11" s="12"/>
      <c r="H11" s="12"/>
      <c r="I11" s="12"/>
      <c r="J11" s="12"/>
      <c r="K11" s="12"/>
      <c r="L11" s="12"/>
      <c r="M11" s="12"/>
      <c r="N11" s="12"/>
      <c r="O11" s="13"/>
    </row>
    <row r="12" spans="1:15" ht="18" customHeight="1" x14ac:dyDescent="0.25">
      <c r="A12" s="22" t="s">
        <v>13</v>
      </c>
      <c r="B12" s="23"/>
      <c r="C12" s="23"/>
      <c r="D12" s="23"/>
      <c r="E12" s="212"/>
      <c r="F12" s="212"/>
      <c r="G12" s="212"/>
      <c r="H12" s="212"/>
      <c r="I12" s="212"/>
      <c r="J12" s="212"/>
      <c r="K12" s="212"/>
      <c r="L12" s="212"/>
      <c r="M12" s="212"/>
      <c r="N12" s="212"/>
      <c r="O12" s="212"/>
    </row>
    <row r="13" spans="1:15" ht="18" customHeight="1" thickBot="1" x14ac:dyDescent="0.3">
      <c r="A13" s="24" t="s">
        <v>14</v>
      </c>
      <c r="B13" s="25"/>
      <c r="C13" s="25"/>
      <c r="D13" s="25"/>
      <c r="E13" s="213"/>
      <c r="F13" s="213"/>
      <c r="G13" s="213"/>
      <c r="H13" s="213"/>
      <c r="I13" s="213"/>
      <c r="J13" s="213"/>
      <c r="K13" s="213"/>
      <c r="L13" s="213"/>
      <c r="M13" s="213"/>
      <c r="N13" s="213"/>
      <c r="O13" s="213"/>
    </row>
    <row r="14" spans="1:15" ht="18" customHeight="1" thickBot="1" x14ac:dyDescent="0.3">
      <c r="A14" s="11" t="s">
        <v>16</v>
      </c>
      <c r="B14" s="12"/>
      <c r="C14" s="12"/>
      <c r="D14" s="12"/>
      <c r="E14" s="214"/>
      <c r="F14" s="214"/>
      <c r="G14" s="214"/>
      <c r="H14" s="214"/>
      <c r="I14" s="214"/>
      <c r="J14" s="214"/>
      <c r="K14" s="214"/>
      <c r="L14" s="214"/>
      <c r="M14" s="214"/>
      <c r="N14" s="214"/>
      <c r="O14" s="215"/>
    </row>
    <row r="15" spans="1:15" ht="18" customHeight="1" x14ac:dyDescent="0.25">
      <c r="A15" s="22" t="s">
        <v>13</v>
      </c>
      <c r="B15" s="26"/>
      <c r="C15" s="26"/>
      <c r="D15" s="26"/>
      <c r="E15" s="210"/>
      <c r="F15" s="210"/>
      <c r="G15" s="210"/>
      <c r="H15" s="210"/>
      <c r="I15" s="210"/>
      <c r="J15" s="210"/>
      <c r="K15" s="210"/>
      <c r="L15" s="210"/>
      <c r="M15" s="210"/>
      <c r="N15" s="210"/>
      <c r="O15" s="210"/>
    </row>
    <row r="16" spans="1:15" ht="18" customHeight="1" thickBot="1" x14ac:dyDescent="0.3">
      <c r="A16" s="24" t="s">
        <v>14</v>
      </c>
      <c r="B16" s="27"/>
      <c r="C16" s="27"/>
      <c r="D16" s="27"/>
      <c r="E16" s="211"/>
      <c r="F16" s="211"/>
      <c r="G16" s="211"/>
      <c r="H16" s="211"/>
      <c r="I16" s="211"/>
      <c r="J16" s="211"/>
      <c r="K16" s="211"/>
      <c r="L16" s="211"/>
      <c r="M16" s="211"/>
      <c r="N16" s="211"/>
      <c r="O16" s="211"/>
    </row>
    <row r="17" spans="1:15" ht="18" customHeight="1" thickBot="1" x14ac:dyDescent="0.3">
      <c r="A17" s="11" t="s">
        <v>146</v>
      </c>
      <c r="B17" s="12"/>
      <c r="C17" s="12"/>
      <c r="D17" s="12"/>
      <c r="E17" s="12"/>
      <c r="F17" s="12"/>
      <c r="G17" s="12"/>
      <c r="H17" s="12"/>
      <c r="I17" s="12"/>
      <c r="J17" s="12"/>
      <c r="K17" s="12"/>
      <c r="L17" s="12"/>
      <c r="M17" s="12"/>
      <c r="N17" s="12"/>
      <c r="O17" s="13"/>
    </row>
    <row r="18" spans="1:15" ht="18" customHeight="1" x14ac:dyDescent="0.25">
      <c r="A18" s="253" t="s">
        <v>13</v>
      </c>
      <c r="B18" s="258">
        <v>2350.85986</v>
      </c>
      <c r="C18" s="258">
        <v>1666.4820897999998</v>
      </c>
      <c r="D18" s="258">
        <v>1505.9308724999999</v>
      </c>
      <c r="E18" s="258">
        <v>1402.74683</v>
      </c>
      <c r="F18" s="258">
        <v>1298.0709999999999</v>
      </c>
      <c r="G18" s="258">
        <v>1237.73792</v>
      </c>
      <c r="H18" s="258">
        <v>1171.63147</v>
      </c>
      <c r="I18" s="258">
        <v>1189.4902300000001</v>
      </c>
      <c r="J18" s="258">
        <v>1145.2899199999999</v>
      </c>
      <c r="K18" s="258">
        <v>1164.1324500000001</v>
      </c>
      <c r="L18" s="258">
        <v>255.13493299999999</v>
      </c>
      <c r="M18" s="258">
        <v>0</v>
      </c>
      <c r="N18" s="258">
        <v>0</v>
      </c>
      <c r="O18" s="255">
        <v>0</v>
      </c>
    </row>
    <row r="19" spans="1:15" ht="18" customHeight="1" x14ac:dyDescent="0.25">
      <c r="A19" s="254" t="s">
        <v>14</v>
      </c>
      <c r="B19" s="204">
        <v>1119.5940480000002</v>
      </c>
      <c r="C19" s="204">
        <v>1105.3378565</v>
      </c>
      <c r="D19" s="204">
        <v>1137.5540889000001</v>
      </c>
      <c r="E19" s="204">
        <v>1163.78315</v>
      </c>
      <c r="F19" s="204">
        <v>1176.3694</v>
      </c>
      <c r="G19" s="204">
        <v>1196.1462239999998</v>
      </c>
      <c r="H19" s="204">
        <v>1203.673996</v>
      </c>
      <c r="I19" s="204">
        <v>1232.1648210000001</v>
      </c>
      <c r="J19" s="204">
        <v>1245.280702</v>
      </c>
      <c r="K19" s="204">
        <v>1269.0364500000001</v>
      </c>
      <c r="L19" s="204">
        <v>584.8524979</v>
      </c>
      <c r="M19" s="204">
        <v>0</v>
      </c>
      <c r="N19" s="204">
        <v>0</v>
      </c>
      <c r="O19" s="256">
        <v>0</v>
      </c>
    </row>
    <row r="20" spans="1:15" ht="18" customHeight="1" x14ac:dyDescent="0.25">
      <c r="A20" s="76" t="s">
        <v>119</v>
      </c>
      <c r="B20" s="205">
        <v>3.2176392100000002</v>
      </c>
      <c r="C20" s="205">
        <v>3.2176392100000002</v>
      </c>
      <c r="D20" s="205">
        <v>3.2176392100000002</v>
      </c>
      <c r="E20" s="205">
        <v>3.2176392100000002</v>
      </c>
      <c r="F20" s="205">
        <v>3.1451511399999998</v>
      </c>
      <c r="G20" s="205">
        <v>3.1737303699999999</v>
      </c>
      <c r="H20" s="205">
        <v>3.279204</v>
      </c>
      <c r="I20" s="205">
        <v>3.3572511700000001</v>
      </c>
      <c r="J20" s="205">
        <v>3.50789142</v>
      </c>
      <c r="K20" s="205">
        <v>3.7120790000000001</v>
      </c>
      <c r="L20" s="205">
        <v>3.7120790000000001</v>
      </c>
      <c r="M20" s="205"/>
      <c r="N20" s="205"/>
      <c r="O20" s="257"/>
    </row>
    <row r="21" spans="1:15" ht="18" customHeight="1" thickBot="1" x14ac:dyDescent="0.3">
      <c r="A21" s="76" t="s">
        <v>129</v>
      </c>
      <c r="B21" s="259">
        <v>15.089203906250001</v>
      </c>
      <c r="C21" s="259">
        <v>15.089203906250001</v>
      </c>
      <c r="D21" s="259">
        <v>15.089203906250001</v>
      </c>
      <c r="E21" s="259">
        <v>15.089203906250001</v>
      </c>
      <c r="F21" s="259">
        <v>16.220894199218751</v>
      </c>
      <c r="G21" s="259">
        <v>17.437461264160149</v>
      </c>
      <c r="H21" s="259">
        <v>18.745270858972159</v>
      </c>
      <c r="I21" s="259">
        <v>20.151166173395069</v>
      </c>
      <c r="J21" s="259">
        <v>21.662503636399702</v>
      </c>
      <c r="K21" s="259">
        <v>23.28719140912969</v>
      </c>
      <c r="L21" s="259">
        <v>25.033730764814404</v>
      </c>
      <c r="M21" s="259"/>
      <c r="N21" s="259"/>
      <c r="O21" s="206"/>
    </row>
    <row r="22" spans="1:15" ht="18" customHeight="1" thickBot="1" x14ac:dyDescent="0.3">
      <c r="A22" s="11" t="s">
        <v>145</v>
      </c>
      <c r="B22" s="12"/>
      <c r="C22" s="12"/>
      <c r="D22" s="12"/>
      <c r="E22" s="12"/>
      <c r="F22" s="12"/>
      <c r="G22" s="12"/>
      <c r="H22" s="12"/>
      <c r="I22" s="12"/>
      <c r="J22" s="12"/>
      <c r="K22" s="12"/>
      <c r="L22" s="12"/>
      <c r="M22" s="12"/>
      <c r="N22" s="12"/>
      <c r="O22" s="13"/>
    </row>
    <row r="23" spans="1:15" ht="18" customHeight="1" x14ac:dyDescent="0.25">
      <c r="A23" s="22" t="s">
        <v>13</v>
      </c>
      <c r="B23" s="203">
        <v>7818.5591399999994</v>
      </c>
      <c r="C23" s="203">
        <v>9979.6250390000005</v>
      </c>
      <c r="D23" s="203">
        <v>8634.1407719999988</v>
      </c>
      <c r="E23" s="203">
        <v>0</v>
      </c>
      <c r="F23" s="203">
        <v>0</v>
      </c>
      <c r="G23" s="203"/>
      <c r="H23" s="203"/>
      <c r="I23" s="203"/>
      <c r="J23" s="203"/>
      <c r="K23" s="203"/>
      <c r="L23" s="203"/>
      <c r="M23" s="203"/>
      <c r="N23" s="203"/>
      <c r="O23" s="203"/>
    </row>
    <row r="24" spans="1:15" ht="18" customHeight="1" x14ac:dyDescent="0.25">
      <c r="A24" s="24" t="s">
        <v>154</v>
      </c>
      <c r="B24" s="207">
        <v>6278.3412339999995</v>
      </c>
      <c r="C24" s="207">
        <v>4574.8119729999999</v>
      </c>
      <c r="D24" s="207">
        <v>8648.0231946000004</v>
      </c>
      <c r="E24" s="207">
        <v>1227.9400419999999</v>
      </c>
      <c r="F24" s="207">
        <v>1234.6414792348</v>
      </c>
      <c r="G24" s="207"/>
      <c r="H24" s="207"/>
      <c r="I24" s="207"/>
      <c r="J24" s="207"/>
      <c r="K24" s="207"/>
      <c r="L24" s="207"/>
      <c r="M24" s="207"/>
      <c r="N24" s="207"/>
      <c r="O24" s="207"/>
    </row>
    <row r="25" spans="1:15" ht="18" customHeight="1" thickBot="1" x14ac:dyDescent="0.3">
      <c r="A25" s="28" t="s">
        <v>120</v>
      </c>
      <c r="B25" s="29"/>
      <c r="C25" s="29"/>
      <c r="D25" s="29"/>
      <c r="E25" s="208"/>
      <c r="F25" s="208"/>
      <c r="G25" s="208"/>
      <c r="H25" s="208"/>
      <c r="I25" s="208"/>
      <c r="J25" s="208"/>
      <c r="K25" s="208"/>
      <c r="L25" s="208"/>
      <c r="M25" s="208"/>
      <c r="N25" s="208"/>
      <c r="O25" s="208"/>
    </row>
    <row r="26" spans="1:15" ht="15.75" customHeight="1" thickBot="1" x14ac:dyDescent="0.3">
      <c r="A26" s="11" t="s">
        <v>18</v>
      </c>
      <c r="B26" s="12"/>
      <c r="C26" s="12"/>
      <c r="D26" s="12"/>
      <c r="E26" s="12"/>
      <c r="F26" s="12"/>
      <c r="G26" s="12"/>
      <c r="H26" s="12"/>
      <c r="I26" s="12"/>
      <c r="J26" s="12"/>
      <c r="K26" s="12"/>
      <c r="L26" s="12"/>
      <c r="M26" s="12"/>
      <c r="N26" s="12"/>
      <c r="O26" s="13"/>
    </row>
    <row r="27" spans="1:15" ht="15.75" customHeight="1" x14ac:dyDescent="0.25">
      <c r="A27" s="22" t="s">
        <v>13</v>
      </c>
      <c r="B27" s="30"/>
      <c r="C27" s="30"/>
      <c r="D27" s="30"/>
      <c r="E27" s="210"/>
      <c r="F27" s="210"/>
      <c r="G27" s="210"/>
      <c r="H27" s="210"/>
      <c r="I27" s="210"/>
      <c r="J27" s="210"/>
      <c r="K27" s="210"/>
      <c r="L27" s="210"/>
      <c r="M27" s="210"/>
      <c r="N27" s="210"/>
      <c r="O27" s="210"/>
    </row>
    <row r="28" spans="1:15" ht="15.75" customHeight="1" thickBot="1" x14ac:dyDescent="0.3">
      <c r="A28" s="24" t="s">
        <v>14</v>
      </c>
      <c r="B28" s="31"/>
      <c r="C28" s="31"/>
      <c r="D28" s="31"/>
      <c r="E28" s="263"/>
      <c r="F28" s="263"/>
      <c r="G28" s="263"/>
      <c r="H28" s="263"/>
      <c r="I28" s="263"/>
      <c r="J28" s="263"/>
      <c r="K28" s="263"/>
      <c r="L28" s="263"/>
      <c r="M28" s="263"/>
      <c r="N28" s="263"/>
      <c r="O28" s="263"/>
    </row>
    <row r="29" spans="1:15" ht="17.25" customHeight="1" thickBot="1" x14ac:dyDescent="0.3">
      <c r="A29" s="15" t="s">
        <v>19</v>
      </c>
      <c r="B29" s="16"/>
      <c r="C29" s="16"/>
      <c r="D29" s="16"/>
      <c r="E29" s="16"/>
      <c r="F29" s="16"/>
      <c r="G29" s="16"/>
      <c r="H29" s="16"/>
      <c r="I29" s="16"/>
      <c r="J29" s="16"/>
      <c r="K29" s="16"/>
      <c r="L29" s="16"/>
      <c r="M29" s="16"/>
      <c r="N29" s="16"/>
      <c r="O29" s="17"/>
    </row>
    <row r="30" spans="1:15" ht="17.25" customHeight="1" thickBot="1" x14ac:dyDescent="0.3">
      <c r="A30" s="37" t="s">
        <v>169</v>
      </c>
      <c r="B30" s="226">
        <v>494.00103299999955</v>
      </c>
      <c r="C30" s="226">
        <v>517.58435560000009</v>
      </c>
      <c r="D30" s="226">
        <v>690.24279185780017</v>
      </c>
      <c r="E30" s="226">
        <v>1282.6646558</v>
      </c>
      <c r="F30" s="226">
        <v>1282.8016448000001</v>
      </c>
      <c r="G30" s="226">
        <v>1283.5507144000001</v>
      </c>
      <c r="H30" s="226">
        <v>1282.7055070000001</v>
      </c>
      <c r="I30" s="226">
        <v>1282.905344</v>
      </c>
      <c r="J30" s="226">
        <v>1283.0032494</v>
      </c>
      <c r="K30" s="226">
        <v>1283.9603723939999</v>
      </c>
      <c r="L30" s="226">
        <v>1283.0763102000001</v>
      </c>
      <c r="M30" s="226">
        <v>1282.9384020480002</v>
      </c>
      <c r="N30" s="226">
        <v>1283.6875070000001</v>
      </c>
      <c r="O30" s="220">
        <v>1284.750000558</v>
      </c>
    </row>
    <row r="31" spans="1:15" ht="17.25" customHeight="1" thickBot="1" x14ac:dyDescent="0.3">
      <c r="A31" s="11" t="s">
        <v>20</v>
      </c>
      <c r="B31" s="12"/>
      <c r="C31" s="12"/>
      <c r="D31" s="12"/>
      <c r="E31" s="12"/>
      <c r="F31" s="12"/>
      <c r="G31" s="12"/>
      <c r="H31" s="12"/>
      <c r="I31" s="12"/>
      <c r="J31" s="12"/>
      <c r="K31" s="12"/>
      <c r="L31" s="12"/>
      <c r="M31" s="12"/>
      <c r="N31" s="12"/>
      <c r="O31" s="13"/>
    </row>
    <row r="32" spans="1:15" ht="17.25" customHeight="1" x14ac:dyDescent="0.25">
      <c r="A32" s="32" t="s">
        <v>21</v>
      </c>
      <c r="B32" s="33"/>
      <c r="C32" s="33"/>
      <c r="D32" s="33"/>
      <c r="E32" s="33"/>
      <c r="F32" s="33"/>
      <c r="G32" s="33"/>
      <c r="H32" s="33"/>
      <c r="I32" s="33"/>
      <c r="J32" s="33"/>
      <c r="K32" s="34"/>
      <c r="L32" s="153"/>
      <c r="M32" s="153"/>
      <c r="N32" s="33"/>
      <c r="O32" s="34"/>
    </row>
    <row r="33" spans="1:15" ht="17.25" customHeight="1" x14ac:dyDescent="0.25">
      <c r="A33" s="35" t="s">
        <v>22</v>
      </c>
      <c r="B33" s="33"/>
      <c r="C33" s="33"/>
      <c r="D33" s="33"/>
      <c r="E33" s="33"/>
      <c r="F33" s="33"/>
      <c r="G33" s="33"/>
      <c r="H33" s="33"/>
      <c r="I33" s="33"/>
      <c r="J33" s="33"/>
      <c r="K33" s="34"/>
      <c r="L33" s="153"/>
      <c r="M33" s="153"/>
      <c r="N33" s="33"/>
      <c r="O33" s="34"/>
    </row>
    <row r="34" spans="1:15" ht="17.25" customHeight="1" x14ac:dyDescent="0.25">
      <c r="A34" s="35" t="s">
        <v>23</v>
      </c>
      <c r="B34" s="33"/>
      <c r="C34" s="33"/>
      <c r="D34" s="33"/>
      <c r="E34" s="33"/>
      <c r="F34" s="33"/>
      <c r="G34" s="33"/>
      <c r="H34" s="33"/>
      <c r="I34" s="33"/>
      <c r="J34" s="33"/>
      <c r="K34" s="34"/>
      <c r="L34" s="153"/>
      <c r="M34" s="153"/>
      <c r="N34" s="33"/>
      <c r="O34" s="34"/>
    </row>
    <row r="35" spans="1:15" ht="17.25" customHeight="1" x14ac:dyDescent="0.25">
      <c r="A35" s="35" t="s">
        <v>147</v>
      </c>
      <c r="B35" s="216">
        <v>44274.608858326916</v>
      </c>
      <c r="C35" s="216">
        <v>39267.441407801263</v>
      </c>
      <c r="D35" s="216">
        <v>39802.954798119688</v>
      </c>
      <c r="E35" s="216">
        <v>39653.478250278837</v>
      </c>
      <c r="F35" s="216">
        <v>40197.756599306995</v>
      </c>
      <c r="G35" s="216">
        <v>39420.593491898981</v>
      </c>
      <c r="H35" s="216">
        <v>41021.19831896988</v>
      </c>
      <c r="I35" s="216">
        <v>42435.789428539014</v>
      </c>
      <c r="J35" s="216">
        <v>43602.894895620069</v>
      </c>
      <c r="K35" s="216">
        <v>43907.361441421592</v>
      </c>
      <c r="L35" s="216">
        <v>46829.13759963381</v>
      </c>
      <c r="M35" s="216">
        <v>48577.138033527888</v>
      </c>
      <c r="N35" s="216">
        <v>49708.640086452935</v>
      </c>
      <c r="O35" s="224">
        <v>49475.636842340122</v>
      </c>
    </row>
    <row r="36" spans="1:15" ht="17.25" customHeight="1" thickBot="1" x14ac:dyDescent="0.3">
      <c r="A36" s="36" t="s">
        <v>144</v>
      </c>
      <c r="B36" s="217">
        <v>7065.3552</v>
      </c>
      <c r="C36" s="217">
        <v>6449.06185</v>
      </c>
      <c r="D36" s="217">
        <v>5926.6625000000004</v>
      </c>
      <c r="E36" s="217">
        <v>5549.0682999999999</v>
      </c>
      <c r="F36" s="217">
        <v>5621.8993</v>
      </c>
      <c r="G36" s="217">
        <v>5708.9872599999999</v>
      </c>
      <c r="H36" s="217">
        <v>5768.0200400000003</v>
      </c>
      <c r="I36" s="217">
        <v>5843.2397600000004</v>
      </c>
      <c r="J36" s="217">
        <v>5919.9419099999996</v>
      </c>
      <c r="K36" s="217">
        <v>5261.3276400000004</v>
      </c>
      <c r="L36" s="217">
        <v>5325.6567400000004</v>
      </c>
      <c r="M36" s="217">
        <v>5405.5415000000003</v>
      </c>
      <c r="N36" s="217">
        <v>5486.6245099999996</v>
      </c>
      <c r="O36" s="217">
        <v>5584.1809999999996</v>
      </c>
    </row>
    <row r="37" spans="1:15" ht="17.25" customHeight="1" thickBot="1" x14ac:dyDescent="0.3">
      <c r="A37" s="37" t="s">
        <v>24</v>
      </c>
      <c r="B37" s="53"/>
      <c r="C37" s="53"/>
      <c r="D37" s="53"/>
      <c r="E37" s="53"/>
      <c r="F37" s="53"/>
      <c r="G37" s="53"/>
      <c r="H37" s="53"/>
      <c r="I37" s="53"/>
      <c r="J37" s="53"/>
      <c r="K37" s="53"/>
      <c r="L37" s="53"/>
      <c r="M37" s="53"/>
      <c r="N37" s="53"/>
      <c r="O37" s="54"/>
    </row>
    <row r="38" spans="1:15" ht="17.25" customHeight="1" thickBot="1" x14ac:dyDescent="0.3">
      <c r="A38" s="172" t="s">
        <v>25</v>
      </c>
      <c r="B38" s="38"/>
      <c r="C38" s="38"/>
      <c r="D38" s="38"/>
      <c r="E38" s="38"/>
      <c r="F38" s="38"/>
      <c r="G38" s="38"/>
      <c r="H38" s="38"/>
      <c r="I38" s="38"/>
      <c r="J38" s="38"/>
      <c r="K38" s="38"/>
      <c r="L38" s="38"/>
      <c r="M38" s="38"/>
      <c r="N38" s="38"/>
      <c r="O38" s="39"/>
    </row>
    <row r="39" spans="1:15" ht="31.2" x14ac:dyDescent="0.25">
      <c r="A39" s="173" t="s">
        <v>156</v>
      </c>
      <c r="B39" s="218">
        <v>34986.078449999994</v>
      </c>
      <c r="C39" s="218">
        <v>48970.678078100005</v>
      </c>
      <c r="D39" s="218">
        <v>51450.984989199998</v>
      </c>
      <c r="E39" s="218">
        <v>56060.68725586334</v>
      </c>
      <c r="F39" s="218">
        <v>58098.443306213339</v>
      </c>
      <c r="G39" s="218">
        <v>58825.165415533338</v>
      </c>
      <c r="H39" s="218">
        <v>59274.408358647335</v>
      </c>
      <c r="I39" s="218">
        <v>59966.544884000417</v>
      </c>
      <c r="J39" s="218">
        <v>59060.231237056476</v>
      </c>
      <c r="K39" s="218">
        <v>58226.089630226394</v>
      </c>
      <c r="L39" s="218">
        <v>56759.09123563092</v>
      </c>
      <c r="M39" s="218">
        <v>55119.461802923739</v>
      </c>
      <c r="N39" s="218">
        <v>55628.402702899482</v>
      </c>
      <c r="O39" s="218">
        <v>56270.391128801675</v>
      </c>
    </row>
    <row r="40" spans="1:15" ht="17.25" customHeight="1" thickBot="1" x14ac:dyDescent="0.3">
      <c r="A40" s="174" t="s">
        <v>148</v>
      </c>
      <c r="B40" s="219">
        <v>51487.735060352497</v>
      </c>
      <c r="C40" s="219">
        <v>53212.4039983525</v>
      </c>
      <c r="D40" s="219">
        <v>52515.257787352486</v>
      </c>
      <c r="E40" s="219">
        <v>50640.783760000006</v>
      </c>
      <c r="F40" s="219">
        <v>53741.800589999999</v>
      </c>
      <c r="G40" s="219">
        <v>52933.588350000005</v>
      </c>
      <c r="H40" s="219">
        <v>54720.637329999998</v>
      </c>
      <c r="I40" s="219">
        <v>56814.427670000005</v>
      </c>
      <c r="J40" s="219">
        <v>56712.565549999999</v>
      </c>
      <c r="K40" s="219">
        <v>58460.668980000002</v>
      </c>
      <c r="L40" s="219">
        <v>60163.296299999995</v>
      </c>
      <c r="M40" s="219">
        <v>61685.221479999993</v>
      </c>
      <c r="N40" s="219">
        <v>28344.155351999994</v>
      </c>
      <c r="O40" s="219">
        <v>0</v>
      </c>
    </row>
    <row r="41" spans="1:15" ht="31.8" thickBot="1" x14ac:dyDescent="0.3">
      <c r="A41" s="180" t="s">
        <v>157</v>
      </c>
      <c r="B41" s="220">
        <v>7896.1698080000006</v>
      </c>
      <c r="C41" s="220">
        <v>9834.9213435456968</v>
      </c>
      <c r="D41" s="220">
        <v>7386.7181177350767</v>
      </c>
      <c r="E41" s="220">
        <v>20902.905861328079</v>
      </c>
      <c r="F41" s="220">
        <v>21577.21404830071</v>
      </c>
      <c r="G41" s="220">
        <v>27289.84626685315</v>
      </c>
      <c r="H41" s="220">
        <v>25000.512367874398</v>
      </c>
      <c r="I41" s="220">
        <v>27686.224913341808</v>
      </c>
      <c r="J41" s="220">
        <v>30319.885927696472</v>
      </c>
      <c r="K41" s="220">
        <v>37472.925140194755</v>
      </c>
      <c r="L41" s="220">
        <v>42046.365462691145</v>
      </c>
      <c r="M41" s="220">
        <v>48306.899541824663</v>
      </c>
      <c r="N41" s="220">
        <v>78347.770562037258</v>
      </c>
      <c r="O41" s="220">
        <v>100104.819214526</v>
      </c>
    </row>
    <row r="42" spans="1:15" ht="17.25" customHeight="1" thickBot="1" x14ac:dyDescent="0.3">
      <c r="A42" s="175" t="s">
        <v>118</v>
      </c>
      <c r="B42" s="221">
        <v>-26786.278315518219</v>
      </c>
      <c r="C42" s="221">
        <v>-29813.108042740743</v>
      </c>
      <c r="D42" s="221">
        <v>-21299.447681838872</v>
      </c>
      <c r="E42" s="221">
        <v>-11301.556591808177</v>
      </c>
      <c r="F42" s="221">
        <v>-11562.337060581423</v>
      </c>
      <c r="G42" s="221">
        <v>-10749.306538991863</v>
      </c>
      <c r="H42" s="221">
        <v>-9712.1527113425182</v>
      </c>
      <c r="I42" s="221">
        <v>-11626.140931659997</v>
      </c>
      <c r="J42" s="221">
        <v>-11533.298421055053</v>
      </c>
      <c r="K42" s="221">
        <v>-12140.658422815153</v>
      </c>
      <c r="L42" s="221">
        <v>-10551.274192910032</v>
      </c>
      <c r="M42" s="221">
        <v>-11205.755315809462</v>
      </c>
      <c r="N42" s="221">
        <v>-5376.1102740700326</v>
      </c>
      <c r="O42" s="221">
        <v>-267.77900518476429</v>
      </c>
    </row>
    <row r="43" spans="1:15" s="18" customFormat="1" ht="16.5" customHeight="1" thickBot="1" x14ac:dyDescent="0.3">
      <c r="A43" s="176" t="s">
        <v>27</v>
      </c>
      <c r="B43" s="12"/>
      <c r="C43" s="12"/>
      <c r="D43" s="12"/>
      <c r="E43" s="12"/>
      <c r="F43" s="12"/>
      <c r="G43" s="12"/>
      <c r="H43" s="12"/>
      <c r="I43" s="12"/>
      <c r="J43" s="12"/>
      <c r="K43" s="12"/>
      <c r="L43" s="12"/>
      <c r="M43" s="12"/>
      <c r="N43" s="12"/>
      <c r="O43" s="13"/>
    </row>
    <row r="44" spans="1:15" s="18" customFormat="1" ht="16.5" customHeight="1" x14ac:dyDescent="0.25">
      <c r="A44" s="177" t="s">
        <v>28</v>
      </c>
      <c r="B44" s="20"/>
      <c r="C44" s="20"/>
      <c r="D44" s="20"/>
      <c r="E44" s="20"/>
      <c r="F44" s="20"/>
      <c r="G44" s="20"/>
      <c r="H44" s="20"/>
      <c r="I44" s="20"/>
      <c r="J44" s="20"/>
      <c r="K44" s="20"/>
      <c r="L44" s="20"/>
      <c r="M44" s="20"/>
      <c r="N44" s="20"/>
      <c r="O44" s="20"/>
    </row>
    <row r="45" spans="1:15" s="18" customFormat="1" ht="16.5" customHeight="1" x14ac:dyDescent="0.25">
      <c r="A45" s="178" t="s">
        <v>29</v>
      </c>
      <c r="B45" s="222">
        <v>25085.5</v>
      </c>
      <c r="C45" s="222">
        <v>24855</v>
      </c>
      <c r="D45" s="222">
        <v>24173</v>
      </c>
      <c r="E45" s="222">
        <v>22560</v>
      </c>
      <c r="F45" s="222">
        <v>24297</v>
      </c>
      <c r="G45" s="222">
        <v>24633</v>
      </c>
      <c r="H45" s="222">
        <v>19839</v>
      </c>
      <c r="I45" s="222">
        <v>19861</v>
      </c>
      <c r="J45" s="222">
        <v>12519</v>
      </c>
      <c r="K45" s="222">
        <v>12688.75</v>
      </c>
      <c r="L45" s="222">
        <v>13288.643749999999</v>
      </c>
      <c r="M45" s="222">
        <v>13457.684843749999</v>
      </c>
      <c r="N45" s="222">
        <v>13632.87696484375</v>
      </c>
      <c r="O45" s="222">
        <v>13973.698888964842</v>
      </c>
    </row>
    <row r="46" spans="1:15" s="18" customFormat="1" ht="16.5" customHeight="1" thickBot="1" x14ac:dyDescent="0.3">
      <c r="A46" s="179" t="s">
        <v>30</v>
      </c>
      <c r="B46" s="223">
        <v>35523.908398095125</v>
      </c>
      <c r="C46" s="223">
        <v>36567.62064283264</v>
      </c>
      <c r="D46" s="223">
        <v>37453.437559647078</v>
      </c>
      <c r="E46" s="223">
        <v>37587.868266582002</v>
      </c>
      <c r="F46" s="223">
        <v>38838.984918346716</v>
      </c>
      <c r="G46" s="223">
        <v>40118.938985338944</v>
      </c>
      <c r="H46" s="223">
        <v>41434.913916367586</v>
      </c>
      <c r="I46" s="223">
        <v>42794.256301980975</v>
      </c>
      <c r="J46" s="223">
        <v>44197.216600486805</v>
      </c>
      <c r="K46" s="223">
        <v>45646.33819230253</v>
      </c>
      <c r="L46" s="223">
        <v>47143.121623120678</v>
      </c>
      <c r="M46" s="223">
        <v>48949.955774257556</v>
      </c>
      <c r="N46" s="223">
        <v>50828.720264533054</v>
      </c>
      <c r="O46" s="223">
        <v>52782.360958866615</v>
      </c>
    </row>
    <row r="47" spans="1:15" ht="18.75" customHeight="1" thickBot="1" x14ac:dyDescent="0.3">
      <c r="A47" s="180" t="s">
        <v>31</v>
      </c>
      <c r="B47" s="260"/>
      <c r="C47" s="260"/>
      <c r="D47" s="260"/>
      <c r="E47" s="260"/>
      <c r="F47" s="260"/>
      <c r="G47" s="260"/>
      <c r="H47" s="260"/>
      <c r="I47" s="260"/>
      <c r="J47" s="260"/>
      <c r="K47" s="260"/>
      <c r="L47" s="260"/>
      <c r="M47" s="260"/>
      <c r="N47" s="260"/>
      <c r="O47" s="260"/>
    </row>
    <row r="48" spans="1:15" s="18" customFormat="1" ht="17.25" customHeight="1" thickBot="1" x14ac:dyDescent="0.3">
      <c r="A48" s="180" t="s">
        <v>32</v>
      </c>
      <c r="B48" s="260"/>
      <c r="C48" s="260"/>
      <c r="D48" s="260"/>
      <c r="E48" s="260"/>
      <c r="F48" s="260"/>
      <c r="G48" s="260"/>
      <c r="H48" s="260"/>
      <c r="I48" s="260"/>
      <c r="J48" s="260"/>
      <c r="K48" s="260"/>
      <c r="L48" s="260"/>
      <c r="M48" s="260"/>
      <c r="N48" s="260"/>
      <c r="O48" s="260"/>
    </row>
    <row r="49" spans="1:15" s="18" customFormat="1" ht="17.25" customHeight="1" thickBot="1" x14ac:dyDescent="0.3">
      <c r="A49" s="180" t="s">
        <v>33</v>
      </c>
      <c r="B49" s="260"/>
      <c r="C49" s="260"/>
      <c r="D49" s="260"/>
      <c r="E49" s="260"/>
      <c r="F49" s="260"/>
      <c r="G49" s="260"/>
      <c r="H49" s="260"/>
      <c r="I49" s="260"/>
      <c r="J49" s="260"/>
      <c r="K49" s="260"/>
      <c r="L49" s="260"/>
      <c r="M49" s="260"/>
      <c r="N49" s="260"/>
      <c r="O49" s="260"/>
    </row>
    <row r="50" spans="1:15" s="18" customFormat="1" ht="17.25" customHeight="1" thickBot="1" x14ac:dyDescent="0.3">
      <c r="A50" s="176" t="s">
        <v>167</v>
      </c>
      <c r="B50" s="12"/>
      <c r="C50" s="12"/>
      <c r="D50" s="12"/>
      <c r="E50" s="12"/>
      <c r="F50" s="12"/>
      <c r="G50" s="12"/>
      <c r="H50" s="12"/>
      <c r="I50" s="12"/>
      <c r="J50" s="12"/>
      <c r="K50" s="12"/>
      <c r="L50" s="12"/>
      <c r="M50" s="12"/>
      <c r="N50" s="12"/>
      <c r="O50" s="13"/>
    </row>
    <row r="51" spans="1:15" s="18" customFormat="1" ht="17.25" customHeight="1" x14ac:dyDescent="0.25">
      <c r="A51" s="294" t="s">
        <v>158</v>
      </c>
      <c r="B51" s="227">
        <v>483.53014171962155</v>
      </c>
      <c r="C51" s="227">
        <v>860.4110488810112</v>
      </c>
      <c r="D51" s="227">
        <v>847.48879176112348</v>
      </c>
      <c r="E51" s="227">
        <v>847.48879176112348</v>
      </c>
      <c r="F51" s="227">
        <v>847.48879176112348</v>
      </c>
      <c r="G51" s="227">
        <v>847.48879176112348</v>
      </c>
      <c r="H51" s="227">
        <v>847.48879176112348</v>
      </c>
      <c r="I51" s="227">
        <v>847.48879176112348</v>
      </c>
      <c r="J51" s="227">
        <v>847.48879176112348</v>
      </c>
      <c r="K51" s="227">
        <v>847.48879176112348</v>
      </c>
      <c r="L51" s="227">
        <v>847.48879176112348</v>
      </c>
      <c r="M51" s="227">
        <v>847.48879176112348</v>
      </c>
      <c r="N51" s="227">
        <v>847.48879176112348</v>
      </c>
      <c r="O51" s="227">
        <v>847.48879176112348</v>
      </c>
    </row>
    <row r="52" spans="1:15" ht="16.5" customHeight="1" x14ac:dyDescent="0.25">
      <c r="A52" s="32" t="s">
        <v>159</v>
      </c>
      <c r="B52" s="216">
        <v>4282.0040987077564</v>
      </c>
      <c r="C52" s="216">
        <v>5844.3496039222582</v>
      </c>
      <c r="D52" s="216">
        <v>5211.2922015106724</v>
      </c>
      <c r="E52" s="216">
        <v>5211.2922015106724</v>
      </c>
      <c r="F52" s="261">
        <v>5211.2922015106724</v>
      </c>
      <c r="G52" s="261">
        <v>5211.2922015106724</v>
      </c>
      <c r="H52" s="261">
        <v>5211.2922015106724</v>
      </c>
      <c r="I52" s="261">
        <v>5211.2922015106724</v>
      </c>
      <c r="J52" s="261">
        <v>5211.2922015106724</v>
      </c>
      <c r="K52" s="261">
        <v>5211.2922015106724</v>
      </c>
      <c r="L52" s="261">
        <v>5211.2922015106724</v>
      </c>
      <c r="M52" s="261">
        <v>5211.2922015106724</v>
      </c>
      <c r="N52" s="261">
        <v>5211.2922015106724</v>
      </c>
      <c r="O52" s="295">
        <v>5211.2922015106724</v>
      </c>
    </row>
    <row r="53" spans="1:15" ht="17.25" customHeight="1" x14ac:dyDescent="0.25">
      <c r="A53" s="35" t="s">
        <v>125</v>
      </c>
      <c r="B53" s="216">
        <v>4740</v>
      </c>
      <c r="C53" s="216">
        <v>3500</v>
      </c>
      <c r="D53" s="216">
        <v>2100</v>
      </c>
      <c r="E53" s="216">
        <v>1900</v>
      </c>
      <c r="F53" s="261">
        <v>1500</v>
      </c>
      <c r="G53" s="261">
        <v>800</v>
      </c>
      <c r="H53" s="261">
        <v>400</v>
      </c>
      <c r="I53" s="261"/>
      <c r="J53" s="261"/>
      <c r="K53" s="261"/>
      <c r="L53" s="261"/>
      <c r="M53" s="261"/>
      <c r="N53" s="261"/>
      <c r="O53" s="295"/>
    </row>
    <row r="54" spans="1:15" ht="17.25" customHeight="1" thickBot="1" x14ac:dyDescent="0.3">
      <c r="A54" s="35" t="s">
        <v>160</v>
      </c>
      <c r="B54" s="209">
        <v>2057.0241095726219</v>
      </c>
      <c r="C54" s="209">
        <v>1098.77673719673</v>
      </c>
      <c r="D54" s="209">
        <v>2099.6950067282041</v>
      </c>
      <c r="E54" s="209">
        <v>2099.6950067282041</v>
      </c>
      <c r="F54" s="293">
        <v>2099.6950067282041</v>
      </c>
      <c r="G54" s="293">
        <v>2099.6950067282041</v>
      </c>
      <c r="H54" s="293">
        <v>2099.6950067282041</v>
      </c>
      <c r="I54" s="293">
        <v>2099.6950067282041</v>
      </c>
      <c r="J54" s="293">
        <v>2099.6950067282041</v>
      </c>
      <c r="K54" s="293">
        <v>2099.6950067282041</v>
      </c>
      <c r="L54" s="293">
        <v>2099.6950067282041</v>
      </c>
      <c r="M54" s="293">
        <v>2099.6950067282041</v>
      </c>
      <c r="N54" s="293">
        <v>2099.6950067282041</v>
      </c>
      <c r="O54" s="223">
        <v>2099.6950067282041</v>
      </c>
    </row>
    <row r="55" spans="1:15" ht="17.25" customHeight="1" thickBot="1" x14ac:dyDescent="0.3">
      <c r="A55" s="292" t="s">
        <v>107</v>
      </c>
      <c r="B55" s="269"/>
      <c r="C55" s="260"/>
      <c r="D55" s="260"/>
      <c r="E55" s="260"/>
      <c r="F55" s="260"/>
      <c r="G55" s="260"/>
      <c r="H55" s="260"/>
      <c r="I55" s="260"/>
      <c r="J55" s="260"/>
      <c r="K55" s="260"/>
      <c r="L55" s="260"/>
      <c r="M55" s="260"/>
      <c r="N55" s="260"/>
      <c r="O55" s="260"/>
    </row>
    <row r="56" spans="1:15" s="18" customFormat="1" ht="18" customHeight="1" thickBot="1" x14ac:dyDescent="0.3">
      <c r="A56" s="180" t="s">
        <v>164</v>
      </c>
      <c r="B56" s="228">
        <v>80030.596982311341</v>
      </c>
      <c r="C56" s="228">
        <v>83909.585872242416</v>
      </c>
      <c r="D56" s="228">
        <v>74428.911116284769</v>
      </c>
      <c r="E56" s="228">
        <v>84151.804476162608</v>
      </c>
      <c r="F56" s="228">
        <v>136831.98628244756</v>
      </c>
      <c r="G56" s="228">
        <v>98160.707854703447</v>
      </c>
      <c r="H56" s="228">
        <v>135085.17362357848</v>
      </c>
      <c r="I56" s="228">
        <v>142910.93519761378</v>
      </c>
      <c r="J56" s="228">
        <v>158709.89269534551</v>
      </c>
      <c r="K56" s="228">
        <v>117358.90721716023</v>
      </c>
      <c r="L56" s="228">
        <v>128273.21479402047</v>
      </c>
      <c r="M56" s="228">
        <v>110623.06990115397</v>
      </c>
      <c r="N56" s="228">
        <v>111669.34680634782</v>
      </c>
      <c r="O56" s="228">
        <v>127454.09768433214</v>
      </c>
    </row>
    <row r="57" spans="1:15" ht="17.25" customHeight="1" thickBot="1" x14ac:dyDescent="0.3">
      <c r="A57" s="181" t="s">
        <v>34</v>
      </c>
      <c r="B57" s="9"/>
      <c r="C57" s="9"/>
      <c r="D57" s="9"/>
      <c r="E57" s="9"/>
      <c r="F57" s="9"/>
      <c r="G57" s="9"/>
      <c r="H57" s="9"/>
      <c r="I57" s="9"/>
      <c r="J57" s="9"/>
      <c r="K57" s="9"/>
      <c r="L57" s="9"/>
      <c r="M57" s="9"/>
      <c r="N57" s="9"/>
      <c r="O57" s="10"/>
    </row>
    <row r="58" spans="1:15" ht="16.5" customHeight="1" x14ac:dyDescent="0.25">
      <c r="A58" s="182" t="s">
        <v>163</v>
      </c>
      <c r="B58" s="264"/>
      <c r="C58" s="264"/>
      <c r="D58" s="264"/>
      <c r="E58" s="264"/>
      <c r="F58" s="264"/>
      <c r="G58" s="264"/>
      <c r="H58" s="264"/>
      <c r="I58" s="264"/>
      <c r="J58" s="264"/>
      <c r="K58" s="264"/>
      <c r="L58" s="264"/>
      <c r="M58" s="264"/>
      <c r="N58" s="264"/>
      <c r="O58" s="264"/>
    </row>
    <row r="59" spans="1:15" ht="17.25" customHeight="1" x14ac:dyDescent="0.25">
      <c r="A59" s="183" t="s">
        <v>162</v>
      </c>
      <c r="B59" s="265"/>
      <c r="C59" s="266"/>
      <c r="D59" s="266"/>
      <c r="E59" s="266"/>
      <c r="F59" s="266"/>
      <c r="G59" s="266"/>
      <c r="H59" s="266"/>
      <c r="I59" s="266"/>
      <c r="J59" s="266"/>
      <c r="K59" s="266"/>
      <c r="L59" s="266"/>
      <c r="M59" s="266"/>
      <c r="N59" s="266"/>
      <c r="O59" s="266"/>
    </row>
    <row r="60" spans="1:15" ht="17.25" customHeight="1" x14ac:dyDescent="0.25">
      <c r="A60" s="183" t="s">
        <v>166</v>
      </c>
      <c r="B60" s="265"/>
      <c r="C60" s="266"/>
      <c r="D60" s="265"/>
      <c r="E60" s="265"/>
      <c r="F60" s="265"/>
      <c r="G60" s="265"/>
      <c r="H60" s="265"/>
      <c r="I60" s="265"/>
      <c r="J60" s="265"/>
      <c r="K60" s="265"/>
      <c r="L60" s="265"/>
      <c r="M60" s="265"/>
      <c r="N60" s="265"/>
      <c r="O60" s="265"/>
    </row>
    <row r="61" spans="1:15" ht="17.25" customHeight="1" x14ac:dyDescent="0.25">
      <c r="A61" s="178" t="s">
        <v>35</v>
      </c>
      <c r="B61" s="265"/>
      <c r="C61" s="266"/>
      <c r="D61" s="265"/>
      <c r="E61" s="265"/>
      <c r="F61" s="265"/>
      <c r="G61" s="265"/>
      <c r="H61" s="265"/>
      <c r="I61" s="265"/>
      <c r="J61" s="265"/>
      <c r="K61" s="265"/>
      <c r="L61" s="265"/>
      <c r="M61" s="265"/>
      <c r="N61" s="265"/>
      <c r="O61" s="265"/>
    </row>
    <row r="62" spans="1:15" ht="17.25" customHeight="1" thickBot="1" x14ac:dyDescent="0.3">
      <c r="A62" s="184" t="s">
        <v>165</v>
      </c>
      <c r="B62" s="267"/>
      <c r="C62" s="268"/>
      <c r="D62" s="268"/>
      <c r="E62" s="268"/>
      <c r="F62" s="268"/>
      <c r="G62" s="268"/>
      <c r="H62" s="268"/>
      <c r="I62" s="268"/>
      <c r="J62" s="268"/>
      <c r="K62" s="268"/>
      <c r="L62" s="268"/>
      <c r="M62" s="268"/>
      <c r="N62" s="268"/>
      <c r="O62" s="268"/>
    </row>
    <row r="63" spans="1:15" ht="16.5" customHeight="1" thickBot="1" x14ac:dyDescent="0.3">
      <c r="A63" s="185" t="s">
        <v>161</v>
      </c>
      <c r="B63" s="229">
        <v>67974.444523850238</v>
      </c>
      <c r="C63" s="229">
        <v>66085.875048314236</v>
      </c>
      <c r="D63" s="229">
        <v>58005.929359999987</v>
      </c>
      <c r="E63" s="229">
        <v>54830.214800000002</v>
      </c>
      <c r="F63" s="229">
        <v>56603.329799999992</v>
      </c>
      <c r="G63" s="229">
        <v>57506.934800000017</v>
      </c>
      <c r="H63" s="229">
        <v>38512.1348</v>
      </c>
      <c r="I63" s="229">
        <v>35530.504800000002</v>
      </c>
      <c r="J63" s="229">
        <v>26630.5648</v>
      </c>
      <c r="K63" s="229">
        <v>26660.979800000001</v>
      </c>
      <c r="L63" s="229">
        <v>26685.974800000004</v>
      </c>
      <c r="M63" s="229">
        <v>26701.757300000005</v>
      </c>
      <c r="N63" s="229">
        <v>26733.371049999994</v>
      </c>
      <c r="O63" s="229">
        <v>26808.442519999997</v>
      </c>
    </row>
    <row r="64" spans="1:15" ht="16.5" customHeight="1" thickBot="1" x14ac:dyDescent="0.3">
      <c r="A64" s="185" t="s">
        <v>36</v>
      </c>
      <c r="B64" s="229"/>
      <c r="C64" s="229"/>
      <c r="D64" s="229"/>
      <c r="E64" s="229"/>
      <c r="F64" s="229"/>
      <c r="G64" s="229"/>
      <c r="H64" s="229"/>
      <c r="I64" s="229"/>
      <c r="J64" s="229"/>
      <c r="K64" s="229"/>
      <c r="L64" s="229"/>
      <c r="M64" s="229"/>
      <c r="N64" s="229"/>
      <c r="O64" s="229"/>
    </row>
    <row r="65" spans="1:15" ht="16.5" customHeight="1" thickBot="1" x14ac:dyDescent="0.35">
      <c r="A65" s="186" t="s">
        <v>37</v>
      </c>
      <c r="B65" s="229">
        <v>14471.907369582084</v>
      </c>
      <c r="C65" s="229">
        <v>15987.641097651911</v>
      </c>
      <c r="D65" s="229">
        <v>16559.282533744856</v>
      </c>
      <c r="E65" s="229">
        <v>16063.55219303975</v>
      </c>
      <c r="F65" s="229">
        <v>16018.214614668404</v>
      </c>
      <c r="G65" s="229">
        <v>15923.154222820291</v>
      </c>
      <c r="H65" s="229">
        <v>15663.071526169335</v>
      </c>
      <c r="I65" s="229">
        <v>15684.514105816777</v>
      </c>
      <c r="J65" s="229">
        <v>15330.809537587293</v>
      </c>
      <c r="K65" s="229">
        <v>15305.766437638144</v>
      </c>
      <c r="L65" s="229">
        <v>15210.247556149661</v>
      </c>
      <c r="M65" s="229">
        <v>15285.625838175554</v>
      </c>
      <c r="N65" s="229">
        <v>15102.170802793891</v>
      </c>
      <c r="O65" s="229">
        <v>14954.484687810036</v>
      </c>
    </row>
    <row r="66" spans="1:15" ht="13.8" thickBot="1" x14ac:dyDescent="0.3">
      <c r="A66" s="187"/>
      <c r="B66" s="44"/>
      <c r="C66" s="44"/>
      <c r="D66" s="44"/>
      <c r="E66" s="44"/>
      <c r="F66" s="44"/>
      <c r="G66" s="44"/>
      <c r="H66" s="44"/>
      <c r="I66" s="44"/>
      <c r="J66" s="44"/>
      <c r="K66" s="44"/>
      <c r="L66" s="44"/>
      <c r="M66" s="44"/>
      <c r="N66" s="44"/>
      <c r="O66" s="45"/>
    </row>
    <row r="67" spans="1:15" ht="18" thickBot="1" x14ac:dyDescent="0.3">
      <c r="A67" s="188" t="s">
        <v>38</v>
      </c>
      <c r="B67" s="262">
        <f>SUM(B9:B19)+SUM(B23:B24)+SUM(B27:B42)+SUM(B44:B65)</f>
        <v>372132</v>
      </c>
      <c r="C67" s="262">
        <f t="shared" ref="C67:O67" si="0">SUM(C9:C19)+SUM(C23:C24)+SUM(C27:C42)+SUM(C44:C65)</f>
        <v>384676.99999999988</v>
      </c>
      <c r="D67" s="262">
        <f t="shared" si="0"/>
        <v>377485.62130010285</v>
      </c>
      <c r="E67" s="262">
        <f t="shared" si="0"/>
        <v>391884.41724924638</v>
      </c>
      <c r="F67" s="262">
        <f t="shared" si="0"/>
        <v>454964.65192273707</v>
      </c>
      <c r="G67" s="262">
        <f t="shared" si="0"/>
        <v>422497.52096655639</v>
      </c>
      <c r="H67" s="262">
        <f t="shared" si="0"/>
        <v>438873.40454326448</v>
      </c>
      <c r="I67" s="262">
        <f t="shared" si="0"/>
        <v>449814.3325246328</v>
      </c>
      <c r="J67" s="262">
        <f t="shared" si="0"/>
        <v>453351.75460413756</v>
      </c>
      <c r="K67" s="262">
        <f t="shared" si="0"/>
        <v>420774.06132852251</v>
      </c>
      <c r="L67" s="262">
        <f t="shared" si="0"/>
        <v>441505.01540943666</v>
      </c>
      <c r="M67" s="262">
        <f t="shared" si="0"/>
        <v>432398.0151018519</v>
      </c>
      <c r="N67" s="262">
        <f t="shared" si="0"/>
        <v>439598.13233483816</v>
      </c>
      <c r="O67" s="262">
        <f t="shared" si="0"/>
        <v>456633.5599210147</v>
      </c>
    </row>
    <row r="73" spans="1:15" x14ac:dyDescent="0.25">
      <c r="A73" s="5" t="s">
        <v>151</v>
      </c>
    </row>
    <row r="74" spans="1:15" x14ac:dyDescent="0.25">
      <c r="A74" s="5" t="s">
        <v>152</v>
      </c>
    </row>
    <row r="75" spans="1:15" x14ac:dyDescent="0.25">
      <c r="A75" s="5" t="s">
        <v>155</v>
      </c>
    </row>
    <row r="76" spans="1:15" x14ac:dyDescent="0.25">
      <c r="A76" s="5" t="s">
        <v>170</v>
      </c>
    </row>
    <row r="77" spans="1:15" x14ac:dyDescent="0.25">
      <c r="A77" s="5" t="s">
        <v>168</v>
      </c>
    </row>
    <row r="78" spans="1:15" x14ac:dyDescent="0.25">
      <c r="A78" s="5" t="s">
        <v>186</v>
      </c>
    </row>
  </sheetData>
  <customSheetViews>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1"/>
      <headerFooter alignWithMargins="0"/>
    </customSheetView>
    <customSheetView guid="{2C54E754-4594-47E3-AFE9-B28C28B63E5C}" fitToPage="1">
      <selection activeCell="A19" sqref="A19"/>
      <pageMargins left="0.25" right="0.25" top="0.75" bottom="0.75" header="0.3" footer="0.3"/>
      <printOptions headings="1"/>
      <pageSetup scale="58" fitToHeight="2" orientation="landscape" r:id="rId2"/>
      <headerFooter alignWithMargins="0"/>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3"/>
      <headerFooter alignWithMargins="0">
        <oddFooter>&amp;L&amp;A&amp;R&amp;A</oddFooter>
      </headerFooter>
    </customSheetView>
    <customSheetView guid="{C3E70234-FA18-40E7-B25F-218A5F7D2EA2}" fitToPage="1" topLeftCell="A25">
      <selection activeCell="A4" sqref="A4"/>
      <pageMargins left="0.5" right="0.5" top="0.5" bottom="0.5" header="0.5" footer="0.25"/>
      <printOptions horizontalCentered="1" headings="1"/>
      <pageSetup scale="41" orientation="portrait" r:id="rId4"/>
      <headerFooter alignWithMargins="0">
        <oddFooter>&amp;L&amp;A&amp;R&amp;A</oddFooter>
      </headerFooter>
    </customSheetView>
  </customSheetViews>
  <mergeCells count="1">
    <mergeCell ref="A8:O8"/>
  </mergeCells>
  <printOptions horizontalCentered="1"/>
  <pageMargins left="0.25" right="0.25" top="0.5" bottom="0.5" header="0.5" footer="0.3"/>
  <pageSetup scale="60" fitToHeight="2"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O10"/>
  <sheetViews>
    <sheetView zoomScaleNormal="100" workbookViewId="0">
      <selection activeCell="I29" sqref="I29"/>
    </sheetView>
  </sheetViews>
  <sheetFormatPr defaultColWidth="9.28515625" defaultRowHeight="13.2" x14ac:dyDescent="0.25"/>
  <cols>
    <col min="1" max="1" width="65.85546875" style="230" customWidth="1"/>
    <col min="2" max="3" width="12" style="230" customWidth="1"/>
    <col min="4" max="5" width="11.42578125" style="230" customWidth="1"/>
    <col min="6" max="6" width="12" style="230" customWidth="1"/>
    <col min="7" max="9" width="11.42578125" style="230" customWidth="1"/>
    <col min="10" max="10" width="12" style="230" customWidth="1"/>
    <col min="11" max="15" width="11.42578125" style="230" customWidth="1"/>
    <col min="16" max="16384" width="9.28515625" style="230"/>
  </cols>
  <sheetData>
    <row r="1" spans="1:15" ht="17.399999999999999" x14ac:dyDescent="0.3">
      <c r="A1" s="252" t="s">
        <v>91</v>
      </c>
      <c r="B1" s="251"/>
      <c r="C1" s="251"/>
      <c r="D1" s="251"/>
      <c r="E1" s="251"/>
      <c r="F1" s="251"/>
      <c r="G1" s="251"/>
      <c r="H1" s="251"/>
      <c r="I1" s="251"/>
      <c r="J1" s="251"/>
      <c r="K1" s="251"/>
      <c r="L1" s="251"/>
      <c r="M1" s="251"/>
      <c r="N1" s="251"/>
      <c r="O1" s="250"/>
    </row>
    <row r="2" spans="1:15" ht="15.6" x14ac:dyDescent="0.3">
      <c r="A2" s="249" t="s">
        <v>87</v>
      </c>
      <c r="B2" s="248"/>
      <c r="C2" s="248"/>
      <c r="D2" s="248"/>
      <c r="E2" s="248"/>
      <c r="F2" s="248"/>
      <c r="G2" s="248"/>
      <c r="H2" s="248"/>
      <c r="I2" s="248"/>
      <c r="J2" s="248"/>
      <c r="K2" s="248"/>
      <c r="L2" s="248"/>
      <c r="M2" s="248"/>
      <c r="N2" s="248"/>
      <c r="O2" s="247"/>
    </row>
    <row r="3" spans="1:15" ht="15.6" x14ac:dyDescent="0.3">
      <c r="A3" s="6" t="s">
        <v>127</v>
      </c>
      <c r="B3" s="246"/>
      <c r="C3" s="246"/>
      <c r="D3" s="246"/>
      <c r="E3" s="246"/>
      <c r="F3" s="246"/>
      <c r="G3" s="246"/>
      <c r="H3" s="246"/>
      <c r="I3" s="246"/>
      <c r="J3" s="246"/>
      <c r="K3" s="246"/>
      <c r="L3" s="246"/>
      <c r="M3" s="246"/>
      <c r="N3" s="246"/>
      <c r="O3" s="245"/>
    </row>
    <row r="4" spans="1:15" ht="16.2" thickBot="1" x14ac:dyDescent="0.35">
      <c r="A4" s="189" t="s">
        <v>1</v>
      </c>
      <c r="B4" s="246"/>
      <c r="C4" s="246"/>
      <c r="D4" s="246"/>
      <c r="E4" s="246"/>
      <c r="F4" s="246"/>
      <c r="G4" s="246"/>
      <c r="H4" s="246"/>
      <c r="I4" s="246"/>
      <c r="J4" s="246"/>
      <c r="K4" s="246"/>
      <c r="L4" s="246"/>
      <c r="M4" s="246"/>
      <c r="N4" s="246"/>
      <c r="O4" s="245"/>
    </row>
    <row r="5" spans="1:15" ht="18" thickBot="1" x14ac:dyDescent="0.35">
      <c r="A5" s="244"/>
      <c r="B5" s="243">
        <v>2015</v>
      </c>
      <c r="C5" s="243">
        <v>2016</v>
      </c>
      <c r="D5" s="243">
        <v>2017</v>
      </c>
      <c r="E5" s="243">
        <v>2018</v>
      </c>
      <c r="F5" s="243">
        <v>2019</v>
      </c>
      <c r="G5" s="243">
        <v>2020</v>
      </c>
      <c r="H5" s="243">
        <v>2021</v>
      </c>
      <c r="I5" s="243">
        <v>2022</v>
      </c>
      <c r="J5" s="243">
        <v>2023</v>
      </c>
      <c r="K5" s="243">
        <v>2024</v>
      </c>
      <c r="L5" s="243">
        <v>2025</v>
      </c>
      <c r="M5" s="243">
        <v>2026</v>
      </c>
      <c r="N5" s="243">
        <v>2027</v>
      </c>
      <c r="O5" s="243">
        <v>2028</v>
      </c>
    </row>
    <row r="6" spans="1:15" ht="18" customHeight="1" thickBot="1" x14ac:dyDescent="0.3">
      <c r="A6" s="242"/>
      <c r="B6" s="241"/>
      <c r="C6" s="241"/>
      <c r="D6" s="241"/>
      <c r="E6" s="241"/>
      <c r="F6" s="241"/>
      <c r="G6" s="241"/>
      <c r="H6" s="241"/>
      <c r="I6" s="241"/>
      <c r="J6" s="241"/>
      <c r="K6" s="241"/>
      <c r="L6" s="241"/>
      <c r="M6" s="241"/>
      <c r="N6" s="241"/>
      <c r="O6" s="240"/>
    </row>
    <row r="7" spans="1:15" ht="21" customHeight="1" thickBot="1" x14ac:dyDescent="0.3">
      <c r="A7" s="239" t="s">
        <v>88</v>
      </c>
      <c r="B7" s="237"/>
      <c r="C7" s="237"/>
      <c r="D7" s="237"/>
      <c r="E7" s="237"/>
      <c r="F7" s="237"/>
      <c r="G7" s="237"/>
      <c r="H7" s="237"/>
      <c r="I7" s="237"/>
      <c r="J7" s="237"/>
      <c r="K7" s="237"/>
      <c r="L7" s="237"/>
      <c r="M7" s="237"/>
      <c r="N7" s="237"/>
      <c r="O7" s="237"/>
    </row>
    <row r="8" spans="1:15" s="236" customFormat="1" ht="14.25" customHeight="1" thickBot="1" x14ac:dyDescent="0.3">
      <c r="A8" s="238" t="s">
        <v>89</v>
      </c>
      <c r="B8" s="237"/>
      <c r="C8" s="237"/>
      <c r="D8" s="237"/>
      <c r="E8" s="237"/>
      <c r="F8" s="237"/>
      <c r="G8" s="237"/>
      <c r="H8" s="237"/>
      <c r="I8" s="237"/>
      <c r="J8" s="237"/>
      <c r="K8" s="237"/>
      <c r="L8" s="237"/>
      <c r="M8" s="237"/>
      <c r="N8" s="237"/>
      <c r="O8" s="237"/>
    </row>
    <row r="9" spans="1:15" ht="22.5" customHeight="1" thickBot="1" x14ac:dyDescent="0.3">
      <c r="A9" s="235"/>
      <c r="B9" s="234"/>
      <c r="C9" s="234"/>
      <c r="D9" s="233"/>
      <c r="E9" s="234"/>
      <c r="F9" s="234"/>
      <c r="G9" s="233"/>
      <c r="H9" s="233"/>
      <c r="I9" s="234"/>
      <c r="J9" s="234"/>
      <c r="K9" s="233"/>
      <c r="L9" s="234"/>
      <c r="M9" s="234"/>
      <c r="N9" s="234"/>
      <c r="O9" s="233"/>
    </row>
    <row r="10" spans="1:15" ht="18" thickBot="1" x14ac:dyDescent="0.3">
      <c r="A10" s="232" t="s">
        <v>90</v>
      </c>
      <c r="B10" s="231">
        <f t="shared" ref="B10:K10" si="0">B7+B8</f>
        <v>0</v>
      </c>
      <c r="C10" s="231">
        <f t="shared" si="0"/>
        <v>0</v>
      </c>
      <c r="D10" s="231">
        <f t="shared" si="0"/>
        <v>0</v>
      </c>
      <c r="E10" s="231">
        <f t="shared" si="0"/>
        <v>0</v>
      </c>
      <c r="F10" s="231">
        <f t="shared" si="0"/>
        <v>0</v>
      </c>
      <c r="G10" s="231">
        <f t="shared" si="0"/>
        <v>0</v>
      </c>
      <c r="H10" s="231">
        <f t="shared" si="0"/>
        <v>0</v>
      </c>
      <c r="I10" s="231">
        <f t="shared" si="0"/>
        <v>0</v>
      </c>
      <c r="J10" s="231">
        <f t="shared" si="0"/>
        <v>0</v>
      </c>
      <c r="K10" s="231">
        <f t="shared" si="0"/>
        <v>0</v>
      </c>
      <c r="L10" s="231"/>
      <c r="M10" s="231"/>
      <c r="N10" s="231">
        <f>N7+N8</f>
        <v>0</v>
      </c>
      <c r="O10" s="231">
        <f>O7+O8</f>
        <v>0</v>
      </c>
    </row>
  </sheetData>
  <printOptions horizontalCentered="1"/>
  <pageMargins left="0.5" right="0.5" top="0.75" bottom="0.75" header="0.5" footer="0.5"/>
  <pageSetup scale="70" orientation="landscape" r:id="rId1"/>
  <headerFooter alignWithMargins="0">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29"/>
  <sheetViews>
    <sheetView workbookViewId="0">
      <selection activeCell="Q18" sqref="Q18"/>
    </sheetView>
  </sheetViews>
  <sheetFormatPr defaultColWidth="9.28515625" defaultRowHeight="16.5" customHeight="1" x14ac:dyDescent="0.25"/>
  <cols>
    <col min="1" max="1" width="54.140625" style="47" customWidth="1"/>
    <col min="2" max="15" width="13.140625" style="47" customWidth="1"/>
    <col min="16" max="16384" width="9.28515625" style="47"/>
  </cols>
  <sheetData>
    <row r="1" spans="1:16" ht="16.5" customHeight="1" x14ac:dyDescent="0.25">
      <c r="A1" s="190" t="s">
        <v>94</v>
      </c>
      <c r="B1" s="191"/>
      <c r="C1" s="191"/>
      <c r="D1" s="191"/>
      <c r="E1" s="191"/>
      <c r="F1" s="191"/>
      <c r="G1" s="191"/>
      <c r="H1" s="191"/>
      <c r="I1" s="191"/>
      <c r="J1" s="191"/>
      <c r="K1" s="191"/>
      <c r="L1" s="191"/>
      <c r="M1" s="191"/>
      <c r="N1" s="191"/>
      <c r="O1" s="192"/>
    </row>
    <row r="2" spans="1:16" ht="16.5" customHeight="1" x14ac:dyDescent="0.25">
      <c r="A2" s="193" t="s">
        <v>108</v>
      </c>
      <c r="B2" s="194"/>
      <c r="C2" s="194"/>
      <c r="D2" s="194"/>
      <c r="E2" s="194"/>
      <c r="F2" s="194"/>
      <c r="G2" s="194"/>
      <c r="H2" s="194"/>
      <c r="I2" s="194"/>
      <c r="J2" s="194"/>
      <c r="K2" s="194"/>
      <c r="L2" s="194"/>
      <c r="M2" s="194"/>
      <c r="N2" s="194"/>
      <c r="O2" s="195"/>
    </row>
    <row r="3" spans="1:16" ht="16.5" customHeight="1" x14ac:dyDescent="0.25">
      <c r="A3" s="193" t="s">
        <v>127</v>
      </c>
      <c r="B3" s="194"/>
      <c r="C3" s="194"/>
      <c r="D3" s="194"/>
      <c r="E3" s="194"/>
      <c r="F3" s="194"/>
      <c r="G3" s="194"/>
      <c r="H3" s="194"/>
      <c r="I3" s="194"/>
      <c r="J3" s="194"/>
      <c r="K3" s="194"/>
      <c r="L3" s="194"/>
      <c r="M3" s="194"/>
      <c r="N3" s="194"/>
      <c r="O3" s="195"/>
    </row>
    <row r="4" spans="1:16" ht="22.5" customHeight="1" thickBot="1" x14ac:dyDescent="0.3">
      <c r="A4" s="196" t="s">
        <v>1</v>
      </c>
      <c r="B4" s="49"/>
      <c r="C4" s="49"/>
      <c r="D4" s="49"/>
      <c r="E4" s="49"/>
      <c r="F4" s="49"/>
      <c r="G4" s="49"/>
      <c r="H4" s="49"/>
      <c r="I4" s="49"/>
      <c r="J4" s="49"/>
      <c r="K4" s="49"/>
      <c r="L4" s="49"/>
      <c r="M4" s="49"/>
      <c r="N4" s="49"/>
      <c r="O4" s="197"/>
    </row>
    <row r="5" spans="1:16" ht="16.5" customHeight="1" thickBot="1" x14ac:dyDescent="0.35">
      <c r="A5" s="198"/>
      <c r="B5" s="50">
        <v>2015</v>
      </c>
      <c r="C5" s="50">
        <v>2016</v>
      </c>
      <c r="D5" s="50">
        <v>2017</v>
      </c>
      <c r="E5" s="50">
        <v>2018</v>
      </c>
      <c r="F5" s="50">
        <v>2019</v>
      </c>
      <c r="G5" s="50">
        <v>2020</v>
      </c>
      <c r="H5" s="50">
        <v>2021</v>
      </c>
      <c r="I5" s="50">
        <v>2022</v>
      </c>
      <c r="J5" s="50">
        <v>2023</v>
      </c>
      <c r="K5" s="50">
        <v>2024</v>
      </c>
      <c r="L5" s="50">
        <v>2025</v>
      </c>
      <c r="M5" s="50">
        <v>2026</v>
      </c>
      <c r="N5" s="50">
        <v>2027</v>
      </c>
      <c r="O5" s="50">
        <v>2028</v>
      </c>
    </row>
    <row r="6" spans="1:16" ht="16.5" customHeight="1" thickBot="1" x14ac:dyDescent="0.3">
      <c r="A6" s="51"/>
      <c r="B6" s="270"/>
      <c r="C6" s="270"/>
      <c r="D6" s="270"/>
      <c r="E6" s="270"/>
      <c r="F6" s="270"/>
      <c r="G6" s="270"/>
      <c r="H6" s="270"/>
      <c r="I6" s="270"/>
      <c r="J6" s="270"/>
      <c r="K6" s="270"/>
      <c r="L6" s="270"/>
      <c r="M6" s="270"/>
      <c r="N6" s="270"/>
      <c r="O6" s="271"/>
      <c r="P6" s="272"/>
    </row>
    <row r="7" spans="1:16" ht="16.5" customHeight="1" thickBot="1" x14ac:dyDescent="0.3">
      <c r="A7" s="52" t="s">
        <v>126</v>
      </c>
      <c r="B7" s="287">
        <f>'Form 8.1a (IOU)'!B63+'Form 8.1a (POU or CCA)'!B67</f>
        <v>372132</v>
      </c>
      <c r="C7" s="287">
        <f>'Form 8.1a (IOU)'!C63+'Form 8.1a (POU or CCA)'!C67</f>
        <v>384676.99999999988</v>
      </c>
      <c r="D7" s="287">
        <f>'Form 8.1a (IOU)'!D63+'Form 8.1a (POU or CCA)'!D67</f>
        <v>377485.62130010285</v>
      </c>
      <c r="E7" s="287">
        <f>'Form 8.1a (IOU)'!E63+'Form 8.1a (POU or CCA)'!E67</f>
        <v>391884.41724924638</v>
      </c>
      <c r="F7" s="287">
        <f>'Form 8.1a (IOU)'!F63+'Form 8.1a (POU or CCA)'!F67</f>
        <v>454964.65192273707</v>
      </c>
      <c r="G7" s="287">
        <f>'Form 8.1a (IOU)'!G63+'Form 8.1a (POU or CCA)'!G67</f>
        <v>422497.52096655639</v>
      </c>
      <c r="H7" s="287">
        <f>'Form 8.1a (IOU)'!H63+'Form 8.1a (POU or CCA)'!H67</f>
        <v>438873.40454326448</v>
      </c>
      <c r="I7" s="287">
        <f>'Form 8.1a (IOU)'!I63+'Form 8.1a (POU or CCA)'!I67</f>
        <v>449814.3325246328</v>
      </c>
      <c r="J7" s="287">
        <f>'Form 8.1a (IOU)'!J63+'Form 8.1a (POU or CCA)'!J67</f>
        <v>453351.75460413756</v>
      </c>
      <c r="K7" s="287">
        <f>'Form 8.1a (IOU)'!K63+'Form 8.1a (POU or CCA)'!K67</f>
        <v>420774.06132852251</v>
      </c>
      <c r="L7" s="287">
        <f>'Form 8.1a (IOU)'!L63+'Form 8.1a (POU or CCA)'!L67</f>
        <v>441505.01540943666</v>
      </c>
      <c r="M7" s="287">
        <f>'Form 8.1a (IOU)'!M63+'Form 8.1a (POU or CCA)'!M67</f>
        <v>432398.0151018519</v>
      </c>
      <c r="N7" s="287">
        <f>'Form 8.1a (IOU)'!N63+'Form 8.1a (POU or CCA)'!N67</f>
        <v>439598.13233483816</v>
      </c>
      <c r="O7" s="287">
        <f>'Form 8.1a (IOU)'!O63+'Form 8.1a (POU or CCA)'!O67</f>
        <v>456633.5599210147</v>
      </c>
      <c r="P7" s="272"/>
    </row>
    <row r="8" spans="1:16" ht="16.5" customHeight="1" thickBot="1" x14ac:dyDescent="0.3">
      <c r="A8" s="55" t="s">
        <v>39</v>
      </c>
      <c r="B8" s="288"/>
      <c r="C8" s="288"/>
      <c r="D8" s="288"/>
      <c r="E8" s="288"/>
      <c r="F8" s="288"/>
      <c r="G8" s="288"/>
      <c r="H8" s="288"/>
      <c r="I8" s="288"/>
      <c r="J8" s="288"/>
      <c r="K8" s="288"/>
      <c r="L8" s="288"/>
      <c r="M8" s="288"/>
      <c r="N8" s="288"/>
      <c r="O8" s="289"/>
    </row>
    <row r="9" spans="1:16" ht="16.5" customHeight="1" x14ac:dyDescent="0.25">
      <c r="A9" s="56" t="s">
        <v>40</v>
      </c>
      <c r="B9" s="273">
        <f>B$14*0.24512</f>
        <v>55747.641599999995</v>
      </c>
      <c r="C9" s="273">
        <f t="shared" ref="C9" si="0">C$14*0.26</f>
        <v>56600.439999999995</v>
      </c>
      <c r="D9" s="273">
        <f>D$14*0.257</f>
        <v>55421.345457971453</v>
      </c>
      <c r="E9" s="273">
        <f>E$14*0.24976</f>
        <v>61035.115669698076</v>
      </c>
      <c r="F9" s="273">
        <f t="shared" ref="F9:O9" si="1">F$14*0.24976</f>
        <v>61869.132900475699</v>
      </c>
      <c r="G9" s="273">
        <f t="shared" si="1"/>
        <v>64897.760690924166</v>
      </c>
      <c r="H9" s="273">
        <f t="shared" si="1"/>
        <v>66685.212703737474</v>
      </c>
      <c r="I9" s="273">
        <f t="shared" si="1"/>
        <v>62645.624310116204</v>
      </c>
      <c r="J9" s="273">
        <f t="shared" si="1"/>
        <v>62991.599538408103</v>
      </c>
      <c r="K9" s="273">
        <f t="shared" si="1"/>
        <v>61663.167166262385</v>
      </c>
      <c r="L9" s="273">
        <f t="shared" si="1"/>
        <v>62773.97922008259</v>
      </c>
      <c r="M9" s="273">
        <f t="shared" si="1"/>
        <v>63139.21119515437</v>
      </c>
      <c r="N9" s="273">
        <f t="shared" si="1"/>
        <v>65005.257995950815</v>
      </c>
      <c r="O9" s="274">
        <f t="shared" si="1"/>
        <v>63606.615155162246</v>
      </c>
    </row>
    <row r="10" spans="1:16" ht="16.5" customHeight="1" x14ac:dyDescent="0.25">
      <c r="A10" s="57" t="s">
        <v>41</v>
      </c>
      <c r="B10" s="275">
        <f>B$14*0.29466</f>
        <v>67014.523799999981</v>
      </c>
      <c r="C10" s="275">
        <f t="shared" ref="C10" si="2">C$14*0.33</f>
        <v>71839.01999999999</v>
      </c>
      <c r="D10" s="275">
        <f>D$14*0.32778</f>
        <v>70684.858421065699</v>
      </c>
      <c r="E10" s="275">
        <f>E$14*0.32724</f>
        <v>79969.295530717471</v>
      </c>
      <c r="F10" s="275">
        <f t="shared" ref="F10:O10" si="3">F$14*0.32724</f>
        <v>81062.039759575855</v>
      </c>
      <c r="G10" s="275">
        <f t="shared" si="3"/>
        <v>85030.201827746729</v>
      </c>
      <c r="H10" s="275">
        <f t="shared" si="3"/>
        <v>87372.153287840512</v>
      </c>
      <c r="I10" s="275">
        <f t="shared" si="3"/>
        <v>82079.412633097469</v>
      </c>
      <c r="J10" s="275">
        <f t="shared" si="3"/>
        <v>82532.715538711826</v>
      </c>
      <c r="K10" s="275">
        <f t="shared" si="3"/>
        <v>80792.179786545894</v>
      </c>
      <c r="L10" s="275">
        <f t="shared" si="3"/>
        <v>82247.585522020439</v>
      </c>
      <c r="M10" s="275">
        <f t="shared" si="3"/>
        <v>82726.118960211053</v>
      </c>
      <c r="N10" s="275">
        <f t="shared" si="3"/>
        <v>85171.046711222545</v>
      </c>
      <c r="O10" s="276">
        <f t="shared" si="3"/>
        <v>83338.519952655712</v>
      </c>
    </row>
    <row r="11" spans="1:16" ht="16.5" customHeight="1" x14ac:dyDescent="0.25">
      <c r="A11" s="57" t="s">
        <v>42</v>
      </c>
      <c r="B11" s="275">
        <f>B$14*0.45019</f>
        <v>102386.71169999999</v>
      </c>
      <c r="C11" s="275">
        <f t="shared" ref="C11" si="4">C$14*0.4</f>
        <v>87077.599999999991</v>
      </c>
      <c r="D11" s="275">
        <f>D$14*0.412</f>
        <v>88846.670539627376</v>
      </c>
      <c r="E11" s="275">
        <f>E$14*0.42265</f>
        <v>103285.12026664756</v>
      </c>
      <c r="F11" s="275">
        <f t="shared" ref="F11:O11" si="5">F$14*0.42265</f>
        <v>104696.46468764436</v>
      </c>
      <c r="G11" s="275">
        <f t="shared" si="5"/>
        <v>109821.58294370235</v>
      </c>
      <c r="H11" s="275">
        <f t="shared" si="5"/>
        <v>112846.35309591064</v>
      </c>
      <c r="I11" s="275">
        <f t="shared" si="5"/>
        <v>106010.46250268503</v>
      </c>
      <c r="J11" s="275">
        <f t="shared" si="5"/>
        <v>106595.93027269453</v>
      </c>
      <c r="K11" s="275">
        <f t="shared" si="5"/>
        <v>104347.92441872518</v>
      </c>
      <c r="L11" s="275">
        <f t="shared" si="5"/>
        <v>106227.66783058899</v>
      </c>
      <c r="M11" s="275">
        <f t="shared" si="5"/>
        <v>106845.72233997435</v>
      </c>
      <c r="N11" s="275">
        <f t="shared" si="5"/>
        <v>110003.49252077439</v>
      </c>
      <c r="O11" s="276">
        <f t="shared" si="5"/>
        <v>107636.67478911484</v>
      </c>
    </row>
    <row r="12" spans="1:16" ht="16.5" customHeight="1" x14ac:dyDescent="0.25">
      <c r="A12" s="57" t="s">
        <v>43</v>
      </c>
      <c r="B12" s="275">
        <v>0</v>
      </c>
      <c r="C12" s="275">
        <v>0</v>
      </c>
      <c r="D12" s="275">
        <v>0</v>
      </c>
      <c r="E12" s="275">
        <v>0</v>
      </c>
      <c r="F12" s="275">
        <v>0</v>
      </c>
      <c r="G12" s="275">
        <v>0</v>
      </c>
      <c r="H12" s="275">
        <v>0</v>
      </c>
      <c r="I12" s="275">
        <v>0</v>
      </c>
      <c r="J12" s="275">
        <v>0</v>
      </c>
      <c r="K12" s="275">
        <v>0</v>
      </c>
      <c r="L12" s="275">
        <v>0</v>
      </c>
      <c r="M12" s="275">
        <v>0</v>
      </c>
      <c r="N12" s="275">
        <v>0</v>
      </c>
      <c r="O12" s="276">
        <v>0</v>
      </c>
    </row>
    <row r="13" spans="1:16" ht="16.5" customHeight="1" thickBot="1" x14ac:dyDescent="0.3">
      <c r="A13" s="58" t="s">
        <v>44</v>
      </c>
      <c r="B13" s="277">
        <f t="shared" ref="B13:E13" si="6">B$14-SUM(B9:B12)</f>
        <v>2281.1229000000167</v>
      </c>
      <c r="C13" s="277">
        <f t="shared" si="6"/>
        <v>2176.9399999999732</v>
      </c>
      <c r="D13" s="277">
        <f t="shared" si="6"/>
        <v>694.38417266408214</v>
      </c>
      <c r="E13" s="277">
        <f t="shared" si="6"/>
        <v>85.531271958636353</v>
      </c>
      <c r="F13" s="277">
        <f t="shared" ref="F13:O13" si="7">F$14-SUM(F9:F12)</f>
        <v>86.700018078030553</v>
      </c>
      <c r="G13" s="277">
        <f t="shared" si="7"/>
        <v>90.944171371811535</v>
      </c>
      <c r="H13" s="277">
        <f t="shared" si="7"/>
        <v>93.449008833733387</v>
      </c>
      <c r="I13" s="277">
        <f t="shared" si="7"/>
        <v>87.788150658801896</v>
      </c>
      <c r="J13" s="277">
        <f t="shared" si="7"/>
        <v>88.272981415939284</v>
      </c>
      <c r="K13" s="277">
        <f t="shared" si="7"/>
        <v>86.411388966167578</v>
      </c>
      <c r="L13" s="277">
        <f t="shared" si="7"/>
        <v>87.968020207510563</v>
      </c>
      <c r="M13" s="277">
        <f t="shared" si="7"/>
        <v>88.479836316080764</v>
      </c>
      <c r="N13" s="277">
        <f t="shared" si="7"/>
        <v>91.094812214025296</v>
      </c>
      <c r="O13" s="278">
        <f t="shared" si="7"/>
        <v>89.13483065465698</v>
      </c>
    </row>
    <row r="14" spans="1:16" ht="13.5" customHeight="1" thickTop="1" thickBot="1" x14ac:dyDescent="0.3">
      <c r="A14" s="59" t="s">
        <v>45</v>
      </c>
      <c r="B14" s="279">
        <v>227429.99999999997</v>
      </c>
      <c r="C14" s="279">
        <v>217693.99999999997</v>
      </c>
      <c r="D14" s="279">
        <v>215647.2585913286</v>
      </c>
      <c r="E14" s="279">
        <v>244375.06273902176</v>
      </c>
      <c r="F14" s="279">
        <v>247714.33736577394</v>
      </c>
      <c r="G14" s="279">
        <v>259840.48963374505</v>
      </c>
      <c r="H14" s="279">
        <v>266997.16809632233</v>
      </c>
      <c r="I14" s="279">
        <v>250823.28759655749</v>
      </c>
      <c r="J14" s="279">
        <v>252208.51833123039</v>
      </c>
      <c r="K14" s="279">
        <v>246889.68276049962</v>
      </c>
      <c r="L14" s="279">
        <v>251337.20059289955</v>
      </c>
      <c r="M14" s="279">
        <v>252799.53233165585</v>
      </c>
      <c r="N14" s="279">
        <v>260270.89204016179</v>
      </c>
      <c r="O14" s="279">
        <v>254670.94472758746</v>
      </c>
    </row>
    <row r="15" spans="1:16" ht="16.5" customHeight="1" thickBot="1" x14ac:dyDescent="0.3">
      <c r="A15" s="55" t="s">
        <v>46</v>
      </c>
      <c r="B15" s="290"/>
      <c r="C15" s="290"/>
      <c r="D15" s="290"/>
      <c r="E15" s="290"/>
      <c r="F15" s="290"/>
      <c r="G15" s="290"/>
      <c r="H15" s="290"/>
      <c r="I15" s="290"/>
      <c r="J15" s="290"/>
      <c r="K15" s="290"/>
      <c r="L15" s="290"/>
      <c r="M15" s="290"/>
      <c r="N15" s="290"/>
      <c r="O15" s="291"/>
    </row>
    <row r="16" spans="1:16" ht="16.5" customHeight="1" x14ac:dyDescent="0.25">
      <c r="A16" s="56" t="s">
        <v>40</v>
      </c>
      <c r="B16" s="280">
        <f t="shared" ref="B16:O20" si="8">B$21*(B9/B$14)</f>
        <v>25960.659200000002</v>
      </c>
      <c r="C16" s="280">
        <f t="shared" si="8"/>
        <v>31145.112699999994</v>
      </c>
      <c r="D16" s="280">
        <f t="shared" si="8"/>
        <v>30488.747369442292</v>
      </c>
      <c r="E16" s="280">
        <f t="shared" si="8"/>
        <v>24987.824513559044</v>
      </c>
      <c r="F16" s="280">
        <f t="shared" si="8"/>
        <v>39581.088154388475</v>
      </c>
      <c r="G16" s="280">
        <f t="shared" si="8"/>
        <v>27925.775611152476</v>
      </c>
      <c r="H16" s="280">
        <f t="shared" si="8"/>
        <v>29911.101084683218</v>
      </c>
      <c r="I16" s="280">
        <f t="shared" si="8"/>
        <v>36592.68356981856</v>
      </c>
      <c r="J16" s="280">
        <f t="shared" si="8"/>
        <v>36985.086258774936</v>
      </c>
      <c r="K16" s="280">
        <f t="shared" si="8"/>
        <v>30096.329006818785</v>
      </c>
      <c r="L16" s="280">
        <f t="shared" si="8"/>
        <v>33988.700205356967</v>
      </c>
      <c r="M16" s="280">
        <f t="shared" si="8"/>
        <v>31112.78802898667</v>
      </c>
      <c r="N16" s="280">
        <f t="shared" si="8"/>
        <v>30918.290269268171</v>
      </c>
      <c r="O16" s="281">
        <f t="shared" si="8"/>
        <v>36462.175710866446</v>
      </c>
    </row>
    <row r="17" spans="1:15" ht="16.5" customHeight="1" x14ac:dyDescent="0.25">
      <c r="A17" s="57" t="s">
        <v>41</v>
      </c>
      <c r="B17" s="282">
        <f t="shared" si="8"/>
        <v>31207.440599999998</v>
      </c>
      <c r="C17" s="282">
        <f t="shared" si="8"/>
        <v>39530.335349999994</v>
      </c>
      <c r="D17" s="282">
        <f t="shared" si="8"/>
        <v>38885.609388154851</v>
      </c>
      <c r="E17" s="282">
        <f t="shared" si="8"/>
        <v>32739.492688248964</v>
      </c>
      <c r="F17" s="282">
        <f t="shared" si="8"/>
        <v>51859.846603307509</v>
      </c>
      <c r="G17" s="282">
        <f t="shared" si="8"/>
        <v>36588.848538571168</v>
      </c>
      <c r="H17" s="282">
        <f t="shared" si="8"/>
        <v>39190.057330844546</v>
      </c>
      <c r="I17" s="282">
        <f t="shared" si="8"/>
        <v>47944.385695817684</v>
      </c>
      <c r="J17" s="282">
        <f t="shared" si="8"/>
        <v>48458.518687225769</v>
      </c>
      <c r="K17" s="282">
        <f t="shared" si="8"/>
        <v>39432.746253168552</v>
      </c>
      <c r="L17" s="282">
        <f t="shared" si="8"/>
        <v>44532.600317108474</v>
      </c>
      <c r="M17" s="282">
        <f t="shared" si="8"/>
        <v>40764.528966229969</v>
      </c>
      <c r="N17" s="282">
        <f t="shared" si="8"/>
        <v>40509.694537617375</v>
      </c>
      <c r="O17" s="283">
        <f t="shared" si="8"/>
        <v>47773.391974791535</v>
      </c>
    </row>
    <row r="18" spans="1:15" ht="16.5" customHeight="1" x14ac:dyDescent="0.25">
      <c r="A18" s="57" t="s">
        <v>42</v>
      </c>
      <c r="B18" s="282">
        <f t="shared" si="8"/>
        <v>47679.622899999995</v>
      </c>
      <c r="C18" s="282">
        <f t="shared" si="8"/>
        <v>47915.55799999999</v>
      </c>
      <c r="D18" s="282">
        <f t="shared" si="8"/>
        <v>48876.902397705147</v>
      </c>
      <c r="E18" s="282">
        <f t="shared" si="8"/>
        <v>42285.009731965612</v>
      </c>
      <c r="F18" s="282">
        <f t="shared" si="8"/>
        <v>66980.08851878719</v>
      </c>
      <c r="G18" s="282">
        <f t="shared" si="8"/>
        <v>47256.682663571402</v>
      </c>
      <c r="H18" s="282">
        <f t="shared" si="8"/>
        <v>50616.299140940748</v>
      </c>
      <c r="I18" s="282">
        <f t="shared" si="8"/>
        <v>61923.036958615528</v>
      </c>
      <c r="J18" s="282">
        <f t="shared" si="8"/>
        <v>62587.070416684917</v>
      </c>
      <c r="K18" s="282">
        <f t="shared" si="8"/>
        <v>50929.746375448267</v>
      </c>
      <c r="L18" s="282">
        <f t="shared" si="8"/>
        <v>57516.512419098821</v>
      </c>
      <c r="M18" s="282">
        <f t="shared" si="8"/>
        <v>52649.823272146125</v>
      </c>
      <c r="N18" s="282">
        <f t="shared" si="8"/>
        <v>52320.68939104017</v>
      </c>
      <c r="O18" s="283">
        <f t="shared" si="8"/>
        <v>61702.188357614126</v>
      </c>
    </row>
    <row r="19" spans="1:15" ht="16.5" customHeight="1" x14ac:dyDescent="0.25">
      <c r="A19" s="57" t="s">
        <v>43</v>
      </c>
      <c r="B19" s="282">
        <f t="shared" si="8"/>
        <v>0</v>
      </c>
      <c r="C19" s="282">
        <f t="shared" si="8"/>
        <v>0</v>
      </c>
      <c r="D19" s="282">
        <f t="shared" si="8"/>
        <v>0</v>
      </c>
      <c r="E19" s="282">
        <f t="shared" si="8"/>
        <v>0</v>
      </c>
      <c r="F19" s="282">
        <f t="shared" si="8"/>
        <v>0</v>
      </c>
      <c r="G19" s="282">
        <f t="shared" si="8"/>
        <v>0</v>
      </c>
      <c r="H19" s="282">
        <f t="shared" si="8"/>
        <v>0</v>
      </c>
      <c r="I19" s="282">
        <f t="shared" si="8"/>
        <v>0</v>
      </c>
      <c r="J19" s="282">
        <f t="shared" si="8"/>
        <v>0</v>
      </c>
      <c r="K19" s="282">
        <f t="shared" si="8"/>
        <v>0</v>
      </c>
      <c r="L19" s="282">
        <f t="shared" si="8"/>
        <v>0</v>
      </c>
      <c r="M19" s="282">
        <f t="shared" si="8"/>
        <v>0</v>
      </c>
      <c r="N19" s="282">
        <f t="shared" si="8"/>
        <v>0</v>
      </c>
      <c r="O19" s="283">
        <f t="shared" si="8"/>
        <v>0</v>
      </c>
    </row>
    <row r="20" spans="1:15" ht="16.5" customHeight="1" thickBot="1" x14ac:dyDescent="0.3">
      <c r="A20" s="58" t="s">
        <v>44</v>
      </c>
      <c r="B20" s="284">
        <f t="shared" si="8"/>
        <v>1062.2773000000079</v>
      </c>
      <c r="C20" s="284">
        <f t="shared" si="8"/>
        <v>1197.8889499999852</v>
      </c>
      <c r="D20" s="284">
        <f t="shared" si="8"/>
        <v>381.99909155488228</v>
      </c>
      <c r="E20" s="284">
        <f t="shared" si="8"/>
        <v>35.016570226391302</v>
      </c>
      <c r="F20" s="284">
        <f t="shared" si="8"/>
        <v>55.466771516806176</v>
      </c>
      <c r="G20" s="284">
        <f t="shared" si="8"/>
        <v>39.133654163610863</v>
      </c>
      <c r="H20" s="284">
        <f t="shared" si="8"/>
        <v>41.915780668007002</v>
      </c>
      <c r="I20" s="284">
        <f t="shared" si="8"/>
        <v>51.278984823180181</v>
      </c>
      <c r="J20" s="284">
        <f t="shared" si="8"/>
        <v>51.828876483714346</v>
      </c>
      <c r="K20" s="284">
        <f t="shared" si="8"/>
        <v>42.175348944529489</v>
      </c>
      <c r="L20" s="284">
        <f t="shared" si="8"/>
        <v>47.629904996293881</v>
      </c>
      <c r="M20" s="284">
        <f t="shared" si="8"/>
        <v>43.599759009230795</v>
      </c>
      <c r="N20" s="284">
        <f t="shared" si="8"/>
        <v>43.327200489430403</v>
      </c>
      <c r="O20" s="285">
        <f t="shared" si="8"/>
        <v>51.096098249533355</v>
      </c>
    </row>
    <row r="21" spans="1:15" ht="13.5" customHeight="1" thickTop="1" thickBot="1" x14ac:dyDescent="0.3">
      <c r="A21" s="59" t="s">
        <v>47</v>
      </c>
      <c r="B21" s="279">
        <v>105910</v>
      </c>
      <c r="C21" s="279">
        <v>119788.89499999997</v>
      </c>
      <c r="D21" s="279">
        <v>118633.25824685716</v>
      </c>
      <c r="E21" s="279">
        <v>100047.34350400002</v>
      </c>
      <c r="F21" s="279">
        <v>158476.49004799998</v>
      </c>
      <c r="G21" s="279">
        <v>111810.44046745865</v>
      </c>
      <c r="H21" s="279">
        <v>119759.37333713651</v>
      </c>
      <c r="I21" s="279">
        <v>146511.38520907494</v>
      </c>
      <c r="J21" s="279">
        <v>148082.50423916933</v>
      </c>
      <c r="K21" s="279">
        <v>120500.99698438014</v>
      </c>
      <c r="L21" s="279">
        <v>136085.44284656056</v>
      </c>
      <c r="M21" s="279">
        <v>124570.74002637199</v>
      </c>
      <c r="N21" s="279">
        <v>123792.00139841516</v>
      </c>
      <c r="O21" s="279">
        <v>145988.85214152164</v>
      </c>
    </row>
    <row r="22" spans="1:15" ht="16.5" customHeight="1" thickBot="1" x14ac:dyDescent="0.3">
      <c r="A22" s="61" t="s">
        <v>48</v>
      </c>
      <c r="B22" s="290"/>
      <c r="C22" s="290"/>
      <c r="D22" s="290"/>
      <c r="E22" s="290"/>
      <c r="F22" s="290"/>
      <c r="G22" s="290"/>
      <c r="H22" s="290"/>
      <c r="I22" s="290"/>
      <c r="J22" s="290"/>
      <c r="K22" s="290"/>
      <c r="L22" s="290"/>
      <c r="M22" s="290"/>
      <c r="N22" s="290"/>
      <c r="O22" s="291"/>
    </row>
    <row r="23" spans="1:15" ht="16.5" customHeight="1" x14ac:dyDescent="0.25">
      <c r="A23" s="56" t="s">
        <v>40</v>
      </c>
      <c r="B23" s="280">
        <f t="shared" ref="B23:O27" si="9">B$28*(B9/B$14)</f>
        <v>9508.6950399999987</v>
      </c>
      <c r="C23" s="280">
        <f t="shared" si="9"/>
        <v>12270.467299999997</v>
      </c>
      <c r="D23" s="280">
        <f t="shared" si="9"/>
        <v>11103.711846712684</v>
      </c>
      <c r="E23" s="280">
        <f t="shared" si="9"/>
        <v>11854.111868914666</v>
      </c>
      <c r="F23" s="280">
        <f t="shared" si="9"/>
        <v>12181.750409358639</v>
      </c>
      <c r="G23" s="280">
        <f t="shared" si="9"/>
        <v>12699.444534530461</v>
      </c>
      <c r="H23" s="280">
        <f t="shared" si="9"/>
        <v>13016.707730305066</v>
      </c>
      <c r="I23" s="280">
        <f t="shared" si="9"/>
        <v>13107.319811417527</v>
      </c>
      <c r="J23" s="280">
        <f t="shared" si="9"/>
        <v>13252.448432746394</v>
      </c>
      <c r="K23" s="280">
        <f t="shared" si="9"/>
        <v>13333.033384330605</v>
      </c>
      <c r="L23" s="280">
        <f t="shared" si="9"/>
        <v>13507.613223221348</v>
      </c>
      <c r="M23" s="280">
        <f t="shared" si="9"/>
        <v>13743.729027697495</v>
      </c>
      <c r="N23" s="280">
        <f t="shared" si="9"/>
        <v>13870.481266730201</v>
      </c>
      <c r="O23" s="281">
        <f t="shared" si="9"/>
        <v>13980.007059843931</v>
      </c>
    </row>
    <row r="24" spans="1:15" ht="16.5" customHeight="1" x14ac:dyDescent="0.25">
      <c r="A24" s="57" t="s">
        <v>41</v>
      </c>
      <c r="B24" s="282">
        <f t="shared" si="9"/>
        <v>11430.450719999997</v>
      </c>
      <c r="C24" s="282">
        <f t="shared" si="9"/>
        <v>15574.054649999996</v>
      </c>
      <c r="D24" s="282">
        <f t="shared" si="9"/>
        <v>14161.769140527176</v>
      </c>
      <c r="E24" s="282">
        <f t="shared" si="9"/>
        <v>15531.46848167695</v>
      </c>
      <c r="F24" s="282">
        <f t="shared" si="9"/>
        <v>15960.746332313105</v>
      </c>
      <c r="G24" s="282">
        <f t="shared" si="9"/>
        <v>16639.038394777977</v>
      </c>
      <c r="H24" s="282">
        <f t="shared" si="9"/>
        <v>17054.722284052808</v>
      </c>
      <c r="I24" s="282">
        <f t="shared" si="9"/>
        <v>17173.443846445673</v>
      </c>
      <c r="J24" s="282">
        <f t="shared" si="9"/>
        <v>17363.593950720409</v>
      </c>
      <c r="K24" s="282">
        <f t="shared" si="9"/>
        <v>17469.17778943124</v>
      </c>
      <c r="L24" s="282">
        <f t="shared" si="9"/>
        <v>17697.915403455128</v>
      </c>
      <c r="M24" s="282">
        <f t="shared" si="9"/>
        <v>18007.278535488982</v>
      </c>
      <c r="N24" s="282">
        <f t="shared" si="9"/>
        <v>18173.351576412519</v>
      </c>
      <c r="O24" s="283">
        <f t="shared" si="9"/>
        <v>18316.854221105572</v>
      </c>
    </row>
    <row r="25" spans="1:15" ht="16.5" customHeight="1" x14ac:dyDescent="0.25">
      <c r="A25" s="57" t="s">
        <v>42</v>
      </c>
      <c r="B25" s="282">
        <f t="shared" si="9"/>
        <v>17463.770479999996</v>
      </c>
      <c r="C25" s="282">
        <f t="shared" si="9"/>
        <v>18877.641999999996</v>
      </c>
      <c r="D25" s="282">
        <f t="shared" si="9"/>
        <v>17800.503038309827</v>
      </c>
      <c r="E25" s="282">
        <f t="shared" si="9"/>
        <v>20059.818951780846</v>
      </c>
      <c r="F25" s="282">
        <f t="shared" si="9"/>
        <v>20614.256928713283</v>
      </c>
      <c r="G25" s="282">
        <f t="shared" si="9"/>
        <v>21490.311629241271</v>
      </c>
      <c r="H25" s="282">
        <f t="shared" si="9"/>
        <v>22027.192193359369</v>
      </c>
      <c r="I25" s="282">
        <f t="shared" si="9"/>
        <v>22180.528180235498</v>
      </c>
      <c r="J25" s="282">
        <f t="shared" si="9"/>
        <v>22426.118394059351</v>
      </c>
      <c r="K25" s="282">
        <f t="shared" si="9"/>
        <v>22562.486226326597</v>
      </c>
      <c r="L25" s="282">
        <f t="shared" si="9"/>
        <v>22857.914513110598</v>
      </c>
      <c r="M25" s="282">
        <f t="shared" si="9"/>
        <v>23257.475470677236</v>
      </c>
      <c r="N25" s="282">
        <f t="shared" si="9"/>
        <v>23471.968719504806</v>
      </c>
      <c r="O25" s="283">
        <f t="shared" si="9"/>
        <v>23657.310953887882</v>
      </c>
    </row>
    <row r="26" spans="1:15" ht="16.5" customHeight="1" x14ac:dyDescent="0.25">
      <c r="A26" s="57" t="s">
        <v>43</v>
      </c>
      <c r="B26" s="282">
        <f t="shared" si="9"/>
        <v>0</v>
      </c>
      <c r="C26" s="282">
        <f t="shared" si="9"/>
        <v>0</v>
      </c>
      <c r="D26" s="282">
        <f t="shared" si="9"/>
        <v>0</v>
      </c>
      <c r="E26" s="282">
        <f t="shared" si="9"/>
        <v>0</v>
      </c>
      <c r="F26" s="282">
        <f t="shared" si="9"/>
        <v>0</v>
      </c>
      <c r="G26" s="282">
        <f t="shared" si="9"/>
        <v>0</v>
      </c>
      <c r="H26" s="282">
        <f t="shared" si="9"/>
        <v>0</v>
      </c>
      <c r="I26" s="282">
        <f t="shared" si="9"/>
        <v>0</v>
      </c>
      <c r="J26" s="282">
        <f t="shared" si="9"/>
        <v>0</v>
      </c>
      <c r="K26" s="282">
        <f t="shared" si="9"/>
        <v>0</v>
      </c>
      <c r="L26" s="282">
        <f t="shared" si="9"/>
        <v>0</v>
      </c>
      <c r="M26" s="282">
        <f t="shared" si="9"/>
        <v>0</v>
      </c>
      <c r="N26" s="282">
        <f t="shared" si="9"/>
        <v>0</v>
      </c>
      <c r="O26" s="283">
        <f t="shared" si="9"/>
        <v>0</v>
      </c>
    </row>
    <row r="27" spans="1:15" ht="16.5" customHeight="1" thickBot="1" x14ac:dyDescent="0.3">
      <c r="A27" s="58" t="s">
        <v>44</v>
      </c>
      <c r="B27" s="284">
        <f t="shared" si="9"/>
        <v>389.08376000000283</v>
      </c>
      <c r="C27" s="284">
        <f t="shared" si="9"/>
        <v>471.94104999999416</v>
      </c>
      <c r="D27" s="284">
        <f t="shared" si="9"/>
        <v>139.12043636737374</v>
      </c>
      <c r="E27" s="284">
        <f t="shared" si="9"/>
        <v>16.611703852174493</v>
      </c>
      <c r="F27" s="284">
        <f t="shared" si="9"/>
        <v>17.070838578139011</v>
      </c>
      <c r="G27" s="284">
        <f t="shared" si="9"/>
        <v>17.796306802873556</v>
      </c>
      <c r="H27" s="284">
        <f t="shared" si="9"/>
        <v>18.240902088435998</v>
      </c>
      <c r="I27" s="284">
        <f t="shared" si="9"/>
        <v>18.367880901651539</v>
      </c>
      <c r="J27" s="284">
        <f t="shared" si="9"/>
        <v>18.571256211810109</v>
      </c>
      <c r="K27" s="284">
        <f t="shared" si="9"/>
        <v>18.684183554273375</v>
      </c>
      <c r="L27" s="284">
        <f t="shared" si="9"/>
        <v>18.928830189490878</v>
      </c>
      <c r="M27" s="284">
        <f t="shared" si="9"/>
        <v>19.259709960338682</v>
      </c>
      <c r="N27" s="284">
        <f t="shared" si="9"/>
        <v>19.437333613684739</v>
      </c>
      <c r="O27" s="285">
        <f t="shared" si="9"/>
        <v>19.590817068167244</v>
      </c>
    </row>
    <row r="28" spans="1:15" ht="13.5" customHeight="1" thickTop="1" thickBot="1" x14ac:dyDescent="0.3">
      <c r="A28" s="59" t="s">
        <v>49</v>
      </c>
      <c r="B28" s="279">
        <v>38791.999999999993</v>
      </c>
      <c r="C28" s="279">
        <v>47194.104999999989</v>
      </c>
      <c r="D28" s="279">
        <v>43205.104461917057</v>
      </c>
      <c r="E28" s="279">
        <v>47462.011006224639</v>
      </c>
      <c r="F28" s="279">
        <v>48773.824508963167</v>
      </c>
      <c r="G28" s="279">
        <v>50846.590865352584</v>
      </c>
      <c r="H28" s="279">
        <v>52116.863109805672</v>
      </c>
      <c r="I28" s="279">
        <v>52479.659719000345</v>
      </c>
      <c r="J28" s="279">
        <v>53060.732033737964</v>
      </c>
      <c r="K28" s="279">
        <v>53383.381583642717</v>
      </c>
      <c r="L28" s="279">
        <v>54082.371969976564</v>
      </c>
      <c r="M28" s="279">
        <v>55027.742743824048</v>
      </c>
      <c r="N28" s="279">
        <v>55535.238896261217</v>
      </c>
      <c r="O28" s="279">
        <v>55973.763051905553</v>
      </c>
    </row>
    <row r="29" spans="1:15" s="62" customFormat="1" ht="16.5" customHeight="1" thickBot="1" x14ac:dyDescent="0.3">
      <c r="A29" s="61" t="s">
        <v>50</v>
      </c>
      <c r="B29" s="286">
        <v>372132</v>
      </c>
      <c r="C29" s="286">
        <v>384676.99999999994</v>
      </c>
      <c r="D29" s="286">
        <v>377485.62130010285</v>
      </c>
      <c r="E29" s="286">
        <v>391884.41724924638</v>
      </c>
      <c r="F29" s="286">
        <v>454964.65192273707</v>
      </c>
      <c r="G29" s="286">
        <v>422497.52096655633</v>
      </c>
      <c r="H29" s="286">
        <v>438873.40454326454</v>
      </c>
      <c r="I29" s="286">
        <v>449814.3325246328</v>
      </c>
      <c r="J29" s="286">
        <v>453351.75460413762</v>
      </c>
      <c r="K29" s="286">
        <v>420774.06132852251</v>
      </c>
      <c r="L29" s="286">
        <v>441505.01540943666</v>
      </c>
      <c r="M29" s="286">
        <v>432398.0151018519</v>
      </c>
      <c r="N29" s="286">
        <v>439598.13233483816</v>
      </c>
      <c r="O29" s="286">
        <v>456633.55992101465</v>
      </c>
    </row>
  </sheetData>
  <printOptions horizontalCentered="1"/>
  <pageMargins left="0.5" right="0.5" top="0.75" bottom="0.75" header="0.5" footer="0.5"/>
  <pageSetup scale="87"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pageSetUpPr fitToPage="1"/>
  </sheetPr>
  <dimension ref="A1:O9"/>
  <sheetViews>
    <sheetView workbookViewId="0">
      <selection activeCell="A26" sqref="A26"/>
    </sheetView>
  </sheetViews>
  <sheetFormatPr defaultColWidth="9.28515625" defaultRowHeight="16.5" customHeight="1" x14ac:dyDescent="0.25"/>
  <cols>
    <col min="1" max="1" width="52.28515625" style="47" customWidth="1"/>
    <col min="2" max="16384" width="9.28515625" style="47"/>
  </cols>
  <sheetData>
    <row r="1" spans="1:15" ht="16.5" customHeight="1" x14ac:dyDescent="0.25">
      <c r="A1" s="48" t="s">
        <v>95</v>
      </c>
      <c r="B1" s="46"/>
      <c r="C1" s="46"/>
      <c r="D1" s="46"/>
      <c r="E1" s="46"/>
      <c r="F1" s="46"/>
      <c r="G1" s="46"/>
      <c r="H1" s="46"/>
      <c r="I1" s="46"/>
      <c r="J1" s="46"/>
      <c r="K1" s="46"/>
      <c r="L1" s="46"/>
      <c r="M1" s="46"/>
      <c r="N1" s="46"/>
      <c r="O1" s="46"/>
    </row>
    <row r="2" spans="1:15" ht="16.5" customHeight="1" x14ac:dyDescent="0.25">
      <c r="A2" s="115" t="s">
        <v>83</v>
      </c>
      <c r="B2" s="46"/>
      <c r="C2" s="46"/>
      <c r="D2" s="46"/>
      <c r="E2" s="46"/>
      <c r="F2" s="46"/>
      <c r="G2" s="46"/>
      <c r="H2" s="46"/>
      <c r="I2" s="46"/>
      <c r="J2" s="46"/>
      <c r="K2" s="46"/>
      <c r="L2" s="46"/>
      <c r="M2" s="46"/>
      <c r="N2" s="46"/>
      <c r="O2" s="46"/>
    </row>
    <row r="3" spans="1:15" ht="16.5" customHeight="1" x14ac:dyDescent="0.25">
      <c r="A3" s="115" t="s">
        <v>130</v>
      </c>
      <c r="B3" s="159"/>
      <c r="C3" s="159"/>
      <c r="D3" s="159"/>
      <c r="E3" s="159"/>
      <c r="F3" s="159"/>
      <c r="G3" s="159"/>
      <c r="H3" s="159"/>
      <c r="I3" s="159"/>
      <c r="J3" s="159"/>
      <c r="K3" s="159"/>
      <c r="L3" s="159"/>
      <c r="M3" s="159"/>
      <c r="N3" s="159"/>
      <c r="O3" s="159"/>
    </row>
    <row r="4" spans="1:15" ht="16.5" customHeight="1" thickBot="1" x14ac:dyDescent="0.3">
      <c r="A4" s="115" t="s">
        <v>1</v>
      </c>
      <c r="B4" s="159"/>
      <c r="C4" s="159"/>
      <c r="D4" s="159"/>
      <c r="E4" s="159"/>
      <c r="F4" s="159"/>
      <c r="G4" s="159"/>
      <c r="H4" s="159"/>
      <c r="I4" s="159"/>
      <c r="J4" s="159"/>
      <c r="K4" s="159"/>
      <c r="L4" s="159"/>
      <c r="M4" s="159"/>
      <c r="N4" s="159"/>
      <c r="O4" s="159"/>
    </row>
    <row r="5" spans="1:15" ht="18" customHeight="1" thickBot="1" x14ac:dyDescent="0.35">
      <c r="A5" s="160"/>
      <c r="B5" s="161">
        <v>2015</v>
      </c>
      <c r="C5" s="161">
        <v>2016</v>
      </c>
      <c r="D5" s="161">
        <v>2017</v>
      </c>
      <c r="E5" s="161">
        <v>2018</v>
      </c>
      <c r="F5" s="161">
        <v>2019</v>
      </c>
      <c r="G5" s="161">
        <v>2020</v>
      </c>
      <c r="H5" s="161">
        <v>2021</v>
      </c>
      <c r="I5" s="161">
        <v>2022</v>
      </c>
      <c r="J5" s="161">
        <v>2023</v>
      </c>
      <c r="K5" s="161">
        <v>2024</v>
      </c>
      <c r="L5" s="161">
        <v>2025</v>
      </c>
      <c r="M5" s="161">
        <v>2026</v>
      </c>
      <c r="N5" s="161">
        <v>2027</v>
      </c>
      <c r="O5" s="161">
        <v>2028</v>
      </c>
    </row>
    <row r="6" spans="1:15" ht="31.5" customHeight="1" thickBot="1" x14ac:dyDescent="0.3">
      <c r="A6" s="116" t="s">
        <v>50</v>
      </c>
      <c r="B6" s="53"/>
      <c r="C6" s="53"/>
      <c r="D6" s="53"/>
      <c r="E6" s="53"/>
      <c r="F6" s="53"/>
      <c r="G6" s="53"/>
      <c r="H6" s="53"/>
      <c r="I6" s="53"/>
      <c r="J6" s="53"/>
      <c r="K6" s="53"/>
      <c r="L6" s="53"/>
      <c r="M6" s="53"/>
      <c r="N6" s="53"/>
      <c r="O6" s="53"/>
    </row>
    <row r="7" spans="1:15" ht="16.5" customHeight="1" thickBot="1" x14ac:dyDescent="0.3">
      <c r="A7" s="55" t="s">
        <v>84</v>
      </c>
      <c r="B7" s="16"/>
      <c r="C7" s="16"/>
      <c r="D7" s="16"/>
      <c r="E7" s="16"/>
      <c r="F7" s="16"/>
      <c r="G7" s="16"/>
      <c r="H7" s="16"/>
      <c r="I7" s="16"/>
      <c r="J7" s="16"/>
      <c r="K7" s="16"/>
      <c r="L7" s="16"/>
      <c r="M7" s="16"/>
      <c r="N7" s="16"/>
      <c r="O7" s="17"/>
    </row>
    <row r="8" spans="1:15" ht="16.5" customHeight="1" thickBot="1" x14ac:dyDescent="0.3">
      <c r="A8" s="117" t="s">
        <v>7</v>
      </c>
      <c r="B8" s="41"/>
      <c r="C8" s="41"/>
      <c r="D8" s="41"/>
      <c r="E8" s="41"/>
      <c r="F8" s="41"/>
      <c r="G8" s="41"/>
      <c r="H8" s="41"/>
      <c r="I8" s="41"/>
      <c r="J8" s="41"/>
      <c r="K8" s="41"/>
      <c r="L8" s="41"/>
      <c r="M8" s="41"/>
      <c r="N8" s="41"/>
      <c r="O8" s="42"/>
    </row>
    <row r="9" spans="1:15" ht="16.5" customHeight="1" thickBot="1" x14ac:dyDescent="0.3">
      <c r="A9" s="118" t="s">
        <v>85</v>
      </c>
      <c r="B9" s="41"/>
      <c r="C9" s="41"/>
      <c r="D9" s="41"/>
      <c r="E9" s="41"/>
      <c r="F9" s="41"/>
      <c r="G9" s="41"/>
      <c r="H9" s="41"/>
      <c r="I9" s="41"/>
      <c r="J9" s="41"/>
      <c r="K9" s="41"/>
      <c r="L9" s="41"/>
      <c r="M9" s="41"/>
      <c r="N9" s="41"/>
      <c r="O9" s="42"/>
    </row>
  </sheetData>
  <customSheetViews>
    <customSheetView guid="{64245E33-E577-4C25-9B98-21C112E84FF6}" showPageBreaks="1" fitToPage="1" printArea="1">
      <selection activeCell="A3" sqref="A3"/>
      <pageMargins left="0.75" right="0.75" top="1" bottom="1" header="0.5" footer="0.5"/>
      <printOptions headings="1"/>
      <pageSetup scale="82" orientation="landscape" r:id="rId1"/>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2"/>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8" orientation="landscape" r:id="rId5"/>
  <headerFooter alignWithMargins="0">
    <oddFooter>&amp;R&amp;A</oddFooter>
  </headerFooter>
  <drawing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City of Anaheim</Received_x0020_From>
    <Docket_x0020_Number xmlns="8eef3743-c7b3-4cbe-8837-b6e805be353c">17-IEPR-03</Docket_x0020_Number>
    <TaxCatchAll xmlns="8eef3743-c7b3-4cbe-8837-b6e805be353c">
      <Value>87</Value>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http://efilingspinternal/_layouts/DocIdRedir.aspx?ID=Z5JXHV6S7NA6-3-109655</Url>
      <Description>Z5JXHV6S7NA6-3-109655</Description>
    </_dlc_DocIdUrl>
    <_dlc_DocId xmlns="8eef3743-c7b3-4cbe-8837-b6e805be353c">Z5JXHV6S7NA6-3-109655</_dlc_DocId>
  </documentManagement>
</p:properties>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1503B99-0625-4AD9-8F96-278A8CFE400A}"/>
</file>

<file path=customXml/itemProps2.xml><?xml version="1.0" encoding="utf-8"?>
<ds:datastoreItem xmlns:ds="http://schemas.openxmlformats.org/officeDocument/2006/customXml" ds:itemID="{5245FAD4-6827-4ACF-A79B-7598826F90AD}"/>
</file>

<file path=customXml/itemProps3.xml><?xml version="1.0" encoding="utf-8"?>
<ds:datastoreItem xmlns:ds="http://schemas.openxmlformats.org/officeDocument/2006/customXml" ds:itemID="{52D6B79A-526F-48F0-AD78-1FFBB0E7C01B}"/>
</file>

<file path=customXml/itemProps4.xml><?xml version="1.0" encoding="utf-8"?>
<ds:datastoreItem xmlns:ds="http://schemas.openxmlformats.org/officeDocument/2006/customXml" ds:itemID="{1BF2B302-F194-487F-988E-5448BC2BAAA5}"/>
</file>

<file path=customXml/itemProps5.xml><?xml version="1.0" encoding="utf-8"?>
<ds:datastoreItem xmlns:ds="http://schemas.openxmlformats.org/officeDocument/2006/customXml" ds:itemID="{FC7DB293-DBA1-405D-BF93-B35B52E0A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cover</vt:lpstr>
      <vt:lpstr>FormsList&amp;FilerInfo</vt:lpstr>
      <vt:lpstr>2017June IEPR Form 1.8</vt:lpstr>
      <vt:lpstr>Form 8.1a (IOU)</vt:lpstr>
      <vt:lpstr>Form 8.1a (POU or CCA)</vt:lpstr>
      <vt:lpstr>Form 8.1a (ESP)</vt:lpstr>
      <vt:lpstr>Form 8.1b (Bundled)</vt:lpstr>
      <vt:lpstr>Form 8.1b (Direct Access)</vt:lpstr>
      <vt:lpstr>CoName</vt:lpstr>
      <vt:lpstr>filedate</vt:lpstr>
      <vt:lpstr>cover!Print_Area</vt:lpstr>
      <vt:lpstr>'FormsList&amp;FilerInfo'!Print_Area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Anaheim 2017 IEPR Forms 1.8, 8.1a, 8.1b</dc:title>
  <dc:creator>Garcia, Cary@Energy</dc:creator>
  <cp:lastModifiedBy>Mei Pan</cp:lastModifiedBy>
  <cp:lastPrinted>2017-02-13T18:53:05Z</cp:lastPrinted>
  <dcterms:created xsi:type="dcterms:W3CDTF">2004-04-26T18:12:37Z</dcterms:created>
  <dcterms:modified xsi:type="dcterms:W3CDTF">2017-06-05T18:14:31Z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eec51f23-196b-4b89-9a9c-83e9bc66ca63</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http://efilingspinternal/PendingDocuments/17-IEPR-03/20170605T112513_Anaheim_2017_IEPR_Forms_18_81a_81b.xlsx</vt:lpwstr>
  </property>
  <property fmtid="{D5CDD505-2E9C-101B-9397-08002B2CF9AE}" pid="6" name="Submission Type">
    <vt:lpwstr>6;#Document|6786e4f6-aafd-416d-a977-1b2d5f456edf</vt:lpwstr>
  </property>
  <property fmtid="{D5CDD505-2E9C-101B-9397-08002B2CF9AE}" pid="7" name="Submitter Role">
    <vt:lpwstr>18;#Public Agency|5e9efa52-72c2-4b4c-ad77-d864509888ed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