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2.xml" ContentType="application/vnd.openxmlformats-officedocument.drawingml.chartshap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6468" yWindow="108" windowWidth="6480" windowHeight="5232" firstSheet="1" activeTab="1"/>
  </bookViews>
  <sheets>
    <sheet name="Chart (2)" sheetId="14" r:id="rId1"/>
    <sheet name="Cover" sheetId="6" r:id="rId2"/>
    <sheet name="GHG Price Calculations" sheetId="7" r:id="rId3"/>
    <sheet name="Auction Data" sheetId="5" r:id="rId4"/>
  </sheets>
  <definedNames>
    <definedName name="_xlnm.Print_Area" localSheetId="2">'GHG Price Calculations'!$A$1:$T$35</definedName>
    <definedName name="_xlnm.Print_Titles" localSheetId="2">'GHG Price Calculations'!$A:$A,'GHG Price Calculations'!$4:$4</definedName>
  </definedNames>
  <calcPr calcId="145621"/>
</workbook>
</file>

<file path=xl/calcChain.xml><?xml version="1.0" encoding="utf-8"?>
<calcChain xmlns="http://schemas.openxmlformats.org/spreadsheetml/2006/main">
  <c r="E52" i="5" l="1"/>
  <c r="E51" i="5"/>
  <c r="E50" i="5" s="1"/>
  <c r="E49" i="5"/>
  <c r="E48" i="5" s="1"/>
  <c r="B44" i="7"/>
  <c r="C23" i="7" l="1"/>
  <c r="D47" i="7"/>
  <c r="D46" i="7"/>
  <c r="D42" i="7"/>
  <c r="D41" i="7"/>
  <c r="D40" i="7"/>
  <c r="E40" i="7" l="1" a="1"/>
  <c r="E42" i="7" s="1"/>
  <c r="D10" i="7"/>
  <c r="E41" i="7" l="1"/>
  <c r="F42" i="7"/>
  <c r="F40" i="7"/>
  <c r="K7" i="7" s="1"/>
  <c r="K20" i="7" s="1"/>
  <c r="E40" i="7"/>
  <c r="F41" i="7"/>
  <c r="E10" i="7"/>
  <c r="D23" i="7"/>
  <c r="F7" i="7"/>
  <c r="F20" i="7" s="1"/>
  <c r="N7" i="7" l="1"/>
  <c r="N20" i="7" s="1"/>
  <c r="S7" i="7"/>
  <c r="R7" i="7"/>
  <c r="R20" i="7" s="1"/>
  <c r="J7" i="7"/>
  <c r="J20" i="7" s="1"/>
  <c r="O7" i="7"/>
  <c r="O20" i="7" s="1"/>
  <c r="G7" i="7"/>
  <c r="G20" i="7" s="1"/>
  <c r="P7" i="7"/>
  <c r="P20" i="7" s="1"/>
  <c r="L7" i="7"/>
  <c r="L20" i="7" s="1"/>
  <c r="H7" i="7"/>
  <c r="H20" i="7" s="1"/>
  <c r="Q7" i="7"/>
  <c r="Q20" i="7" s="1"/>
  <c r="M7" i="7"/>
  <c r="M20" i="7" s="1"/>
  <c r="I7" i="7"/>
  <c r="I20" i="7" s="1"/>
  <c r="F10" i="7"/>
  <c r="E23" i="7"/>
  <c r="F23" i="7" l="1"/>
  <c r="G10" i="7"/>
  <c r="G23" i="7" s="1"/>
  <c r="H10" i="7" l="1"/>
  <c r="H23" i="7" s="1"/>
  <c r="I10" i="7" l="1"/>
  <c r="I23" i="7" s="1"/>
  <c r="E6" i="7" l="1"/>
  <c r="F6" i="7" s="1"/>
  <c r="G6" i="7" s="1"/>
  <c r="H6" i="7" s="1"/>
  <c r="I6" i="7" s="1"/>
  <c r="J6" i="7" s="1"/>
  <c r="K6" i="7" s="1"/>
  <c r="L6" i="7" s="1"/>
  <c r="M6" i="7" s="1"/>
  <c r="N6" i="7" s="1"/>
  <c r="O6" i="7" s="1"/>
  <c r="P6" i="7" s="1"/>
  <c r="Q6" i="7" s="1"/>
  <c r="R6" i="7" s="1"/>
  <c r="S6" i="7" s="1"/>
  <c r="D6" i="7"/>
  <c r="D19" i="7" s="1"/>
  <c r="C6" i="7"/>
  <c r="C19" i="7" s="1"/>
  <c r="B6" i="7"/>
  <c r="B19" i="7" s="1"/>
  <c r="K10" i="7" l="1"/>
  <c r="K23" i="7" s="1"/>
  <c r="E19" i="7"/>
  <c r="L10" i="7" l="1"/>
  <c r="L23" i="7" s="1"/>
  <c r="J10" i="7"/>
  <c r="J23" i="7" s="1"/>
  <c r="F19" i="7"/>
  <c r="G19" i="7" l="1"/>
  <c r="H19" i="7" l="1"/>
  <c r="I19" i="7" l="1"/>
  <c r="S20" i="7" l="1"/>
  <c r="J19" i="7"/>
  <c r="L19" i="7" l="1"/>
  <c r="K19" i="7"/>
  <c r="M19" i="7" l="1"/>
  <c r="M10" i="7"/>
  <c r="M23" i="7" s="1"/>
  <c r="N19" i="7" l="1"/>
  <c r="N10" i="7"/>
  <c r="N23" i="7" s="1"/>
  <c r="O19" i="7" l="1"/>
  <c r="O10" i="7"/>
  <c r="O23" i="7" s="1"/>
  <c r="P19" i="7" l="1"/>
  <c r="P10" i="7"/>
  <c r="P23" i="7" s="1"/>
  <c r="Q19" i="7" l="1"/>
  <c r="Q10" i="7"/>
  <c r="Q23" i="7" s="1"/>
  <c r="R10" i="7" l="1"/>
  <c r="R23" i="7" s="1"/>
  <c r="R19" i="7"/>
  <c r="S19" i="7" l="1"/>
  <c r="S10" i="7"/>
  <c r="S23" i="7" s="1"/>
  <c r="B48" i="7" l="1"/>
  <c r="D48" i="7" s="1"/>
  <c r="E46" i="7" s="1" a="1"/>
  <c r="F47" i="7" l="1"/>
  <c r="E48" i="7"/>
  <c r="E47" i="7"/>
  <c r="F48" i="7"/>
  <c r="F46" i="7"/>
  <c r="E46" i="7"/>
  <c r="M8" i="7" l="1"/>
  <c r="M21" i="7" s="1"/>
  <c r="H8" i="7"/>
  <c r="H21" i="7" s="1"/>
  <c r="N8" i="7"/>
  <c r="N21" i="7" s="1"/>
  <c r="L8" i="7"/>
  <c r="L21" i="7" s="1"/>
  <c r="P8" i="7"/>
  <c r="P21" i="7" s="1"/>
  <c r="Q8" i="7"/>
  <c r="J8" i="7"/>
  <c r="J21" i="7" s="1"/>
  <c r="R8" i="7"/>
  <c r="R21" i="7" s="1"/>
  <c r="O8" i="7"/>
  <c r="O21" i="7" s="1"/>
  <c r="I8" i="7"/>
  <c r="I21" i="7" s="1"/>
  <c r="G8" i="7"/>
  <c r="G21" i="7" s="1"/>
  <c r="F8" i="7"/>
  <c r="F21" i="7" s="1"/>
  <c r="K8" i="7"/>
  <c r="K21" i="7" s="1"/>
  <c r="S8" i="7"/>
  <c r="S21" i="7" l="1"/>
  <c r="Q21" i="7"/>
</calcChain>
</file>

<file path=xl/sharedStrings.xml><?xml version="1.0" encoding="utf-8"?>
<sst xmlns="http://schemas.openxmlformats.org/spreadsheetml/2006/main" count="59" uniqueCount="52">
  <si>
    <t>Second:</t>
  </si>
  <si>
    <t>First:</t>
  </si>
  <si>
    <t>2013-2014</t>
  </si>
  <si>
    <t>2015-2017</t>
  </si>
  <si>
    <t>Third:</t>
  </si>
  <si>
    <t>2018-2020</t>
  </si>
  <si>
    <t>Beyond 2020</t>
  </si>
  <si>
    <t>Current Cap-and-Trade and Trade regulation goes through 2020.  Energy Commission staff assumes an extension beyond 2020, with no change to the existing Cap-and-Trade and Trade Regulation</t>
  </si>
  <si>
    <t>Quantity Sold   (metric tons)</t>
  </si>
  <si>
    <t>2013 Allowances Not Auctioned</t>
  </si>
  <si>
    <t>2014 Allowances Not Auctioned</t>
  </si>
  <si>
    <t>metric tons</t>
  </si>
  <si>
    <t>Total Allowances for 2015</t>
  </si>
  <si>
    <t>Total Allowances for 2013</t>
  </si>
  <si>
    <t>Total Allowances for 2014</t>
  </si>
  <si>
    <r>
      <rPr>
        <sz val="12"/>
        <color indexed="8"/>
        <rFont val="Calibri"/>
        <family val="2"/>
      </rPr>
      <t xml:space="preserve">⁶ </t>
    </r>
    <r>
      <rPr>
        <sz val="11"/>
        <color indexed="8"/>
        <rFont val="Arial"/>
        <family val="2"/>
      </rPr>
      <t>http://www.arb.ca.gov/cc/capandtrade/auction/auction.htm   2015 beginning price is calculated based on the Vintage Settlement Price  for all 2015 auctions (February 2015, May 2015, August 2015 and November 2015) weighted by the quantity (metric ton) sold</t>
    </r>
  </si>
  <si>
    <t>Cap-and-Trade Compliance Periods</t>
  </si>
  <si>
    <t>Cap-and-Trade Auction Results</t>
  </si>
  <si>
    <t xml:space="preserve"> Maximum Allowance Price Containment Reserve (APCR) price = $50/metric ton (2013$)</t>
  </si>
  <si>
    <r>
      <t xml:space="preserve"> Settlement Price (USD$/metric ton)</t>
    </r>
    <r>
      <rPr>
        <sz val="12"/>
        <color indexed="8"/>
        <rFont val="Calibri"/>
        <family val="2"/>
      </rPr>
      <t>⁶</t>
    </r>
  </si>
  <si>
    <t>2016 beginning price is calculated based on the Vintage Settlement Price  for all 2016 auctions (February 2016, May 2016, August 2016 and November 2016) weighted by the quantity (metric ton) sold</t>
  </si>
  <si>
    <t>APCR</t>
  </si>
  <si>
    <t>t</t>
  </si>
  <si>
    <t>Fitted exponential coefs</t>
  </si>
  <si>
    <t>high price</t>
  </si>
  <si>
    <t>Low Price (High Consumption Scenario)</t>
  </si>
  <si>
    <t>High Price (Low Consumption Scenario)</t>
  </si>
  <si>
    <t>Mid Price (Mid Consumption Scenario)</t>
  </si>
  <si>
    <r>
      <t xml:space="preserve">Carbon Price </t>
    </r>
    <r>
      <rPr>
        <b/>
        <sz val="11"/>
        <color indexed="8"/>
        <rFont val="Calibri"/>
        <family val="2"/>
      </rPr>
      <t>(2015$/metric ton  CO2E)</t>
    </r>
  </si>
  <si>
    <t>PROPOSED AMENDMENTS TO THE CALIFORNIA CAP ON GREENHOUSE GAS EMISSIONS AND</t>
  </si>
  <si>
    <t>MARKET-BASED COMPLIANCE MECHANISMS</t>
  </si>
  <si>
    <r>
      <rPr>
        <sz val="12"/>
        <color indexed="8"/>
        <rFont val="Calibri"/>
        <family val="2"/>
      </rPr>
      <t xml:space="preserve">³ </t>
    </r>
    <r>
      <rPr>
        <sz val="11"/>
        <color indexed="8"/>
        <rFont val="Calibri"/>
        <family val="2"/>
      </rPr>
      <t xml:space="preserve"> Using ARB proposed method of reserve price plus $60 beginning in 2021. Proposed Amendments to the California Cap on Greenhouse Gas Emissions and
Market-Based Compliance Mechanisms Regulation, August 2, 2016</t>
    </r>
  </si>
  <si>
    <t>Sources used in developing these scenarios:</t>
  </si>
  <si>
    <r>
      <t>"</t>
    </r>
    <r>
      <rPr>
        <i/>
        <sz val="11"/>
        <color theme="1"/>
        <rFont val="Calibri"/>
        <family val="2"/>
      </rPr>
      <t>Expecting the Unexpected: Emissions Uncertainty and Environmental Market Design"</t>
    </r>
    <r>
      <rPr>
        <sz val="11"/>
        <color theme="1"/>
        <rFont val="Calibri"/>
        <family val="2"/>
      </rPr>
      <t>, Severin Borenstein, James Bushnell,
Frank A. Wolak, and Matthew Zaragoza-Watkins, Energy Institute at Haas Working Paper 274, August 2016.</t>
    </r>
  </si>
  <si>
    <r>
      <t xml:space="preserve"> "Forecasting Supply and Demand Balances in California's Greenhouse Gas Cap-and-Trade  Market" </t>
    </r>
    <r>
      <rPr>
        <sz val="11"/>
        <color theme="1"/>
        <rFont val="Calibri"/>
        <family val="2"/>
      </rPr>
      <t xml:space="preserve"> March 12, 2013, prepared by members of the Emissions Market Assessment Committee and  the Market Simulation Group.  </t>
    </r>
  </si>
  <si>
    <t xml:space="preserve"> Economic Analysis done in support of the 2010  Cap-and-Trade Regulation, Appendix N, Page N-13.</t>
  </si>
  <si>
    <r>
      <t>Low Price (High Consumption Scenario)</t>
    </r>
    <r>
      <rPr>
        <vertAlign val="superscript"/>
        <sz val="11"/>
        <color theme="1"/>
        <rFont val="Calibri"/>
        <family val="2"/>
        <scheme val="minor"/>
      </rPr>
      <t>2</t>
    </r>
  </si>
  <si>
    <t>CPI Annual Rate of Change</t>
  </si>
  <si>
    <r>
      <rPr>
        <vertAlign val="superscript"/>
        <sz val="11"/>
        <color theme="1"/>
        <rFont val="Calibri"/>
        <family val="2"/>
      </rPr>
      <t>2</t>
    </r>
    <r>
      <rPr>
        <sz val="11"/>
        <color theme="1"/>
        <rFont val="Calibri"/>
        <family val="2"/>
      </rPr>
      <t xml:space="preserve"> 2013 through 2016 prices are calculated based on the Vintage Settlement Price of all  auctions (February, May, August and November) weighted by the quantity (metric ton) sold. Price increases in calendar years subsequent to 2016 will be equal to the offer price for each tier from the previous calendar year increased by five percent plus the rate of inflation as measured by the Consumer Price Index for All Urban Consumers.</t>
    </r>
  </si>
  <si>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</si>
  <si>
    <r>
      <t>Preliminary 2017 IEPR Carbon Price Projections</t>
    </r>
    <r>
      <rPr>
        <sz val="11"/>
        <color indexed="8"/>
        <rFont val="Calibri"/>
        <family val="2"/>
      </rPr>
      <t xml:space="preserve"> </t>
    </r>
    <r>
      <rPr>
        <vertAlign val="superscript"/>
        <sz val="11"/>
        <color indexed="8"/>
        <rFont val="Calibri"/>
        <family val="2"/>
      </rPr>
      <t>1</t>
    </r>
  </si>
  <si>
    <t>Regression Estimates for exponential curves</t>
  </si>
  <si>
    <t>Preliminary 2017 IEPR Carbon Price Projections  For Use in Simulation Modeling (GHG emitting generating resources in California only), electricity rates, and natural gas rates.</t>
  </si>
  <si>
    <r>
      <t xml:space="preserve">Tier 1 APCR / Proposed post-2020 APCR </t>
    </r>
    <r>
      <rPr>
        <vertAlign val="superscript"/>
        <sz val="11"/>
        <color theme="1"/>
        <rFont val="Calibri"/>
        <family val="2"/>
        <scheme val="minor"/>
      </rPr>
      <t>3</t>
    </r>
  </si>
  <si>
    <r>
      <t>CPI: Urban Consumer - All Items, (Index, 2015)</t>
    </r>
    <r>
      <rPr>
        <vertAlign val="superscript"/>
        <sz val="11"/>
        <color theme="1"/>
        <rFont val="Calibri"/>
        <family val="2"/>
        <scheme val="minor"/>
      </rPr>
      <t>4</t>
    </r>
  </si>
  <si>
    <r>
      <t xml:space="preserve">GDP Implicit Deflator Series  2015=100 </t>
    </r>
    <r>
      <rPr>
        <vertAlign val="superscript"/>
        <sz val="11"/>
        <color theme="1"/>
        <rFont val="Calibri"/>
        <family val="2"/>
        <scheme val="minor"/>
      </rPr>
      <t>4</t>
    </r>
  </si>
  <si>
    <t>Mid case</t>
  </si>
  <si>
    <t>Current and Target Price in 2030</t>
  </si>
  <si>
    <t>The Mid Price scenario assumes prices will reach $71 (nominal $), mid way between cap and floor, by 2030, as complementary emissions reductions have less market impact than growth in covered emissions.  Because credits are bankable over time and the future path of emissions is highly uncertain, the  Mid Price and High Price scenarios are assumed to reach the scenario equilibrium price at an exponential rate.</t>
  </si>
  <si>
    <r>
      <rPr>
        <sz val="12"/>
        <color indexed="8"/>
        <rFont val="Calibri"/>
        <family val="2"/>
      </rPr>
      <t xml:space="preserve"> </t>
    </r>
    <r>
      <rPr>
        <vertAlign val="superscript"/>
        <sz val="12"/>
        <color indexed="8"/>
        <rFont val="Calibri"/>
        <family val="2"/>
      </rPr>
      <t>1</t>
    </r>
    <r>
      <rPr>
        <sz val="11"/>
        <color indexed="8"/>
        <rFont val="Calibri"/>
        <family val="2"/>
      </rPr>
      <t xml:space="preserve"> In cap and trade markets with a finite compliance period and a price collar, the equilibrium price will most likely be at the floor or ceiling. In California, the contribution of complementary policies will heavily influence prices and contributes to a steep (inelastic) supply curve. Therefore In the Low Price scenario. prices are assumed to stay at the Reserve Price, reflecting factors such as greater technological innovation and greater reductions from complementary policies that reduce credit demand. The High Price scenario assumes carbon prices reach the Allowance Price Containment Reserve (APCR) price in 2030, driven by factors such as lower abatement from complementary policies, less technological innovation, a more energy intensive economy, and climate effects.</t>
    </r>
  </si>
  <si>
    <t>Mid</t>
  </si>
  <si>
    <r>
      <rPr>
        <sz val="12"/>
        <color indexed="8"/>
        <rFont val="Calibri"/>
        <family val="2"/>
      </rPr>
      <t>⁴</t>
    </r>
    <r>
      <rPr>
        <sz val="11"/>
        <color indexed="8"/>
        <rFont val="Calibri"/>
        <family val="2"/>
      </rPr>
      <t xml:space="preserve"> 2016 IEPR Update,  Moody's Analytics, July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</si>
</sst>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0.0000"/>
    <numFmt numFmtId="165" formatCode="[$-409]mmmm\ d\,\ yyyy;@"/>
    <numFmt numFmtId="166" formatCode="_(* #,##0_);_(* \(#,##0\);_(* &quot;-&quot;??_);_(@_)"/>
    <numFmt numFmtId="167" formatCode="0_);\(0\)"/>
    <numFmt numFmtId="168" formatCode="_(* #,##0.000_);_(* \(#,##0.000\);_(* &quot;-&quot;??_);_(@_)"/>
    <numFmt numFmtId="169" formatCode="_(* #,##0.0000_);_(* \(#,##0.0000\);_(* &quot;-&quot;??_);_(@_)"/>
    <numFmt numFmtId="170" formatCode="0.00000000000"/>
    <numFmt numFmtId="171" formatCode="_(* #,##0.000000000000000000_);_(* \(#,##0.000000000000000000\);_(* &quot;-&quot;??_);_(@_)"/>
  </numFmts>
  <fonts count="17" x14ac:knownFonts="1">
    <font>
      <sz val="11"/>
      <color theme="1"/>
      <name val="Calibri"/>
      <family val="2"/>
      <scheme val="minor"/>
    </font>
    <font>
      <sz val="11"/>
      <color indexed="8"/>
      <name val="Calibri"/>
      <family val="2"/>
    </font>
    <font>
      <b/>
      <sz val="11"/>
      <color indexed="8"/>
      <name val="Calibri"/>
      <family val="2"/>
    </font>
    <font>
      <sz val="11"/>
      <color indexed="8"/>
      <name val="Arial"/>
      <family val="2"/>
    </font>
    <font>
      <sz val="12"/>
      <color indexed="8"/>
      <name val="Calibri"/>
      <family val="2"/>
    </font>
    <font>
      <sz val="11"/>
      <color theme="1"/>
      <name val="Calibri"/>
      <family val="2"/>
      <scheme val="minor"/>
    </font>
    <font>
      <b/>
      <sz val="11"/>
      <color theme="1"/>
      <name val="Calibri"/>
      <family val="2"/>
      <scheme val="minor"/>
    </font>
    <font>
      <b/>
      <sz val="11"/>
      <color theme="1"/>
      <name val="Arial"/>
      <family val="2"/>
    </font>
    <font>
      <sz val="11"/>
      <color theme="1"/>
      <name val="Calibri"/>
      <family val="2"/>
    </font>
    <font>
      <sz val="11"/>
      <color rgb="FF000000"/>
      <name val="Arial"/>
      <family val="2"/>
    </font>
    <font>
      <b/>
      <sz val="11"/>
      <color rgb="FF000000"/>
      <name val="Arial"/>
      <family val="2"/>
    </font>
    <font>
      <i/>
      <sz val="11"/>
      <color theme="1"/>
      <name val="Calibri"/>
      <family val="2"/>
    </font>
    <font>
      <b/>
      <vertAlign val="subscript"/>
      <sz val="11"/>
      <color indexed="8"/>
      <name val="Calibri"/>
      <family val="2"/>
    </font>
    <font>
      <vertAlign val="superscript"/>
      <sz val="11"/>
      <color theme="1"/>
      <name val="Calibri"/>
      <family val="2"/>
      <scheme val="minor"/>
    </font>
    <font>
      <vertAlign val="superscript"/>
      <sz val="12"/>
      <color indexed="8"/>
      <name val="Calibri"/>
      <family val="2"/>
    </font>
    <font>
      <vertAlign val="superscript"/>
      <sz val="11"/>
      <color theme="1"/>
      <name val="Calibri"/>
      <family val="2"/>
    </font>
    <font>
      <vertAlign val="superscript"/>
      <sz val="11"/>
      <color indexed="8"/>
      <name val="Calibri"/>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77">
    <xf numFmtId="0" fontId="0" fillId="0" borderId="0" xfId="0"/>
    <xf numFmtId="0" fontId="7" fillId="0" borderId="0" xfId="0" applyFont="1" applyFill="1"/>
    <xf numFmtId="0" fontId="0" fillId="0" borderId="0" xfId="0" applyFill="1"/>
    <xf numFmtId="2" fontId="0" fillId="0" borderId="0" xfId="0" applyNumberFormat="1"/>
    <xf numFmtId="0" fontId="3" fillId="0" borderId="0" xfId="0" applyFont="1"/>
    <xf numFmtId="0" fontId="0" fillId="0" borderId="0" xfId="0" applyAlignment="1">
      <alignment horizontal="left" indent="5"/>
    </xf>
    <xf numFmtId="0" fontId="1" fillId="0" borderId="0" xfId="0" applyFont="1"/>
    <xf numFmtId="0" fontId="8" fillId="0" borderId="0" xfId="0" applyFont="1"/>
    <xf numFmtId="2" fontId="0" fillId="0" borderId="0" xfId="0" applyNumberFormat="1" applyFill="1"/>
    <xf numFmtId="15" fontId="0" fillId="0" borderId="0" xfId="0" applyNumberFormat="1"/>
    <xf numFmtId="0" fontId="0" fillId="0" borderId="0" xfId="0" applyAlignment="1">
      <alignment horizontal="left" wrapText="1"/>
    </xf>
    <xf numFmtId="15" fontId="0" fillId="0" borderId="0" xfId="0" applyNumberFormat="1" applyAlignment="1">
      <alignment horizontal="right"/>
    </xf>
    <xf numFmtId="2" fontId="0" fillId="0" borderId="0" xfId="0" applyNumberFormat="1" applyAlignment="1">
      <alignment horizontal="right"/>
    </xf>
    <xf numFmtId="43" fontId="0" fillId="0" borderId="0" xfId="0" applyNumberFormat="1"/>
    <xf numFmtId="10" fontId="5" fillId="0" borderId="0" xfId="2" applyNumberFormat="1" applyFont="1" applyFill="1"/>
    <xf numFmtId="0" fontId="0" fillId="0" borderId="0" xfId="0" applyAlignment="1">
      <alignment horizontal="center" wrapText="1"/>
    </xf>
    <xf numFmtId="15" fontId="0" fillId="0" borderId="1" xfId="0" applyNumberFormat="1" applyBorder="1"/>
    <xf numFmtId="0" fontId="0" fillId="0" borderId="1" xfId="0" applyBorder="1" applyAlignment="1"/>
    <xf numFmtId="166" fontId="5" fillId="0" borderId="1" xfId="1" applyNumberFormat="1" applyFont="1" applyBorder="1"/>
    <xf numFmtId="2" fontId="0" fillId="0" borderId="1" xfId="0" applyNumberFormat="1" applyBorder="1" applyAlignment="1">
      <alignment horizontal="right"/>
    </xf>
    <xf numFmtId="15" fontId="0" fillId="0" borderId="1" xfId="0" applyNumberFormat="1" applyBorder="1" applyAlignment="1">
      <alignment horizontal="right"/>
    </xf>
    <xf numFmtId="166" fontId="5" fillId="0" borderId="0" xfId="1" applyNumberFormat="1" applyFont="1"/>
    <xf numFmtId="166" fontId="0" fillId="0" borderId="0" xfId="0" applyNumberFormat="1"/>
    <xf numFmtId="165" fontId="0" fillId="0" borderId="0" xfId="0" applyNumberFormat="1" applyAlignment="1">
      <alignment horizontal="left"/>
    </xf>
    <xf numFmtId="0" fontId="9" fillId="0" borderId="0" xfId="0" applyFont="1" applyFill="1" applyBorder="1"/>
    <xf numFmtId="0" fontId="10" fillId="0" borderId="0" xfId="0" applyFont="1" applyFill="1" applyBorder="1" applyAlignment="1">
      <alignment horizontal="left"/>
    </xf>
    <xf numFmtId="0" fontId="9" fillId="0" borderId="0" xfId="0" applyFont="1" applyFill="1" applyBorder="1" applyAlignment="1">
      <alignment horizontal="left"/>
    </xf>
    <xf numFmtId="0" fontId="9" fillId="0" borderId="1" xfId="0" applyFont="1" applyFill="1" applyBorder="1"/>
    <xf numFmtId="0" fontId="9" fillId="0" borderId="1" xfId="0" applyFont="1" applyFill="1" applyBorder="1" applyAlignment="1">
      <alignment wrapText="1"/>
    </xf>
    <xf numFmtId="0" fontId="10" fillId="0" borderId="0" xfId="0" applyFont="1" applyFill="1" applyBorder="1" applyAlignment="1">
      <alignment horizontal="center"/>
    </xf>
    <xf numFmtId="0" fontId="9" fillId="0" borderId="0" xfId="0" applyFont="1" applyFill="1" applyBorder="1" applyAlignment="1">
      <alignment wrapText="1"/>
    </xf>
    <xf numFmtId="15" fontId="9" fillId="0" borderId="0" xfId="0" applyNumberFormat="1" applyFont="1" applyFill="1" applyBorder="1" applyAlignment="1">
      <alignment horizontal="right"/>
    </xf>
    <xf numFmtId="2" fontId="9" fillId="0" borderId="0" xfId="0" applyNumberFormat="1" applyFont="1" applyFill="1" applyBorder="1" applyAlignment="1">
      <alignment horizontal="center"/>
    </xf>
    <xf numFmtId="164" fontId="5" fillId="0" borderId="0" xfId="2" applyNumberFormat="1" applyFont="1" applyFill="1"/>
    <xf numFmtId="43" fontId="5" fillId="0" borderId="0" xfId="1" applyFont="1"/>
    <xf numFmtId="164" fontId="0" fillId="0" borderId="0" xfId="0" applyNumberFormat="1"/>
    <xf numFmtId="43" fontId="0" fillId="0" borderId="0" xfId="1" applyFont="1"/>
    <xf numFmtId="167" fontId="0" fillId="0" borderId="0" xfId="0" applyNumberFormat="1" applyFill="1" applyBorder="1" applyAlignment="1">
      <alignment horizontal="left" vertical="top"/>
    </xf>
    <xf numFmtId="168" fontId="6" fillId="0" borderId="0" xfId="1" applyNumberFormat="1" applyFont="1" applyFill="1" applyBorder="1" applyAlignment="1">
      <alignment horizontal="left" vertical="top"/>
    </xf>
    <xf numFmtId="10" fontId="0" fillId="0" borderId="0" xfId="2" applyNumberFormat="1" applyFont="1"/>
    <xf numFmtId="0" fontId="0" fillId="2" borderId="0" xfId="0" applyFill="1"/>
    <xf numFmtId="164" fontId="0" fillId="0" borderId="0" xfId="0" applyNumberFormat="1" applyFill="1" applyBorder="1" applyAlignment="1">
      <alignment horizontal="left" vertical="top"/>
    </xf>
    <xf numFmtId="43" fontId="5" fillId="0" borderId="0" xfId="1" applyFont="1" applyFill="1"/>
    <xf numFmtId="0" fontId="0" fillId="0" borderId="0" xfId="0" applyAlignment="1">
      <alignment horizontal="left" indent="2"/>
    </xf>
    <xf numFmtId="169" fontId="0" fillId="0" borderId="0" xfId="1" applyNumberFormat="1" applyFont="1"/>
    <xf numFmtId="170" fontId="0" fillId="0" borderId="0" xfId="1" applyNumberFormat="1" applyFont="1"/>
    <xf numFmtId="170" fontId="0" fillId="0" borderId="0" xfId="0" applyNumberFormat="1"/>
    <xf numFmtId="171" fontId="0" fillId="0" borderId="0" xfId="1" applyNumberFormat="1" applyFont="1"/>
    <xf numFmtId="168" fontId="5" fillId="0" borderId="0" xfId="1" applyNumberFormat="1" applyFont="1" applyFill="1"/>
    <xf numFmtId="0" fontId="1" fillId="0" borderId="2" xfId="0" applyFont="1" applyBorder="1"/>
    <xf numFmtId="0" fontId="0" fillId="0" borderId="3" xfId="0" applyBorder="1"/>
    <xf numFmtId="0" fontId="0" fillId="0" borderId="4" xfId="0" applyBorder="1"/>
    <xf numFmtId="0" fontId="0" fillId="0" borderId="5" xfId="0" applyBorder="1"/>
    <xf numFmtId="0" fontId="6" fillId="0" borderId="0" xfId="0" applyFont="1" applyBorder="1"/>
    <xf numFmtId="0" fontId="0" fillId="0" borderId="0" xfId="0" applyBorder="1"/>
    <xf numFmtId="0" fontId="0" fillId="0" borderId="6" xfId="0" applyBorder="1"/>
    <xf numFmtId="0" fontId="0" fillId="0" borderId="5" xfId="0" applyBorder="1" applyAlignment="1">
      <alignment horizontal="right" indent="5"/>
    </xf>
    <xf numFmtId="168" fontId="6" fillId="0" borderId="6" xfId="1" applyNumberFormat="1" applyFont="1" applyFill="1" applyBorder="1" applyAlignment="1">
      <alignment horizontal="left" vertical="top"/>
    </xf>
    <xf numFmtId="164" fontId="0" fillId="0" borderId="6" xfId="0" applyNumberFormat="1" applyFill="1" applyBorder="1" applyAlignment="1">
      <alignment horizontal="left" vertical="top"/>
    </xf>
    <xf numFmtId="0" fontId="0" fillId="0" borderId="5" xfId="0" applyBorder="1" applyAlignment="1">
      <alignment horizontal="right"/>
    </xf>
    <xf numFmtId="0" fontId="0" fillId="0" borderId="7" xfId="0" applyBorder="1" applyAlignment="1">
      <alignment horizontal="right" indent="5"/>
    </xf>
    <xf numFmtId="164" fontId="6" fillId="0" borderId="8" xfId="0" applyNumberFormat="1" applyFont="1" applyBorder="1"/>
    <xf numFmtId="167" fontId="0" fillId="0" borderId="8" xfId="0" applyNumberFormat="1" applyFill="1" applyBorder="1" applyAlignment="1">
      <alignment horizontal="left" vertical="top"/>
    </xf>
    <xf numFmtId="164" fontId="0" fillId="0" borderId="8" xfId="0" applyNumberFormat="1" applyFill="1" applyBorder="1" applyAlignment="1">
      <alignment horizontal="left" vertical="top"/>
    </xf>
    <xf numFmtId="164" fontId="0" fillId="0" borderId="9" xfId="0" applyNumberFormat="1" applyFill="1" applyBorder="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wrapText="1"/>
    </xf>
    <xf numFmtId="0" fontId="8" fillId="0" borderId="0" xfId="0" applyFont="1" applyAlignment="1">
      <alignment horizontal="left" vertical="top" wrapText="1"/>
    </xf>
    <xf numFmtId="0" fontId="0" fillId="0" borderId="0" xfId="0" applyFont="1" applyAlignment="1">
      <alignment horizontal="left" vertical="top" wrapText="1"/>
    </xf>
    <xf numFmtId="0" fontId="11" fillId="0" borderId="0" xfId="0" applyFont="1" applyAlignment="1">
      <alignment horizontal="left" vertical="top" wrapText="1" indent="2"/>
    </xf>
    <xf numFmtId="0" fontId="0" fillId="0" borderId="0" xfId="0" applyAlignment="1">
      <alignment horizontal="left" vertical="top" wrapText="1" indent="2"/>
    </xf>
    <xf numFmtId="0" fontId="1" fillId="0" borderId="0" xfId="0" applyFont="1" applyAlignment="1">
      <alignment horizontal="left" wrapText="1"/>
    </xf>
    <xf numFmtId="0" fontId="0" fillId="0" borderId="0" xfId="0" applyAlignment="1">
      <alignment wrapText="1"/>
    </xf>
    <xf numFmtId="0" fontId="1" fillId="0" borderId="0" xfId="0" applyFont="1" applyAlignment="1">
      <alignment horizontal="left" vertical="top" wrapText="1" indent="2"/>
    </xf>
    <xf numFmtId="0" fontId="8" fillId="0" borderId="0" xfId="0" applyFont="1" applyAlignment="1">
      <alignment horizontal="left" wrapText="1" indent="2"/>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3.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8001063661822"/>
          <c:y val="1.7165982173127516E-2"/>
          <c:w val="0.83644114291274285"/>
          <c:h val="0.79895379142234724"/>
        </c:manualLayout>
      </c:layout>
      <c:lineChart>
        <c:grouping val="standard"/>
        <c:varyColors val="0"/>
        <c:ser>
          <c:idx val="1"/>
          <c:order val="0"/>
          <c:tx>
            <c:strRef>
              <c:f>#REF!</c:f>
              <c:strCache>
                <c:ptCount val="1"/>
                <c:pt idx="0">
                  <c:v>#REF!</c:v>
                </c:pt>
              </c:strCache>
            </c:strRef>
          </c:tx>
          <c:spPr>
            <a:ln>
              <a:solidFill>
                <a:schemeClr val="tx1"/>
              </a:solidFill>
            </a:ln>
          </c:spPr>
          <c:marker>
            <c:symbol val="none"/>
          </c:marker>
          <c:cat>
            <c:multiLvlStrRef>
              <c:f>#REF!</c:f>
            </c:multiLvlStrRef>
          </c:cat>
          <c:val>
            <c:numRef>
              <c:f>#REF!</c:f>
              <c:numCache>
                <c:formatCode>General</c:formatCode>
                <c:ptCount val="1"/>
                <c:pt idx="0">
                  <c:v>1</c:v>
                </c:pt>
              </c:numCache>
            </c:numRef>
          </c:val>
          <c:smooth val="0"/>
        </c:ser>
        <c:ser>
          <c:idx val="2"/>
          <c:order val="1"/>
          <c:tx>
            <c:strRef>
              <c:f>#REF!</c:f>
              <c:strCache>
                <c:ptCount val="1"/>
                <c:pt idx="0">
                  <c:v>#REF!</c:v>
                </c:pt>
              </c:strCache>
            </c:strRef>
          </c:tx>
          <c:marker>
            <c:symbol val="x"/>
            <c:size val="7"/>
            <c:spPr>
              <a:solidFill>
                <a:schemeClr val="accent3"/>
              </a:solidFill>
            </c:spPr>
          </c:marker>
          <c:cat>
            <c:multiLvlStrRef>
              <c:f>#REF!</c:f>
            </c:multiLvlStrRef>
          </c:cat>
          <c:val>
            <c:numRef>
              <c:f>#REF!</c:f>
              <c:numCache>
                <c:formatCode>General</c:formatCode>
                <c:ptCount val="1"/>
                <c:pt idx="0">
                  <c:v>1</c:v>
                </c:pt>
              </c:numCache>
            </c:numRef>
          </c:val>
          <c:smooth val="0"/>
        </c:ser>
        <c:ser>
          <c:idx val="3"/>
          <c:order val="2"/>
          <c:tx>
            <c:strRef>
              <c:f>#REF!</c:f>
              <c:strCache>
                <c:ptCount val="1"/>
                <c:pt idx="0">
                  <c:v>#REF!</c:v>
                </c:pt>
              </c:strCache>
            </c:strRef>
          </c:tx>
          <c:spPr>
            <a:ln>
              <a:solidFill>
                <a:schemeClr val="tx2"/>
              </a:solidFill>
            </a:ln>
          </c:spPr>
          <c:marker>
            <c:symbol val="triangle"/>
            <c:size val="7"/>
            <c:spPr>
              <a:solidFill>
                <a:schemeClr val="tx2"/>
              </a:solidFill>
              <a:ln>
                <a:solidFill>
                  <a:schemeClr val="tx2"/>
                </a:solidFill>
              </a:ln>
            </c:spPr>
          </c:marker>
          <c:cat>
            <c:multiLvlStrRef>
              <c:f>#REF!</c:f>
            </c:multiLvlStrRef>
          </c:cat>
          <c:val>
            <c:numRef>
              <c:f>#REF!</c:f>
              <c:numCache>
                <c:formatCode>General</c:formatCode>
                <c:ptCount val="1"/>
                <c:pt idx="0">
                  <c:v>1</c:v>
                </c:pt>
              </c:numCache>
            </c:numRef>
          </c:val>
          <c:smooth val="0"/>
        </c:ser>
        <c:ser>
          <c:idx val="0"/>
          <c:order val="3"/>
          <c:tx>
            <c:strRef>
              <c:f>#REF!</c:f>
              <c:strCache>
                <c:ptCount val="1"/>
                <c:pt idx="0">
                  <c:v>#REF!</c:v>
                </c:pt>
              </c:strCache>
            </c:strRef>
          </c:tx>
          <c:spPr>
            <a:ln>
              <a:solidFill>
                <a:schemeClr val="accent4"/>
              </a:solidFill>
            </a:ln>
          </c:spPr>
          <c:marker>
            <c:symbol val="circle"/>
            <c:size val="6"/>
            <c:spPr>
              <a:solidFill>
                <a:srgbClr val="7030A0"/>
              </a:solidFill>
            </c:spPr>
          </c:marker>
          <c:cat>
            <c:multiLvlStrRef>
              <c:f>#REF!</c:f>
            </c:multiLvlStrRef>
          </c:cat>
          <c:val>
            <c:numRef>
              <c:f>#REF!</c:f>
              <c:numCache>
                <c:formatCode>General</c:formatCode>
                <c:ptCount val="1"/>
                <c:pt idx="0">
                  <c:v>1</c:v>
                </c:pt>
              </c:numCache>
            </c:numRef>
          </c:val>
          <c:smooth val="0"/>
        </c:ser>
        <c:ser>
          <c:idx val="5"/>
          <c:order val="4"/>
          <c:tx>
            <c:strRef>
              <c:f>#REF!</c:f>
              <c:strCache>
                <c:ptCount val="1"/>
                <c:pt idx="0">
                  <c:v>#REF!</c:v>
                </c:pt>
              </c:strCache>
            </c:strRef>
          </c:tx>
          <c:spPr>
            <a:ln>
              <a:solidFill>
                <a:schemeClr val="accent2"/>
              </a:solidFill>
              <a:prstDash val="sysDash"/>
            </a:ln>
          </c:spPr>
          <c:marker>
            <c:symbol val="none"/>
          </c:marker>
          <c:cat>
            <c:multiLvlStrRef>
              <c:f>#REF!</c:f>
            </c:multiLvlStrRef>
          </c:cat>
          <c:val>
            <c:numRef>
              <c:f>#REF!</c:f>
              <c:numCache>
                <c:formatCode>General</c:formatCode>
                <c:ptCount val="1"/>
                <c:pt idx="0">
                  <c:v>1</c:v>
                </c:pt>
              </c:numCache>
            </c:numRef>
          </c:val>
          <c:smooth val="0"/>
        </c:ser>
        <c:dLbls>
          <c:showLegendKey val="0"/>
          <c:showVal val="0"/>
          <c:showCatName val="0"/>
          <c:showSerName val="0"/>
          <c:showPercent val="0"/>
          <c:showBubbleSize val="0"/>
        </c:dLbls>
        <c:marker val="1"/>
        <c:smooth val="0"/>
        <c:axId val="82718080"/>
        <c:axId val="82723968"/>
      </c:lineChart>
      <c:catAx>
        <c:axId val="82718080"/>
        <c:scaling>
          <c:orientation val="minMax"/>
        </c:scaling>
        <c:delete val="0"/>
        <c:axPos val="b"/>
        <c:numFmt formatCode="General" sourceLinked="1"/>
        <c:majorTickMark val="out"/>
        <c:minorTickMark val="none"/>
        <c:tickLblPos val="nextTo"/>
        <c:crossAx val="82723968"/>
        <c:crosses val="autoZero"/>
        <c:auto val="1"/>
        <c:lblAlgn val="ctr"/>
        <c:lblOffset val="100"/>
        <c:tickLblSkip val="2"/>
        <c:tickMarkSkip val="1"/>
        <c:noMultiLvlLbl val="0"/>
      </c:catAx>
      <c:valAx>
        <c:axId val="82723968"/>
        <c:scaling>
          <c:orientation val="minMax"/>
        </c:scaling>
        <c:delete val="0"/>
        <c:axPos val="l"/>
        <c:majorGridlines>
          <c:spPr>
            <a:ln w="6350">
              <a:noFill/>
            </a:ln>
          </c:spPr>
        </c:majorGridlines>
        <c:title>
          <c:tx>
            <c:rich>
              <a:bodyPr rot="-5400000" vert="horz"/>
              <a:lstStyle/>
              <a:p>
                <a:pPr>
                  <a:defRPr sz="1600"/>
                </a:pPr>
                <a:r>
                  <a:rPr lang="en-US" sz="1600"/>
                  <a:t>Price per MtCO</a:t>
                </a:r>
                <a:r>
                  <a:rPr lang="en-US" sz="1600" baseline="-25000"/>
                  <a:t>2</a:t>
                </a:r>
                <a:r>
                  <a:rPr lang="en-US" sz="1600"/>
                  <a:t>e (2015$)</a:t>
                </a:r>
              </a:p>
            </c:rich>
          </c:tx>
          <c:layout>
            <c:manualLayout>
              <c:xMode val="edge"/>
              <c:yMode val="edge"/>
              <c:x val="4.0726325996572913E-3"/>
              <c:y val="0.32279473058724711"/>
            </c:manualLayout>
          </c:layout>
          <c:overlay val="0"/>
        </c:title>
        <c:numFmt formatCode="General" sourceLinked="1"/>
        <c:majorTickMark val="out"/>
        <c:minorTickMark val="none"/>
        <c:tickLblPos val="nextTo"/>
        <c:crossAx val="82718080"/>
        <c:crosses val="autoZero"/>
        <c:crossBetween val="between"/>
      </c:valAx>
    </c:plotArea>
    <c:legend>
      <c:legendPos val="r"/>
      <c:layout>
        <c:manualLayout>
          <c:xMode val="edge"/>
          <c:yMode val="edge"/>
          <c:x val="0.14812633477093876"/>
          <c:y val="4.6249606414228192E-2"/>
          <c:w val="0.45098037857866335"/>
          <c:h val="0.28415867534566008"/>
        </c:manualLayout>
      </c:layout>
      <c:overlay val="0"/>
      <c:spPr>
        <a:noFill/>
      </c:spPr>
      <c:txPr>
        <a:bodyPr/>
        <a:lstStyle/>
        <a:p>
          <a:pPr>
            <a:defRPr b="0"/>
          </a:pPr>
          <a:endParaRPr lang="en-US"/>
        </a:p>
      </c:txPr>
    </c:legend>
    <c:plotVisOnly val="1"/>
    <c:dispBlanksAs val="gap"/>
    <c:showDLblsOverMax val="0"/>
  </c:chart>
  <c:txPr>
    <a:bodyPr/>
    <a:lstStyle/>
    <a:p>
      <a:pPr>
        <a:defRPr sz="1400">
          <a:latin typeface="Arial" panose="020B0604020202020204" pitchFamily="34" charset="0"/>
          <a:cs typeface="Arial" panose="020B0604020202020204" pitchFamily="34" charset="0"/>
        </a:defRPr>
      </a:pPr>
      <a:endParaRPr lang="en-US"/>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5326" cy="6284429"/>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0.08102</cdr:x>
      <cdr:y>0.88106</cdr:y>
    </cdr:from>
    <cdr:to>
      <cdr:x>0.92537</cdr:x>
      <cdr:y>0.98678</cdr:y>
    </cdr:to>
    <cdr:sp macro="" textlink="">
      <cdr:nvSpPr>
        <cdr:cNvPr id="2" name="TextBox 1"/>
        <cdr:cNvSpPr txBox="1"/>
      </cdr:nvSpPr>
      <cdr:spPr>
        <a:xfrm xmlns:a="http://schemas.openxmlformats.org/drawingml/2006/main">
          <a:off x="702816" y="5548544"/>
          <a:ext cx="7324077" cy="66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Low</a:t>
          </a:r>
          <a:r>
            <a:rPr lang="en-US" sz="1200" baseline="0">
              <a:latin typeface="Arial" panose="020B0604020202020204" pitchFamily="34" charset="0"/>
              <a:cs typeface="Arial" panose="020B0604020202020204" pitchFamily="34" charset="0"/>
            </a:rPr>
            <a:t> Price prices stay at the ARB-determined Reserve Price</a:t>
          </a:r>
        </a:p>
        <a:p xmlns:a="http://schemas.openxmlformats.org/drawingml/2006/main">
          <a:r>
            <a:rPr lang="en-US" sz="1200" baseline="0">
              <a:latin typeface="Arial" panose="020B0604020202020204" pitchFamily="34" charset="0"/>
              <a:cs typeface="Arial" panose="020B0604020202020204" pitchFamily="34" charset="0"/>
            </a:rPr>
            <a:t>Mid Price assumes as 2030 equilibrium of $53</a:t>
          </a:r>
        </a:p>
        <a:p xmlns:a="http://schemas.openxmlformats.org/drawingml/2006/main">
          <a:r>
            <a:rPr lang="en-US" sz="1200" baseline="0">
              <a:latin typeface="Arial" panose="020B0604020202020204" pitchFamily="34" charset="0"/>
              <a:cs typeface="Arial" panose="020B0604020202020204" pitchFamily="34" charset="0"/>
            </a:rPr>
            <a:t>High Price assumes prices reach the Allowance Price Containment Reserve price in 2030</a:t>
          </a:r>
          <a:endParaRPr lang="en-US" sz="12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1</xdr:row>
      <xdr:rowOff>9525</xdr:rowOff>
    </xdr:from>
    <xdr:to>
      <xdr:col>12</xdr:col>
      <xdr:colOff>428626</xdr:colOff>
      <xdr:row>43</xdr:row>
      <xdr:rowOff>51436</xdr:rowOff>
    </xdr:to>
    <xdr:sp macro="" textlink="">
      <xdr:nvSpPr>
        <xdr:cNvPr id="5" name="TextBox 4"/>
        <xdr:cNvSpPr txBox="1"/>
      </xdr:nvSpPr>
      <xdr:spPr>
        <a:xfrm>
          <a:off x="609600" y="200025"/>
          <a:ext cx="7134226" cy="8042911"/>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Preliminary</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 GHG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12-19-16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200" b="0" i="0" u="none" strike="noStrike" kern="0" cap="none" spc="0" normalizeH="0" baseline="0" noProof="0">
              <a:ln>
                <a:noFill/>
              </a:ln>
              <a:solidFill>
                <a:sysClr val="windowText" lastClr="000000"/>
              </a:solidFill>
              <a:effectLst/>
              <a:uLnTx/>
              <a:uFillTx/>
              <a:latin typeface="Calibri"/>
            </a:rPr>
            <a:t> </a:t>
          </a:r>
          <a:r>
            <a:rPr lang="en-US" sz="1200" b="0" i="0" u="none" strike="noStrike">
              <a:effectLst/>
              <a:latin typeface="+mn-lt"/>
              <a:ea typeface="+mn-ea"/>
              <a:cs typeface="+mn-cs"/>
            </a:rPr>
            <a:t>This spreadsheet presents low, mid and high California</a:t>
          </a:r>
          <a:r>
            <a:rPr lang="en-US" sz="1200" b="0" i="0" u="none" strike="noStrike" baseline="0">
              <a:effectLst/>
              <a:latin typeface="+mn-lt"/>
              <a:ea typeface="+mn-ea"/>
              <a:cs typeface="+mn-cs"/>
            </a:rPr>
            <a:t> Carbon Allowance </a:t>
          </a:r>
          <a:r>
            <a:rPr lang="en-US" sz="1200" b="0" i="0" u="none" strike="noStrike">
              <a:effectLst/>
              <a:latin typeface="+mn-lt"/>
              <a:ea typeface="+mn-ea"/>
              <a:cs typeface="+mn-cs"/>
            </a:rPr>
            <a:t>price projections consistent with the common scenarios presented at the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February 22, 2017 </a:t>
          </a:r>
          <a:r>
            <a:rPr lang="en-US" sz="1200" b="0" i="0" u="none" strike="noStrike">
              <a:effectLst/>
              <a:latin typeface="+mn-lt"/>
              <a:ea typeface="+mn-ea"/>
              <a:cs typeface="+mn-cs"/>
            </a:rPr>
            <a:t>Lead Commissioner Workshop on Economic, Demographic, and other Inputs for Electricity, Natural Gas and Transportation Fuel Demand Forecasts.</a:t>
          </a:r>
          <a:r>
            <a:rPr lang="en-US" sz="1200">
              <a:latin typeface="+mn-lt"/>
            </a:rPr>
            <a:t> </a:t>
          </a:r>
          <a:r>
            <a:rPr lang="en-US" sz="1200" b="0" i="0" u="none" strike="noStrike">
              <a:effectLst/>
              <a:latin typeface="+mn-lt"/>
              <a:ea typeface="+mn-ea"/>
              <a:cs typeface="+mn-cs"/>
            </a:rPr>
            <a:t>The methodology used to develop these projections is based on ARB</a:t>
          </a:r>
          <a:r>
            <a:rPr lang="en-US" sz="1200" b="0" i="0" u="none" strike="noStrike" baseline="0">
              <a:effectLst/>
              <a:latin typeface="+mn-lt"/>
              <a:ea typeface="+mn-ea"/>
              <a:cs typeface="+mn-cs"/>
            </a:rPr>
            <a:t>'s August 2016 </a:t>
          </a:r>
          <a:r>
            <a:rPr lang="en-US" sz="1100">
              <a:effectLst/>
              <a:latin typeface="+mn-lt"/>
              <a:ea typeface="+mn-ea"/>
              <a:cs typeface="+mn-cs"/>
            </a:rPr>
            <a:t>Proposed Amendments to the California Cap on Greenhouse Gas Emissions and Market-Based Compliance Mechanisms and economic</a:t>
          </a:r>
          <a:r>
            <a:rPr lang="en-US" sz="1100" baseline="0">
              <a:effectLst/>
              <a:latin typeface="+mn-lt"/>
              <a:ea typeface="+mn-ea"/>
              <a:cs typeface="+mn-cs"/>
            </a:rPr>
            <a:t> analysis  of current (though 2020) program</a:t>
          </a:r>
          <a:r>
            <a:rPr lang="en-US" sz="1200" b="0" i="0" u="none" strike="noStrike">
              <a:effectLst/>
              <a:latin typeface="+mn-lt"/>
              <a:ea typeface="+mn-ea"/>
              <a:cs typeface="+mn-cs"/>
            </a:rPr>
            <a:t>.</a:t>
          </a:r>
          <a:r>
            <a:rPr lang="en-US" sz="1200">
              <a:latin typeface="+mn-lt"/>
            </a:rPr>
            <a:t> </a:t>
          </a:r>
          <a:r>
            <a:rPr lang="en-US" sz="1200" b="0" i="0" u="none" strike="noStrike">
              <a:effectLst/>
              <a:latin typeface="+mn-lt"/>
              <a:ea typeface="+mn-ea"/>
              <a:cs typeface="+mn-cs"/>
            </a:rPr>
            <a:t>The methodology is described in the footnotes on the GHG Price Calculations sheet</a:t>
          </a:r>
          <a:r>
            <a:rPr lang="en-US" sz="1200">
              <a:latin typeface="+mn-lt"/>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Sources of Data: </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The quarterly posted GHG auction price results - http://www.arb.ca.gov/cc/capandtrade/auction/auction.htm.  All prices are in USD. </a:t>
          </a:r>
          <a:r>
            <a:rPr kumimoji="0" lang="en-US" sz="1200" b="1" i="0" u="none" strike="noStrike" kern="0" cap="none" spc="0" normalizeH="0" baseline="0" noProof="0">
              <a:ln>
                <a:noFill/>
              </a:ln>
              <a:solidFill>
                <a:sysClr val="windowText" lastClr="000000"/>
              </a:solidFill>
              <a:effectLst/>
              <a:uLnTx/>
              <a:uFillTx/>
              <a:latin typeface="+mn-lt"/>
              <a:ea typeface="+mn-ea"/>
              <a:cs typeface="+mn-cs"/>
            </a:rPr>
            <a:t>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IEPR 2016 Update Moody's Analytics, July 2016 for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Key Caveats: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This version uses assumptions from CARB's August 2016 proposed regulations.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These price projections are used by CEC staff in electric generation production cost simulation modeling, transportation demand modeling and in retail electric rate projections used in the demand forecast models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Major Updates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10-6-2015 An error in the conversion to real dollars was corrected</a:t>
          </a:r>
          <a:r>
            <a:rPr lang="en-US" sz="1200"/>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12-15-2015 Final</a:t>
          </a:r>
          <a:r>
            <a:rPr lang="en-US" sz="1100" b="0" i="0" u="none" strike="noStrike" baseline="0">
              <a:effectLst/>
              <a:latin typeface="+mn-lt"/>
              <a:ea typeface="+mn-ea"/>
              <a:cs typeface="+mn-cs"/>
            </a:rPr>
            <a:t> 2015 auction results used to revise 2015 starting value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mn-lt"/>
              <a:ea typeface="+mn-ea"/>
              <a:cs typeface="+mn-cs"/>
            </a:rPr>
            <a:t>12-15-2016 CPI and GDP Projections revised to be consistent with 2016 IEPR Update </a:t>
          </a:r>
          <a:endParaRPr lang="en-US" sz="1200"/>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12-15-2016 All 2016 </a:t>
          </a:r>
          <a:r>
            <a:rPr lang="en-US" sz="1100" b="0" i="0" baseline="0">
              <a:effectLst/>
              <a:latin typeface="+mn-lt"/>
              <a:ea typeface="+mn-ea"/>
              <a:cs typeface="+mn-cs"/>
            </a:rPr>
            <a:t>auction results included and used to revise 2016 starting value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12-15-2016 Real year dollars revised to 2015$ from 2013$</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12-19-2016 Modify cap and floor calculations to reflect CARB proposed regulations for post-2020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12-19-2016 Model mid case and high price scenario as exponential curve ending in scenario equilibrium price in 2030.</a:t>
          </a:r>
          <a:endParaRPr lang="en-US" sz="1200"/>
        </a:p>
        <a:p>
          <a:pPr eaLnBrk="1" fontAlgn="auto" latinLnBrk="0" hangingPunct="1"/>
          <a:r>
            <a:rPr lang="en-US" sz="1100" b="0" i="0" baseline="0">
              <a:effectLst/>
              <a:latin typeface="+mn-lt"/>
              <a:ea typeface="+mn-ea"/>
              <a:cs typeface="+mn-cs"/>
            </a:rPr>
            <a:t>2-27-2017 Minor edits to text only.</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Author</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a:t>
          </a:r>
        </a:p>
        <a:p>
          <a:pPr eaLnBrk="1" fontAlgn="auto" latinLnBrk="0" hangingPunct="1"/>
          <a:r>
            <a:rPr lang="en-US" sz="1100" b="0" i="0" baseline="0">
              <a:effectLst/>
              <a:latin typeface="+mn-lt"/>
              <a:ea typeface="+mn-ea"/>
              <a:cs typeface="+mn-cs"/>
            </a:rPr>
            <a:t>Lynn Marshall, Supply Analysis Office, 916-654-4767. Lynn.Marshall@energy.ca.gov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Angela Tanghetti, Supply Analysis Office, 916-654-4854.</a:t>
          </a:r>
          <a:r>
            <a:rPr kumimoji="0" lang="en-US" sz="1200" b="0" i="0" u="none" strike="noStrike" kern="0" cap="none" spc="0" normalizeH="0" baseline="0" noProof="0">
              <a:ln>
                <a:noFill/>
              </a:ln>
              <a:solidFill>
                <a:sysClr val="windowText" lastClr="000000"/>
              </a:solidFill>
              <a:effectLst/>
              <a:uLnTx/>
              <a:uFillTx/>
              <a:latin typeface="+mn-lt"/>
            </a:rPr>
            <a:t> angela.tanghetti@energy.ca.gov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tabSelected="1" zoomScale="90" zoomScaleNormal="90" workbookViewId="0">
      <selection activeCell="P27" sqref="P27"/>
    </sheetView>
  </sheetViews>
  <sheetFormatPr defaultRowHeight="14.4" x14ac:dyDescent="0.3"/>
  <sheetData>
    <row r="2" spans="2:2" x14ac:dyDescent="0.25">
      <c r="B2" t="s">
        <v>29</v>
      </c>
    </row>
    <row r="3" spans="2:2" x14ac:dyDescent="0.25">
      <c r="B3" t="s">
        <v>30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80" zoomScaleNormal="80" workbookViewId="0">
      <selection activeCell="A4" sqref="A4"/>
    </sheetView>
  </sheetViews>
  <sheetFormatPr defaultRowHeight="14.4" x14ac:dyDescent="0.3"/>
  <cols>
    <col min="1" max="1" width="47" customWidth="1"/>
    <col min="2" max="19" width="9.6640625" customWidth="1"/>
    <col min="20" max="20" width="3.88671875" customWidth="1"/>
    <col min="21" max="21" width="16.88671875" bestFit="1" customWidth="1"/>
  </cols>
  <sheetData>
    <row r="1" spans="1:21" ht="15" x14ac:dyDescent="0.25">
      <c r="F1" s="47"/>
      <c r="G1" s="47"/>
      <c r="H1" s="44"/>
      <c r="I1" s="47"/>
      <c r="J1" s="47"/>
      <c r="K1" s="47"/>
      <c r="L1" s="47"/>
      <c r="M1" s="47"/>
      <c r="N1" s="47"/>
      <c r="O1" s="47"/>
      <c r="P1" s="47"/>
      <c r="Q1" s="47"/>
      <c r="R1" s="47"/>
      <c r="S1" s="47"/>
    </row>
    <row r="2" spans="1:21" ht="17.25" x14ac:dyDescent="0.25">
      <c r="A2" t="s">
        <v>40</v>
      </c>
      <c r="F2" s="45"/>
      <c r="G2" s="45"/>
      <c r="H2" s="45"/>
      <c r="I2" s="45"/>
      <c r="J2" s="45"/>
      <c r="K2" s="45"/>
      <c r="L2" s="45"/>
      <c r="M2" s="45"/>
      <c r="N2" s="45"/>
      <c r="O2" s="45"/>
      <c r="P2" s="45"/>
      <c r="Q2" s="45"/>
      <c r="R2" s="45"/>
      <c r="S2" s="45"/>
    </row>
    <row r="3" spans="1:21" ht="15" x14ac:dyDescent="0.25">
      <c r="F3" s="46"/>
      <c r="G3" s="46"/>
      <c r="H3" s="46"/>
      <c r="I3" s="46"/>
      <c r="J3" s="46"/>
      <c r="K3" s="46"/>
      <c r="L3" s="46"/>
      <c r="M3" s="46"/>
      <c r="N3" s="46"/>
      <c r="O3" s="46"/>
      <c r="P3" s="46"/>
      <c r="Q3" s="46"/>
      <c r="R3" s="46"/>
      <c r="S3" s="46"/>
    </row>
    <row r="4" spans="1:21" ht="15" x14ac:dyDescent="0.25">
      <c r="B4">
        <v>2013</v>
      </c>
      <c r="C4">
        <v>2014</v>
      </c>
      <c r="D4">
        <v>2015</v>
      </c>
      <c r="E4">
        <v>2016</v>
      </c>
      <c r="F4">
        <v>2017</v>
      </c>
      <c r="G4">
        <v>2018</v>
      </c>
      <c r="H4">
        <v>2019</v>
      </c>
      <c r="I4">
        <v>2020</v>
      </c>
      <c r="J4">
        <v>2021</v>
      </c>
      <c r="K4">
        <v>2022</v>
      </c>
      <c r="L4">
        <v>2023</v>
      </c>
      <c r="M4">
        <v>2024</v>
      </c>
      <c r="N4">
        <v>2025</v>
      </c>
      <c r="O4">
        <v>2026</v>
      </c>
      <c r="P4">
        <v>2027</v>
      </c>
      <c r="Q4">
        <v>2028</v>
      </c>
      <c r="R4">
        <v>2029</v>
      </c>
      <c r="S4">
        <v>2030</v>
      </c>
    </row>
    <row r="5" spans="1:21" ht="18" x14ac:dyDescent="0.35">
      <c r="A5" s="1" t="s">
        <v>39</v>
      </c>
      <c r="B5" s="2"/>
      <c r="C5" s="13"/>
      <c r="S5" s="3"/>
    </row>
    <row r="6" spans="1:21" ht="17.25" x14ac:dyDescent="0.25">
      <c r="A6" s="2" t="s">
        <v>36</v>
      </c>
      <c r="B6" s="8">
        <f>(('Auction Data'!C24*'Auction Data'!D24)+('Auction Data'!C25*'Auction Data'!D25)+('Auction Data'!C26*'Auction Data'!D26)+('Auction Data'!C27*'Auction Data'!D27)+('Auction Data'!C28*'Auction Data'!D28))/SUM('Auction Data'!D24:D28)</f>
        <v>12.002742366814928</v>
      </c>
      <c r="C6" s="13">
        <f>SUMPRODUCT('Auction Data'!C29:C32,'Auction Data'!D29:D32)/SUM('Auction Data'!D29:D32)</f>
        <v>11.663986959374094</v>
      </c>
      <c r="D6" s="3">
        <f>SUMPRODUCT('Auction Data'!C33:C36,'Auction Data'!D33:D36)/SUM('Auction Data'!D33:D36)</f>
        <v>12.437281556525077</v>
      </c>
      <c r="E6" s="3">
        <f>SUMPRODUCT('Auction Data'!C37:C40,'Auction Data'!D37:D40)/SUMPRODUCT('Auction Data'!D37:D40)</f>
        <v>12.73</v>
      </c>
      <c r="F6" s="3">
        <f>E6*(1+F12+0.05)</f>
        <v>13.679235212078204</v>
      </c>
      <c r="G6" s="3">
        <f t="shared" ref="G6:S6" si="0">F6*(1+G12+0.05)</f>
        <v>14.733994895176604</v>
      </c>
      <c r="H6" s="3">
        <f t="shared" si="0"/>
        <v>15.875931635976718</v>
      </c>
      <c r="I6" s="3">
        <f t="shared" si="0"/>
        <v>17.071487841732193</v>
      </c>
      <c r="J6" s="3">
        <f t="shared" si="0"/>
        <v>18.328632345520401</v>
      </c>
      <c r="K6" s="3">
        <f t="shared" si="0"/>
        <v>19.670424147540725</v>
      </c>
      <c r="L6" s="3">
        <f t="shared" si="0"/>
        <v>21.103644992192336</v>
      </c>
      <c r="M6" s="3">
        <f t="shared" si="0"/>
        <v>22.6332031379022</v>
      </c>
      <c r="N6" s="3">
        <f t="shared" si="0"/>
        <v>24.264575798183902</v>
      </c>
      <c r="O6" s="3">
        <f t="shared" si="0"/>
        <v>26.020249038022108</v>
      </c>
      <c r="P6" s="3">
        <f t="shared" si="0"/>
        <v>27.916279792778138</v>
      </c>
      <c r="Q6" s="3">
        <f t="shared" si="0"/>
        <v>29.962047018233569</v>
      </c>
      <c r="R6" s="3">
        <f t="shared" si="0"/>
        <v>32.158063146442572</v>
      </c>
      <c r="S6" s="3">
        <f t="shared" si="0"/>
        <v>34.508326085519734</v>
      </c>
    </row>
    <row r="7" spans="1:21" ht="17.25" x14ac:dyDescent="0.25">
      <c r="A7" s="2" t="s">
        <v>27</v>
      </c>
      <c r="B7" s="2"/>
      <c r="C7" s="3"/>
      <c r="D7" s="3"/>
      <c r="E7" s="3"/>
      <c r="F7" s="8">
        <f t="shared" ref="F7:S7" si="1">EXP($E$40*(F$17-2015)+$F$40)</f>
        <v>13.438676624507213</v>
      </c>
      <c r="G7" s="8">
        <f t="shared" si="1"/>
        <v>15.269860256161417</v>
      </c>
      <c r="H7" s="8">
        <f t="shared" si="1"/>
        <v>17.350564996666709</v>
      </c>
      <c r="I7" s="8">
        <f t="shared" si="1"/>
        <v>19.714791141070531</v>
      </c>
      <c r="J7" s="8">
        <f t="shared" si="1"/>
        <v>22.401171939398093</v>
      </c>
      <c r="K7" s="8">
        <f t="shared" si="1"/>
        <v>25.453604893286617</v>
      </c>
      <c r="L7" s="8">
        <f t="shared" si="1"/>
        <v>28.921969074487304</v>
      </c>
      <c r="M7" s="8">
        <f t="shared" si="1"/>
        <v>32.862940186763943</v>
      </c>
      <c r="N7" s="8">
        <f t="shared" si="1"/>
        <v>37.340916689918316</v>
      </c>
      <c r="O7" s="8">
        <f t="shared" si="1"/>
        <v>42.429072119512114</v>
      </c>
      <c r="P7" s="8">
        <f t="shared" si="1"/>
        <v>48.210550797988411</v>
      </c>
      <c r="Q7" s="8">
        <f t="shared" si="1"/>
        <v>54.779826476020219</v>
      </c>
      <c r="R7" s="8">
        <f t="shared" si="1"/>
        <v>62.244246105317202</v>
      </c>
      <c r="S7" s="8">
        <f t="shared" si="1"/>
        <v>70.725783969309958</v>
      </c>
      <c r="T7" s="8"/>
    </row>
    <row r="8" spans="1:21" ht="17.25" x14ac:dyDescent="0.25">
      <c r="A8" s="2" t="s">
        <v>26</v>
      </c>
      <c r="B8" s="2"/>
      <c r="C8" s="3"/>
      <c r="D8" s="3"/>
      <c r="E8" s="3"/>
      <c r="F8" s="8">
        <f t="shared" ref="F8:S8" si="2">EXP($E$46*(F$17-2015)+$F$46)</f>
        <v>13.656165159722153</v>
      </c>
      <c r="G8" s="8">
        <f t="shared" si="2"/>
        <v>16.004931327896646</v>
      </c>
      <c r="H8" s="8">
        <f t="shared" si="2"/>
        <v>18.757669068488276</v>
      </c>
      <c r="I8" s="8">
        <f t="shared" si="2"/>
        <v>21.983858704201122</v>
      </c>
      <c r="J8" s="8">
        <f t="shared" si="2"/>
        <v>25.764930693770289</v>
      </c>
      <c r="K8" s="8">
        <f t="shared" si="2"/>
        <v>30.196320972893091</v>
      </c>
      <c r="L8" s="8">
        <f t="shared" si="2"/>
        <v>35.389879799616608</v>
      </c>
      <c r="M8" s="8">
        <f t="shared" si="2"/>
        <v>41.476694904508953</v>
      </c>
      <c r="N8" s="8">
        <f t="shared" si="2"/>
        <v>48.610400203177747</v>
      </c>
      <c r="O8" s="8">
        <f t="shared" si="2"/>
        <v>56.97105358450878</v>
      </c>
      <c r="P8" s="8">
        <f t="shared" si="2"/>
        <v>66.769681651721825</v>
      </c>
      <c r="Q8" s="8">
        <f t="shared" si="2"/>
        <v>78.253606127525117</v>
      </c>
      <c r="R8" s="8">
        <f t="shared" si="2"/>
        <v>91.712686364199911</v>
      </c>
      <c r="S8" s="8">
        <f t="shared" si="2"/>
        <v>107.48663552234071</v>
      </c>
      <c r="T8" s="35"/>
      <c r="U8" s="34"/>
    </row>
    <row r="9" spans="1:21" s="40" customFormat="1" ht="15" x14ac:dyDescent="0.25">
      <c r="A9"/>
      <c r="B9"/>
      <c r="C9"/>
      <c r="D9"/>
      <c r="E9"/>
      <c r="F9"/>
      <c r="G9"/>
      <c r="H9"/>
      <c r="I9"/>
      <c r="J9"/>
      <c r="K9"/>
      <c r="L9"/>
      <c r="M9"/>
      <c r="N9"/>
      <c r="O9"/>
      <c r="P9"/>
      <c r="Q9"/>
      <c r="R9"/>
      <c r="S9"/>
      <c r="T9"/>
    </row>
    <row r="10" spans="1:21" s="2" customFormat="1" ht="17.25" x14ac:dyDescent="0.25">
      <c r="A10" s="2" t="s">
        <v>43</v>
      </c>
      <c r="B10" s="33"/>
      <c r="C10" s="42">
        <v>40</v>
      </c>
      <c r="D10" s="42">
        <f t="shared" ref="D10:I10" si="3">C10*1.05+D12</f>
        <v>42.001186976209787</v>
      </c>
      <c r="E10" s="42">
        <f t="shared" si="3"/>
        <v>44.113211237029979</v>
      </c>
      <c r="F10" s="42">
        <f t="shared" si="3"/>
        <v>46.343438586947329</v>
      </c>
      <c r="G10" s="42">
        <f t="shared" si="3"/>
        <v>48.68771714299902</v>
      </c>
      <c r="H10" s="48">
        <f t="shared" si="3"/>
        <v>51.149606538661395</v>
      </c>
      <c r="I10" s="42">
        <f t="shared" si="3"/>
        <v>53.732393073328836</v>
      </c>
      <c r="J10" s="42">
        <f t="shared" ref="J10:S10" si="4">J6+60*(J$11/$J11)</f>
        <v>78.328632345520404</v>
      </c>
      <c r="K10" s="42">
        <f t="shared" si="4"/>
        <v>81.062869072155948</v>
      </c>
      <c r="L10" s="42">
        <f t="shared" si="4"/>
        <v>83.89962651606541</v>
      </c>
      <c r="M10" s="42">
        <f t="shared" si="4"/>
        <v>86.840737027155882</v>
      </c>
      <c r="N10" s="42">
        <f t="shared" si="4"/>
        <v>89.88973083900791</v>
      </c>
      <c r="O10" s="42">
        <f t="shared" si="4"/>
        <v>93.112481081292231</v>
      </c>
      <c r="P10" s="42">
        <f t="shared" si="4"/>
        <v>96.542744117484176</v>
      </c>
      <c r="Q10" s="42">
        <f t="shared" si="4"/>
        <v>100.18628844223738</v>
      </c>
      <c r="R10" s="42">
        <f t="shared" si="4"/>
        <v>104.01805614510484</v>
      </c>
      <c r="S10" s="42">
        <f t="shared" si="4"/>
        <v>108.02718667444935</v>
      </c>
    </row>
    <row r="11" spans="1:21" s="2" customFormat="1" ht="17.25" x14ac:dyDescent="0.25">
      <c r="A11" s="2" t="s">
        <v>44</v>
      </c>
      <c r="B11" s="42">
        <v>98.298875293518378</v>
      </c>
      <c r="C11" s="42">
        <v>99.881643155873078</v>
      </c>
      <c r="D11" s="42">
        <v>100</v>
      </c>
      <c r="E11" s="42">
        <v>101.19649120097006</v>
      </c>
      <c r="F11" s="42">
        <v>103.68256395331142</v>
      </c>
      <c r="G11" s="42">
        <v>106.49304851014134</v>
      </c>
      <c r="H11" s="42">
        <v>109.42198417114497</v>
      </c>
      <c r="I11" s="42">
        <v>112.19103963328659</v>
      </c>
      <c r="J11" s="42">
        <v>114.84323672451153</v>
      </c>
      <c r="K11" s="42">
        <v>117.50845142623538</v>
      </c>
      <c r="L11" s="42">
        <v>120.19489619157012</v>
      </c>
      <c r="M11" s="42">
        <v>122.89668356567762</v>
      </c>
      <c r="N11" s="42">
        <v>125.6100869239354</v>
      </c>
      <c r="O11" s="42">
        <v>128.41815144868548</v>
      </c>
      <c r="P11" s="42">
        <v>131.35475480014102</v>
      </c>
      <c r="Q11" s="42">
        <v>134.41298636093532</v>
      </c>
      <c r="R11" s="42">
        <v>137.54390311611851</v>
      </c>
      <c r="S11" s="42">
        <v>140.71906517218011</v>
      </c>
    </row>
    <row r="12" spans="1:21" s="2" customFormat="1" ht="15" x14ac:dyDescent="0.25">
      <c r="A12" s="2" t="s">
        <v>37</v>
      </c>
      <c r="B12" s="14">
        <v>1.4647595320435247E-2</v>
      </c>
      <c r="C12" s="14">
        <v>1.6221877857286904E-2</v>
      </c>
      <c r="D12" s="14">
        <v>1.1869762097864722E-3</v>
      </c>
      <c r="E12" s="14">
        <v>1.1964912009700512E-2</v>
      </c>
      <c r="F12" s="14">
        <v>2.4566788065844669E-2</v>
      </c>
      <c r="G12" s="14">
        <v>2.7106626704326953E-2</v>
      </c>
      <c r="H12" s="14">
        <v>2.7503538512419601E-2</v>
      </c>
      <c r="I12" s="14">
        <v>2.5306207734367092E-2</v>
      </c>
      <c r="J12" s="14">
        <v>2.3640008149439007E-2</v>
      </c>
      <c r="K12" s="14">
        <v>2.3207415410253729E-2</v>
      </c>
      <c r="L12" s="14">
        <v>2.2861715329651311E-2</v>
      </c>
      <c r="M12" s="14">
        <v>2.2478386850979915E-2</v>
      </c>
      <c r="N12" s="14">
        <v>2.2078735402226712E-2</v>
      </c>
      <c r="O12" s="14">
        <v>2.2355406269645606E-2</v>
      </c>
      <c r="P12" s="14">
        <v>2.2867509914507478E-2</v>
      </c>
      <c r="Q12" s="14">
        <v>2.3282229603697635E-2</v>
      </c>
      <c r="R12" s="14">
        <v>2.329326086674266E-2</v>
      </c>
      <c r="S12" s="14">
        <v>2.3084716836783592E-2</v>
      </c>
    </row>
    <row r="13" spans="1:21" ht="15" x14ac:dyDescent="0.25">
      <c r="A13" s="2"/>
      <c r="B13" s="3"/>
      <c r="C13" s="3"/>
      <c r="D13" s="3"/>
      <c r="E13" s="3"/>
    </row>
    <row r="14" spans="1:21" ht="15" x14ac:dyDescent="0.25">
      <c r="L14" s="23"/>
    </row>
    <row r="15" spans="1:21" ht="15" x14ac:dyDescent="0.25">
      <c r="A15" t="s">
        <v>42</v>
      </c>
    </row>
    <row r="17" spans="1:21" ht="15" x14ac:dyDescent="0.25">
      <c r="B17">
        <v>2013</v>
      </c>
      <c r="C17">
        <v>2014</v>
      </c>
      <c r="D17">
        <v>2015</v>
      </c>
      <c r="E17">
        <v>2016</v>
      </c>
      <c r="F17">
        <v>2017</v>
      </c>
      <c r="G17">
        <v>2018</v>
      </c>
      <c r="H17">
        <v>2019</v>
      </c>
      <c r="I17">
        <v>2020</v>
      </c>
      <c r="J17">
        <v>2021</v>
      </c>
      <c r="K17">
        <v>2022</v>
      </c>
      <c r="L17">
        <v>2023</v>
      </c>
      <c r="M17">
        <v>2024</v>
      </c>
      <c r="N17">
        <v>2025</v>
      </c>
      <c r="O17">
        <v>2026</v>
      </c>
      <c r="P17">
        <v>2027</v>
      </c>
      <c r="Q17">
        <v>2028</v>
      </c>
      <c r="R17">
        <v>2029</v>
      </c>
      <c r="S17">
        <v>2030</v>
      </c>
    </row>
    <row r="18" spans="1:21" ht="15" x14ac:dyDescent="0.25">
      <c r="A18" s="1" t="s">
        <v>28</v>
      </c>
      <c r="B18" s="2"/>
    </row>
    <row r="19" spans="1:21" ht="15" x14ac:dyDescent="0.25">
      <c r="A19" s="2" t="s">
        <v>25</v>
      </c>
      <c r="B19" s="8">
        <f t="shared" ref="B19:S19" si="5">+B6/B$24*100</f>
        <v>12.322242631826368</v>
      </c>
      <c r="C19" s="8">
        <f t="shared" si="5"/>
        <v>11.781022312945748</v>
      </c>
      <c r="D19" s="8">
        <f t="shared" si="5"/>
        <v>12.437281556525077</v>
      </c>
      <c r="E19" s="8">
        <f t="shared" si="5"/>
        <v>12.617616631157766</v>
      </c>
      <c r="F19" s="8">
        <f t="shared" si="5"/>
        <v>13.292605474958533</v>
      </c>
      <c r="G19" s="8">
        <f t="shared" si="5"/>
        <v>13.946914661959822</v>
      </c>
      <c r="H19" s="8">
        <f t="shared" si="5"/>
        <v>14.664391493102535</v>
      </c>
      <c r="I19" s="8">
        <f t="shared" si="5"/>
        <v>15.445804341686742</v>
      </c>
      <c r="J19" s="8">
        <f t="shared" si="5"/>
        <v>16.26633083515258</v>
      </c>
      <c r="K19" s="8">
        <f t="shared" si="5"/>
        <v>17.122268940023407</v>
      </c>
      <c r="L19" s="8">
        <f t="shared" si="5"/>
        <v>18.009843895110436</v>
      </c>
      <c r="M19" s="8">
        <f t="shared" si="5"/>
        <v>18.940668655583195</v>
      </c>
      <c r="N19" s="8">
        <f t="shared" si="5"/>
        <v>19.918826235814706</v>
      </c>
      <c r="O19" s="8">
        <f t="shared" si="5"/>
        <v>20.948937614366432</v>
      </c>
      <c r="P19" s="8">
        <f t="shared" si="5"/>
        <v>22.034937629922211</v>
      </c>
      <c r="Q19" s="8">
        <f t="shared" si="5"/>
        <v>23.176247589427781</v>
      </c>
      <c r="R19" s="8">
        <f t="shared" si="5"/>
        <v>24.378287047798281</v>
      </c>
      <c r="S19" s="8">
        <f t="shared" si="5"/>
        <v>25.643406985786854</v>
      </c>
      <c r="T19" s="35"/>
    </row>
    <row r="20" spans="1:21" ht="15" x14ac:dyDescent="0.25">
      <c r="A20" s="2" t="s">
        <v>27</v>
      </c>
      <c r="B20" s="8"/>
      <c r="C20" s="8"/>
      <c r="D20" s="8"/>
      <c r="E20" s="8"/>
      <c r="F20" s="8">
        <f t="shared" ref="F20:S20" si="6">+F7/F$24*100</f>
        <v>13.058846032371344</v>
      </c>
      <c r="G20" s="8">
        <f t="shared" si="6"/>
        <v>14.454154450837589</v>
      </c>
      <c r="H20" s="8">
        <f t="shared" si="6"/>
        <v>16.026491142167767</v>
      </c>
      <c r="I20" s="8">
        <f t="shared" si="6"/>
        <v>17.837391176755027</v>
      </c>
      <c r="J20" s="8">
        <f t="shared" si="6"/>
        <v>19.880636317659743</v>
      </c>
      <c r="K20" s="8">
        <f t="shared" si="6"/>
        <v>22.156282203525212</v>
      </c>
      <c r="L20" s="8">
        <f t="shared" si="6"/>
        <v>24.68199916950066</v>
      </c>
      <c r="M20" s="8">
        <f t="shared" si="6"/>
        <v>27.501456922965513</v>
      </c>
      <c r="N20" s="8">
        <f t="shared" si="6"/>
        <v>30.653213854584894</v>
      </c>
      <c r="O20" s="8">
        <f t="shared" si="6"/>
        <v>34.15970322068361</v>
      </c>
      <c r="P20" s="8">
        <f t="shared" si="6"/>
        <v>38.053654993552875</v>
      </c>
      <c r="Q20" s="8">
        <f t="shared" si="6"/>
        <v>42.37330048048851</v>
      </c>
      <c r="R20" s="8">
        <f t="shared" si="6"/>
        <v>47.185929442304847</v>
      </c>
      <c r="S20" s="8">
        <f t="shared" si="6"/>
        <v>52.556883177097724</v>
      </c>
    </row>
    <row r="21" spans="1:21" ht="15" x14ac:dyDescent="0.25">
      <c r="A21" s="2" t="s">
        <v>26</v>
      </c>
      <c r="B21" s="8"/>
      <c r="C21" s="8"/>
      <c r="D21" s="8"/>
      <c r="E21" s="8"/>
      <c r="F21" s="8">
        <f t="shared" ref="F21:S21" si="7">+F8/F$24*100</f>
        <v>13.270187474280773</v>
      </c>
      <c r="G21" s="8">
        <f t="shared" si="7"/>
        <v>15.149958513544487</v>
      </c>
      <c r="H21" s="8">
        <f t="shared" si="7"/>
        <v>17.32621486571734</v>
      </c>
      <c r="I21" s="8">
        <f t="shared" si="7"/>
        <v>19.890379993143213</v>
      </c>
      <c r="J21" s="8">
        <f t="shared" si="7"/>
        <v>22.86591158079915</v>
      </c>
      <c r="K21" s="8">
        <f t="shared" si="7"/>
        <v>26.284615157207263</v>
      </c>
      <c r="L21" s="8">
        <f t="shared" si="7"/>
        <v>30.201712116253947</v>
      </c>
      <c r="M21" s="8">
        <f t="shared" si="7"/>
        <v>34.709905192316249</v>
      </c>
      <c r="N21" s="8">
        <f t="shared" si="7"/>
        <v>39.904349573380124</v>
      </c>
      <c r="O21" s="8">
        <f t="shared" si="7"/>
        <v>45.867472122293044</v>
      </c>
      <c r="P21" s="8">
        <f t="shared" si="7"/>
        <v>52.702787824402876</v>
      </c>
      <c r="Q21" s="8">
        <f t="shared" si="7"/>
        <v>60.530742418012821</v>
      </c>
      <c r="R21" s="8">
        <f t="shared" si="7"/>
        <v>69.525275323009993</v>
      </c>
      <c r="S21" s="8">
        <f t="shared" si="7"/>
        <v>79.874159453619981</v>
      </c>
      <c r="T21" s="8"/>
      <c r="U21" s="8"/>
    </row>
    <row r="22" spans="1:21" ht="15" x14ac:dyDescent="0.25">
      <c r="J22" s="3"/>
    </row>
    <row r="23" spans="1:21" ht="15" x14ac:dyDescent="0.25">
      <c r="A23" s="2" t="s">
        <v>21</v>
      </c>
      <c r="C23" s="8">
        <f t="shared" ref="C23:S23" si="8">+C10/C$24*100</f>
        <v>40.401356256584613</v>
      </c>
      <c r="D23" s="8">
        <f t="shared" si="8"/>
        <v>42.001186976209787</v>
      </c>
      <c r="E23" s="8">
        <f t="shared" si="8"/>
        <v>43.723769658925768</v>
      </c>
      <c r="F23" s="8">
        <f t="shared" si="8"/>
        <v>45.033588204210112</v>
      </c>
      <c r="G23" s="8">
        <f t="shared" si="8"/>
        <v>46.086851591168987</v>
      </c>
      <c r="H23" s="8">
        <f t="shared" si="8"/>
        <v>47.246226060921288</v>
      </c>
      <c r="I23" s="8">
        <f t="shared" si="8"/>
        <v>48.615565199443665</v>
      </c>
      <c r="J23" s="8">
        <f t="shared" si="8"/>
        <v>69.515249342031169</v>
      </c>
      <c r="K23" s="8">
        <f t="shared" si="8"/>
        <v>70.561785292102627</v>
      </c>
      <c r="L23" s="8">
        <f t="shared" si="8"/>
        <v>71.599914468397969</v>
      </c>
      <c r="M23" s="8">
        <f t="shared" si="8"/>
        <v>72.672949375138586</v>
      </c>
      <c r="N23" s="8">
        <f t="shared" si="8"/>
        <v>73.790613273377886</v>
      </c>
      <c r="O23" s="8">
        <f t="shared" si="8"/>
        <v>74.964984172155269</v>
      </c>
      <c r="P23" s="8">
        <f t="shared" si="8"/>
        <v>76.20332512216163</v>
      </c>
      <c r="Q23" s="8">
        <f t="shared" si="8"/>
        <v>77.496114487441062</v>
      </c>
      <c r="R23" s="8">
        <f t="shared" si="8"/>
        <v>78.853692752322374</v>
      </c>
      <c r="S23" s="8">
        <f t="shared" si="8"/>
        <v>80.275847242120818</v>
      </c>
    </row>
    <row r="24" spans="1:21" ht="17.25" x14ac:dyDescent="0.25">
      <c r="A24" t="s">
        <v>45</v>
      </c>
      <c r="B24" s="3">
        <v>97.407125678679435</v>
      </c>
      <c r="C24" s="3">
        <v>99.006577269248979</v>
      </c>
      <c r="D24" s="3">
        <v>100</v>
      </c>
      <c r="E24" s="3">
        <v>100.89068619001085</v>
      </c>
      <c r="F24" s="3">
        <v>102.90860763037035</v>
      </c>
      <c r="G24" s="3">
        <v>105.64340036698971</v>
      </c>
      <c r="H24" s="3">
        <v>108.26178258705134</v>
      </c>
      <c r="I24" s="3">
        <v>110.52508153076811</v>
      </c>
      <c r="J24" s="3">
        <v>112.6783448047857</v>
      </c>
      <c r="K24" s="3">
        <v>114.88211180681196</v>
      </c>
      <c r="L24" s="3">
        <v>117.17838930254054</v>
      </c>
      <c r="M24" s="3">
        <v>119.49526993721284</v>
      </c>
      <c r="N24" s="3">
        <v>121.81729741964111</v>
      </c>
      <c r="O24" s="3">
        <v>124.20796470451015</v>
      </c>
      <c r="P24" s="3">
        <v>126.69098620396998</v>
      </c>
      <c r="Q24" s="3">
        <v>129.27911173981951</v>
      </c>
      <c r="R24" s="3">
        <v>131.91272661360725</v>
      </c>
      <c r="S24" s="3">
        <v>134.56997389093564</v>
      </c>
    </row>
    <row r="25" spans="1:21" ht="15" x14ac:dyDescent="0.25">
      <c r="C25" s="39"/>
      <c r="D25" s="39"/>
      <c r="E25" s="39"/>
      <c r="F25" s="39"/>
      <c r="G25" s="39"/>
      <c r="H25" s="39"/>
      <c r="I25" s="39"/>
      <c r="J25" s="36"/>
      <c r="K25" s="39"/>
      <c r="L25" s="39"/>
      <c r="M25" s="39"/>
      <c r="N25" s="39"/>
      <c r="O25" s="39"/>
      <c r="P25" s="39"/>
      <c r="Q25" s="39"/>
      <c r="R25" s="39"/>
      <c r="S25" s="39"/>
      <c r="T25" s="36"/>
    </row>
    <row r="26" spans="1:21" ht="15" x14ac:dyDescent="0.25">
      <c r="J26" s="13"/>
    </row>
    <row r="27" spans="1:21" ht="77.25" customHeight="1" x14ac:dyDescent="0.25">
      <c r="A27" s="65" t="s">
        <v>49</v>
      </c>
      <c r="B27" s="66"/>
      <c r="C27" s="66"/>
      <c r="D27" s="66"/>
      <c r="E27" s="66"/>
      <c r="F27" s="66"/>
      <c r="G27" s="66"/>
      <c r="H27" s="66"/>
      <c r="I27" s="66"/>
      <c r="J27" s="67"/>
      <c r="K27" s="67"/>
      <c r="L27" s="67"/>
      <c r="M27" s="67"/>
      <c r="S27" s="3"/>
    </row>
    <row r="28" spans="1:21" ht="48.75" customHeight="1" x14ac:dyDescent="0.25">
      <c r="A28" s="65" t="s">
        <v>48</v>
      </c>
      <c r="B28" s="68"/>
      <c r="C28" s="68"/>
      <c r="D28" s="68"/>
      <c r="E28" s="68"/>
      <c r="F28" s="68"/>
      <c r="G28" s="68"/>
      <c r="H28" s="68"/>
      <c r="I28" s="68"/>
      <c r="J28" s="68"/>
      <c r="K28" s="68"/>
      <c r="L28" s="68"/>
      <c r="M28" s="68"/>
      <c r="S28" s="3"/>
    </row>
    <row r="29" spans="1:21" ht="18" customHeight="1" x14ac:dyDescent="0.25">
      <c r="A29" s="65" t="s">
        <v>32</v>
      </c>
      <c r="B29" s="65"/>
      <c r="C29" s="65"/>
      <c r="D29" s="65"/>
      <c r="E29" s="65"/>
    </row>
    <row r="30" spans="1:21" ht="26.25" customHeight="1" x14ac:dyDescent="0.25">
      <c r="A30" s="76" t="s">
        <v>33</v>
      </c>
      <c r="B30" s="76"/>
      <c r="C30" s="76"/>
      <c r="D30" s="76"/>
      <c r="E30" s="76"/>
      <c r="F30" s="76"/>
      <c r="G30" s="76"/>
      <c r="H30" s="76"/>
      <c r="I30" s="76"/>
      <c r="J30" s="76"/>
      <c r="K30" s="76"/>
      <c r="L30" s="43"/>
      <c r="M30" s="43"/>
      <c r="N30" s="43"/>
      <c r="O30" s="43"/>
      <c r="P30" s="43"/>
      <c r="Q30" s="43"/>
      <c r="R30" s="43"/>
      <c r="S30" s="43"/>
    </row>
    <row r="31" spans="1:21" x14ac:dyDescent="0.3">
      <c r="A31" s="75" t="s">
        <v>35</v>
      </c>
      <c r="B31" s="75"/>
      <c r="C31" s="75"/>
      <c r="D31" s="75"/>
      <c r="E31" s="75"/>
      <c r="F31" s="75"/>
      <c r="G31" s="75"/>
      <c r="H31" s="75"/>
      <c r="I31" s="75"/>
      <c r="J31" s="75"/>
      <c r="K31" s="75"/>
      <c r="L31" s="75"/>
      <c r="M31" s="75"/>
      <c r="N31" s="75"/>
      <c r="O31" s="75"/>
      <c r="P31" s="75"/>
      <c r="Q31" s="75"/>
      <c r="R31" s="75"/>
      <c r="S31" s="75"/>
    </row>
    <row r="32" spans="1:21" ht="31.5" customHeight="1" x14ac:dyDescent="0.3">
      <c r="A32" s="71" t="s">
        <v>34</v>
      </c>
      <c r="B32" s="72"/>
      <c r="C32" s="72"/>
      <c r="D32" s="72"/>
      <c r="E32" s="72"/>
      <c r="F32" s="72"/>
      <c r="G32" s="72"/>
      <c r="H32" s="72"/>
      <c r="I32" s="72"/>
      <c r="J32" s="72"/>
      <c r="K32" s="72"/>
      <c r="L32" s="72"/>
      <c r="M32" s="72"/>
      <c r="N32" s="43"/>
      <c r="O32" s="43"/>
      <c r="P32" s="43"/>
      <c r="Q32" s="43"/>
      <c r="R32" s="43"/>
      <c r="S32" s="43"/>
    </row>
    <row r="33" spans="1:19" ht="52.5" customHeight="1" x14ac:dyDescent="0.3">
      <c r="A33" s="69" t="s">
        <v>38</v>
      </c>
      <c r="B33" s="70"/>
      <c r="C33" s="70"/>
      <c r="D33" s="70"/>
      <c r="E33" s="70"/>
      <c r="F33" s="70"/>
      <c r="G33" s="70"/>
      <c r="H33" s="70"/>
      <c r="I33" s="70"/>
      <c r="J33" s="70"/>
      <c r="K33" s="70"/>
      <c r="L33" s="70"/>
      <c r="M33" s="70"/>
      <c r="N33" s="43"/>
      <c r="O33" s="43"/>
      <c r="P33" s="43"/>
      <c r="Q33" s="43"/>
      <c r="R33" s="43"/>
      <c r="S33" s="43"/>
    </row>
    <row r="34" spans="1:19" ht="37.5" customHeight="1" x14ac:dyDescent="0.3">
      <c r="A34" s="73" t="s">
        <v>31</v>
      </c>
      <c r="B34" s="74"/>
      <c r="C34" s="74"/>
      <c r="D34" s="74"/>
      <c r="E34" s="74"/>
      <c r="F34" s="74"/>
      <c r="G34" s="74"/>
      <c r="H34" s="74"/>
      <c r="I34" s="74"/>
      <c r="J34" s="74"/>
      <c r="K34" s="74"/>
      <c r="L34" s="74"/>
      <c r="M34" s="74"/>
    </row>
    <row r="35" spans="1:19" ht="15.6" x14ac:dyDescent="0.3">
      <c r="A35" s="6" t="s">
        <v>51</v>
      </c>
    </row>
    <row r="36" spans="1:19" ht="62.25" customHeight="1" x14ac:dyDescent="0.3"/>
    <row r="37" spans="1:19" x14ac:dyDescent="0.3">
      <c r="A37" s="49" t="s">
        <v>41</v>
      </c>
      <c r="B37" s="50"/>
      <c r="C37" s="50"/>
      <c r="D37" s="50"/>
      <c r="E37" s="50"/>
      <c r="F37" s="51"/>
    </row>
    <row r="38" spans="1:19" x14ac:dyDescent="0.3">
      <c r="A38" s="52"/>
      <c r="B38" s="53" t="s">
        <v>47</v>
      </c>
      <c r="C38" s="54"/>
      <c r="D38" s="54" t="s">
        <v>46</v>
      </c>
      <c r="E38" s="53" t="s">
        <v>23</v>
      </c>
      <c r="F38" s="55"/>
    </row>
    <row r="39" spans="1:19" x14ac:dyDescent="0.3">
      <c r="A39" s="52"/>
      <c r="B39" s="54" t="s">
        <v>50</v>
      </c>
      <c r="C39" s="54" t="s">
        <v>22</v>
      </c>
      <c r="D39" s="54"/>
      <c r="E39" s="54"/>
      <c r="F39" s="55"/>
    </row>
    <row r="40" spans="1:19" x14ac:dyDescent="0.3">
      <c r="A40" s="56">
        <v>2015</v>
      </c>
      <c r="B40" s="54">
        <v>12.437281556525077</v>
      </c>
      <c r="C40" s="37">
        <v>1</v>
      </c>
      <c r="D40" s="41">
        <f>LN(B40)</f>
        <v>2.5206985390360086</v>
      </c>
      <c r="E40" s="38">
        <f t="array" ref="E40:F42">LINEST(D40:D42,C40:C42,1,TRUE)</f>
        <v>0.12774410285175852</v>
      </c>
      <c r="F40" s="57">
        <v>2.3426486591049955</v>
      </c>
    </row>
    <row r="41" spans="1:19" x14ac:dyDescent="0.3">
      <c r="A41" s="56">
        <v>2017</v>
      </c>
      <c r="B41" s="54">
        <v>12.73</v>
      </c>
      <c r="C41" s="37">
        <v>2</v>
      </c>
      <c r="D41" s="41">
        <f t="shared" ref="D41:D42" si="9">LN(B41)</f>
        <v>2.5439614125693151</v>
      </c>
      <c r="E41" s="41">
        <v>6.7024739858079435E-3</v>
      </c>
      <c r="F41" s="58">
        <v>5.8686529493571213E-2</v>
      </c>
    </row>
    <row r="42" spans="1:19" x14ac:dyDescent="0.3">
      <c r="A42" s="56">
        <v>2030</v>
      </c>
      <c r="B42" s="53">
        <v>71</v>
      </c>
      <c r="C42" s="37">
        <v>15</v>
      </c>
      <c r="D42" s="41">
        <f t="shared" si="9"/>
        <v>4.2626798770413155</v>
      </c>
      <c r="E42" s="41">
        <v>0.99725466952289077</v>
      </c>
      <c r="F42" s="58">
        <v>7.403124488155477E-2</v>
      </c>
    </row>
    <row r="43" spans="1:19" x14ac:dyDescent="0.3">
      <c r="A43" s="59"/>
      <c r="B43" s="53">
        <v>55</v>
      </c>
      <c r="C43" s="54"/>
      <c r="D43" s="54"/>
      <c r="E43" s="54"/>
      <c r="F43" s="55"/>
    </row>
    <row r="44" spans="1:19" x14ac:dyDescent="0.3">
      <c r="A44" s="59"/>
      <c r="B44" s="54">
        <f>53*S24/100</f>
        <v>71.322086162195887</v>
      </c>
      <c r="C44" s="54"/>
      <c r="G44" s="13"/>
    </row>
    <row r="45" spans="1:19" x14ac:dyDescent="0.3">
      <c r="A45" s="59"/>
      <c r="B45" s="54" t="s">
        <v>21</v>
      </c>
      <c r="C45" s="54" t="s">
        <v>22</v>
      </c>
      <c r="D45" s="54" t="s">
        <v>24</v>
      </c>
      <c r="E45" s="54" t="s">
        <v>23</v>
      </c>
      <c r="F45" s="55"/>
    </row>
    <row r="46" spans="1:19" x14ac:dyDescent="0.3">
      <c r="A46" s="56">
        <v>2015</v>
      </c>
      <c r="B46" s="54">
        <v>12.437281556525077</v>
      </c>
      <c r="C46" s="37">
        <v>1</v>
      </c>
      <c r="D46" s="41">
        <f>LN(B46)</f>
        <v>2.5206985390360086</v>
      </c>
      <c r="E46" s="41">
        <f t="array" ref="E46:F48">LINEST(D46:D48,C46:C48,1,TRUE)</f>
        <v>0.15870580303082077</v>
      </c>
      <c r="F46" s="58">
        <v>2.2967794736545324</v>
      </c>
    </row>
    <row r="47" spans="1:19" x14ac:dyDescent="0.3">
      <c r="A47" s="56">
        <v>2017</v>
      </c>
      <c r="B47" s="54">
        <v>12.73</v>
      </c>
      <c r="C47" s="37">
        <v>2</v>
      </c>
      <c r="D47" s="41">
        <f t="shared" ref="D47:D48" si="10">LN(B47)</f>
        <v>2.5439614125693151</v>
      </c>
      <c r="E47" s="41">
        <v>8.6886679783579526E-3</v>
      </c>
      <c r="F47" s="58">
        <v>7.6077545493119195E-2</v>
      </c>
    </row>
    <row r="48" spans="1:19" x14ac:dyDescent="0.3">
      <c r="A48" s="60">
        <v>2030</v>
      </c>
      <c r="B48" s="61">
        <f>+S10</f>
        <v>108.02718667444935</v>
      </c>
      <c r="C48" s="62">
        <v>15</v>
      </c>
      <c r="D48" s="63">
        <f t="shared" si="10"/>
        <v>4.6823829239130488</v>
      </c>
      <c r="E48" s="63">
        <v>0.99701172161148977</v>
      </c>
      <c r="F48" s="64">
        <v>9.5969474579438163E-2</v>
      </c>
    </row>
  </sheetData>
  <mergeCells count="8">
    <mergeCell ref="A27:M27"/>
    <mergeCell ref="A28:M28"/>
    <mergeCell ref="A33:M33"/>
    <mergeCell ref="A32:M32"/>
    <mergeCell ref="A34:M34"/>
    <mergeCell ref="A29:E29"/>
    <mergeCell ref="A31:S31"/>
    <mergeCell ref="A30:K30"/>
  </mergeCells>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57"/>
  <sheetViews>
    <sheetView workbookViewId="0">
      <selection activeCell="A45" sqref="A45:R57"/>
    </sheetView>
  </sheetViews>
  <sheetFormatPr defaultRowHeight="14.4" x14ac:dyDescent="0.3"/>
  <cols>
    <col min="1" max="1" width="9.109375" style="24" customWidth="1"/>
    <col min="2" max="2" width="17.44140625" style="24" customWidth="1"/>
    <col min="3" max="3" width="46.44140625" style="24" customWidth="1"/>
    <col min="4" max="4" width="17.44140625" customWidth="1"/>
  </cols>
  <sheetData>
    <row r="4" spans="1:3" ht="15" x14ac:dyDescent="0.25">
      <c r="B4" s="25" t="s">
        <v>16</v>
      </c>
      <c r="C4" s="26"/>
    </row>
    <row r="5" spans="1:3" ht="15" x14ac:dyDescent="0.25">
      <c r="B5" s="27" t="s">
        <v>1</v>
      </c>
      <c r="C5" s="27" t="s">
        <v>2</v>
      </c>
    </row>
    <row r="6" spans="1:3" ht="15" x14ac:dyDescent="0.25">
      <c r="B6" s="27" t="s">
        <v>0</v>
      </c>
      <c r="C6" s="27" t="s">
        <v>3</v>
      </c>
    </row>
    <row r="7" spans="1:3" ht="15" x14ac:dyDescent="0.25">
      <c r="B7" s="27" t="s">
        <v>4</v>
      </c>
      <c r="C7" s="27" t="s">
        <v>5</v>
      </c>
    </row>
    <row r="8" spans="1:3" ht="72" x14ac:dyDescent="0.25">
      <c r="B8" s="27" t="s">
        <v>6</v>
      </c>
      <c r="C8" s="28" t="s">
        <v>7</v>
      </c>
    </row>
    <row r="10" spans="1:3" ht="15" x14ac:dyDescent="0.25">
      <c r="A10" s="7"/>
      <c r="B10"/>
      <c r="C10"/>
    </row>
    <row r="11" spans="1:3" ht="15" x14ac:dyDescent="0.25">
      <c r="A11" s="7"/>
      <c r="B11"/>
      <c r="C11"/>
    </row>
    <row r="12" spans="1:3" ht="15" x14ac:dyDescent="0.25">
      <c r="A12" s="7"/>
      <c r="B12"/>
      <c r="C12"/>
    </row>
    <row r="13" spans="1:3" ht="15" x14ac:dyDescent="0.25">
      <c r="A13" s="7"/>
      <c r="B13"/>
      <c r="C13"/>
    </row>
    <row r="14" spans="1:3" ht="15" x14ac:dyDescent="0.25">
      <c r="A14" s="7"/>
      <c r="B14"/>
      <c r="C14"/>
    </row>
    <row r="15" spans="1:3" ht="15" x14ac:dyDescent="0.25">
      <c r="A15" s="7"/>
      <c r="B15"/>
      <c r="C15"/>
    </row>
    <row r="16" spans="1:3" ht="15" x14ac:dyDescent="0.25">
      <c r="A16" s="6"/>
      <c r="B16"/>
      <c r="C16"/>
    </row>
    <row r="17" spans="1:4" ht="15" x14ac:dyDescent="0.25">
      <c r="A17" s="6"/>
    </row>
    <row r="18" spans="1:4" ht="15" x14ac:dyDescent="0.25">
      <c r="A18" s="6"/>
    </row>
    <row r="19" spans="1:4" ht="15" x14ac:dyDescent="0.25">
      <c r="C19" s="29" t="s">
        <v>17</v>
      </c>
    </row>
    <row r="20" spans="1:4" ht="15" x14ac:dyDescent="0.25">
      <c r="B20" s="30"/>
      <c r="C20" s="30"/>
    </row>
    <row r="21" spans="1:4" ht="15" x14ac:dyDescent="0.25">
      <c r="A21" s="26" t="s">
        <v>18</v>
      </c>
      <c r="B21" s="31"/>
      <c r="C21" s="32"/>
    </row>
    <row r="22" spans="1:4" ht="15" x14ac:dyDescent="0.25">
      <c r="A22" s="26"/>
      <c r="B22" s="31"/>
      <c r="C22" s="29" t="s">
        <v>17</v>
      </c>
    </row>
    <row r="23" spans="1:4" ht="28.8" x14ac:dyDescent="0.3">
      <c r="B23"/>
      <c r="C23" s="15" t="s">
        <v>19</v>
      </c>
      <c r="D23" s="10" t="s">
        <v>8</v>
      </c>
    </row>
    <row r="24" spans="1:4" ht="15" x14ac:dyDescent="0.25">
      <c r="B24" s="16">
        <v>41227</v>
      </c>
      <c r="C24" s="17">
        <v>10.09</v>
      </c>
      <c r="D24" s="18">
        <v>23126110</v>
      </c>
    </row>
    <row r="25" spans="1:4" ht="15" x14ac:dyDescent="0.25">
      <c r="B25" s="16">
        <v>41324</v>
      </c>
      <c r="C25" s="19">
        <v>13.62</v>
      </c>
      <c r="D25" s="18">
        <v>12924822</v>
      </c>
    </row>
    <row r="26" spans="1:4" ht="15" x14ac:dyDescent="0.25">
      <c r="B26" s="16">
        <v>41410</v>
      </c>
      <c r="C26" s="19">
        <v>14</v>
      </c>
      <c r="D26" s="18">
        <v>14522048</v>
      </c>
    </row>
    <row r="27" spans="1:4" x14ac:dyDescent="0.3">
      <c r="B27" s="20">
        <v>41502</v>
      </c>
      <c r="C27" s="19">
        <v>12.22</v>
      </c>
      <c r="D27" s="18">
        <v>13865422</v>
      </c>
    </row>
    <row r="28" spans="1:4" x14ac:dyDescent="0.3">
      <c r="B28" s="20">
        <v>41597</v>
      </c>
      <c r="C28" s="19">
        <v>11.48</v>
      </c>
      <c r="D28" s="18">
        <v>16614526</v>
      </c>
    </row>
    <row r="29" spans="1:4" x14ac:dyDescent="0.3">
      <c r="B29" s="20">
        <v>41689</v>
      </c>
      <c r="C29" s="19">
        <v>11.48</v>
      </c>
      <c r="D29" s="18">
        <v>19538695</v>
      </c>
    </row>
    <row r="30" spans="1:4" x14ac:dyDescent="0.3">
      <c r="B30" s="20">
        <v>41775</v>
      </c>
      <c r="C30" s="19">
        <v>11.5</v>
      </c>
      <c r="D30" s="18">
        <v>16947080</v>
      </c>
    </row>
    <row r="31" spans="1:4" x14ac:dyDescent="0.3">
      <c r="B31" s="20">
        <v>41869</v>
      </c>
      <c r="C31" s="19">
        <v>11.5</v>
      </c>
      <c r="D31" s="18">
        <v>22473043</v>
      </c>
    </row>
    <row r="32" spans="1:4" x14ac:dyDescent="0.3">
      <c r="B32" s="20">
        <v>41968</v>
      </c>
      <c r="C32" s="19">
        <v>12.1</v>
      </c>
      <c r="D32" s="18">
        <v>23070987</v>
      </c>
    </row>
    <row r="33" spans="1:5" x14ac:dyDescent="0.3">
      <c r="B33" s="20">
        <v>42063</v>
      </c>
      <c r="C33" s="19">
        <v>12.21</v>
      </c>
      <c r="D33" s="18">
        <v>73610528</v>
      </c>
    </row>
    <row r="34" spans="1:5" x14ac:dyDescent="0.3">
      <c r="B34" s="20">
        <v>42145</v>
      </c>
      <c r="C34" s="19">
        <v>12.29</v>
      </c>
      <c r="D34" s="18">
        <v>76931627</v>
      </c>
    </row>
    <row r="35" spans="1:5" x14ac:dyDescent="0.3">
      <c r="B35" s="20">
        <v>42241</v>
      </c>
      <c r="C35" s="19">
        <v>12.52</v>
      </c>
      <c r="D35" s="18">
        <v>73429360</v>
      </c>
    </row>
    <row r="36" spans="1:5" x14ac:dyDescent="0.3">
      <c r="B36" s="20">
        <v>42332</v>
      </c>
      <c r="C36" s="19">
        <v>12.73</v>
      </c>
      <c r="D36" s="18">
        <v>75113008</v>
      </c>
    </row>
    <row r="37" spans="1:5" x14ac:dyDescent="0.3">
      <c r="B37" s="20">
        <v>42417</v>
      </c>
      <c r="C37" s="19">
        <v>12.73</v>
      </c>
      <c r="D37" s="18">
        <v>68026000</v>
      </c>
    </row>
    <row r="38" spans="1:5" x14ac:dyDescent="0.3">
      <c r="B38" s="20">
        <v>42508</v>
      </c>
      <c r="C38" s="19">
        <v>12.73</v>
      </c>
      <c r="D38" s="18">
        <v>7260000</v>
      </c>
    </row>
    <row r="39" spans="1:5" x14ac:dyDescent="0.3">
      <c r="B39" s="20">
        <v>42598</v>
      </c>
      <c r="C39" s="19">
        <v>12.73</v>
      </c>
      <c r="D39" s="18">
        <v>30021000</v>
      </c>
    </row>
    <row r="40" spans="1:5" x14ac:dyDescent="0.3">
      <c r="B40" s="20">
        <v>42689</v>
      </c>
      <c r="C40" s="19">
        <v>12.73</v>
      </c>
      <c r="D40" s="18">
        <v>76960000</v>
      </c>
    </row>
    <row r="42" spans="1:5" ht="15.6" x14ac:dyDescent="0.3">
      <c r="A42" s="4" t="s">
        <v>15</v>
      </c>
      <c r="B42"/>
      <c r="C42"/>
    </row>
    <row r="43" spans="1:5" x14ac:dyDescent="0.3">
      <c r="A43" s="4" t="s">
        <v>20</v>
      </c>
      <c r="B43"/>
      <c r="C43"/>
    </row>
    <row r="45" spans="1:5" x14ac:dyDescent="0.3">
      <c r="A45"/>
      <c r="B45"/>
      <c r="C45"/>
    </row>
    <row r="46" spans="1:5" x14ac:dyDescent="0.3">
      <c r="A46"/>
      <c r="B46"/>
      <c r="C46"/>
    </row>
    <row r="47" spans="1:5" x14ac:dyDescent="0.3">
      <c r="A47" s="11"/>
      <c r="B47"/>
      <c r="C47" s="12"/>
      <c r="D47" s="12"/>
      <c r="E47" s="21" t="s">
        <v>11</v>
      </c>
    </row>
    <row r="48" spans="1:5" x14ac:dyDescent="0.3">
      <c r="A48" s="9" t="s">
        <v>9</v>
      </c>
      <c r="B48"/>
      <c r="C48" s="12"/>
      <c r="D48" s="12"/>
      <c r="E48" s="21">
        <f>+E49-SUM('Auction Data'!D24:D28)</f>
        <v>0</v>
      </c>
    </row>
    <row r="49" spans="1:5" x14ac:dyDescent="0.3">
      <c r="A49" s="9" t="s">
        <v>13</v>
      </c>
      <c r="B49"/>
      <c r="C49" s="12"/>
      <c r="D49" s="12"/>
      <c r="E49" s="21">
        <f>SUM('Auction Data'!D24:D28)</f>
        <v>81052928</v>
      </c>
    </row>
    <row r="50" spans="1:5" x14ac:dyDescent="0.3">
      <c r="A50" s="9" t="s">
        <v>10</v>
      </c>
      <c r="B50"/>
      <c r="C50" s="12"/>
      <c r="D50" s="12"/>
      <c r="E50" s="21">
        <f>+E51-SUM('Auction Data'!D29:D32)</f>
        <v>0</v>
      </c>
    </row>
    <row r="51" spans="1:5" x14ac:dyDescent="0.3">
      <c r="A51" s="9" t="s">
        <v>14</v>
      </c>
      <c r="B51"/>
      <c r="C51" s="12"/>
      <c r="D51" s="12"/>
      <c r="E51" s="21">
        <f>SUM('Auction Data'!D29:D32)</f>
        <v>82029805</v>
      </c>
    </row>
    <row r="52" spans="1:5" x14ac:dyDescent="0.3">
      <c r="A52" s="9" t="s">
        <v>12</v>
      </c>
      <c r="B52" s="12"/>
      <c r="C52" s="12"/>
      <c r="D52" s="21"/>
      <c r="E52" s="22">
        <f>SUM('Auction Data'!D33:D36)</f>
        <v>299084523</v>
      </c>
    </row>
    <row r="53" spans="1:5" x14ac:dyDescent="0.3">
      <c r="A53" s="5"/>
      <c r="B53" s="12"/>
      <c r="C53" s="12"/>
      <c r="D53" s="21"/>
    </row>
    <row r="54" spans="1:5" x14ac:dyDescent="0.3">
      <c r="A54"/>
      <c r="B54" s="12"/>
      <c r="C54" s="12"/>
      <c r="D54" s="21"/>
    </row>
    <row r="55" spans="1:5" x14ac:dyDescent="0.3">
      <c r="A55"/>
      <c r="B55"/>
      <c r="C55"/>
    </row>
    <row r="56" spans="1:5" ht="15.6" x14ac:dyDescent="0.3">
      <c r="A56" s="4" t="s">
        <v>15</v>
      </c>
      <c r="B56"/>
      <c r="C56"/>
    </row>
    <row r="57" spans="1:5" x14ac:dyDescent="0.3">
      <c r="A57"/>
      <c r="B57"/>
      <c r="C5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Value>
      <Value>118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2017-02-22 Workshop</TermName>
          <TermId xmlns="http://schemas.microsoft.com/office/infopath/2007/PartnerControls">95869c79-cb24-4767-8265-aaa218f16462</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Z5JXHV6S7NA6-3-108129</_dlc_DocId>
    <_dlc_DocIdUrl xmlns="8eef3743-c7b3-4cbe-8837-b6e805be353c">
      <Url>http://efilingspinternal/_layouts/DocIdRedir.aspx?ID=Z5JXHV6S7NA6-3-108129</Url>
      <Description>Z5JXHV6S7NA6-3-108129</Description>
    </_dlc_DocIdUrl>
  </documentManagement>
</p:properties>
</file>

<file path=customXml/itemProps1.xml><?xml version="1.0" encoding="utf-8"?>
<ds:datastoreItem xmlns:ds="http://schemas.openxmlformats.org/officeDocument/2006/customXml" ds:itemID="{4FECB17C-3283-42B0-9AE7-14BEEEB4F6B2}"/>
</file>

<file path=customXml/itemProps2.xml><?xml version="1.0" encoding="utf-8"?>
<ds:datastoreItem xmlns:ds="http://schemas.openxmlformats.org/officeDocument/2006/customXml" ds:itemID="{A209EBB7-68CF-4AFA-84B9-CCF43EB2E785}"/>
</file>

<file path=customXml/itemProps3.xml><?xml version="1.0" encoding="utf-8"?>
<ds:datastoreItem xmlns:ds="http://schemas.openxmlformats.org/officeDocument/2006/customXml" ds:itemID="{9E3DA612-D6EB-4DEA-B7B9-2EBBC4F1B657}"/>
</file>

<file path=customXml/itemProps4.xml><?xml version="1.0" encoding="utf-8"?>
<ds:datastoreItem xmlns:ds="http://schemas.openxmlformats.org/officeDocument/2006/customXml" ds:itemID="{A42E5265-3C52-4568-86B4-F23D1AEB1F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1</vt:i4>
      </vt:variant>
      <vt:variant>
        <vt:lpstr>Named Ranges</vt:lpstr>
      </vt:variant>
      <vt:variant>
        <vt:i4>2</vt:i4>
      </vt:variant>
    </vt:vector>
  </HeadingPairs>
  <TitlesOfParts>
    <vt:vector size="6" baseType="lpstr">
      <vt:lpstr>Cover</vt:lpstr>
      <vt:lpstr>GHG Price Calculations</vt:lpstr>
      <vt:lpstr>Auction Data</vt:lpstr>
      <vt:lpstr>Chart (2)</vt:lpstr>
      <vt:lpstr>'GHG Price Calculations'!Print_Area</vt:lpstr>
      <vt:lpstr>'GHG Price Calculations'!Print_Titles</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Preliminary GHG Price Projections - Energy Assessment Division</dc:title>
  <dc:creator>AngelaT</dc:creator>
  <cp:lastModifiedBy>Paul, Patricia@Energy</cp:lastModifiedBy>
  <cp:lastPrinted>2016-12-20T18:23:59Z</cp:lastPrinted>
  <dcterms:created xsi:type="dcterms:W3CDTF">2013-03-06T20:05:34Z</dcterms:created>
  <dcterms:modified xsi:type="dcterms:W3CDTF">2017-02-28T00:13:34Z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65da7118-8707-4f8f-9a30-0ded2770a6e0</vt:lpwstr>
  </property>
  <property fmtid="{D5CDD505-2E9C-101B-9397-08002B2CF9AE}" pid="4" name="Subject_x0020_Areas">
    <vt:lpwstr>118;#IEPR 2017-02-22 Workshop|95869c79-cb24-4767-8265-aaa218f16462</vt:lpwstr>
  </property>
  <property fmtid="{D5CDD505-2E9C-101B-9397-08002B2CF9AE}" pid="5" name="_CopySource">
    <vt:lpwstr>http://efilingspinternal/PendingDocuments/17-IEPR-03/20170227T161611_Preliminary_GHG_Price_Projections__Energy_Assessment_Division.xlsx</vt:lpwstr>
  </property>
  <property fmtid="{D5CDD505-2E9C-101B-9397-08002B2CF9AE}" pid="6" name="Subject Areas">
    <vt:lpwstr>118;#IEPR 2017-02-22 Workshop|95869c79-cb24-4767-8265-aaa218f16462</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1895000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