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worksheets/sheet3.xml" ContentType="application/vnd.openxmlformats-officedocument.spreadsheetml.worksheet+xml"/>
  <Override PartName="/xl/drawings/drawing7.xml" ContentType="application/vnd.openxmlformats-officedocument.drawing+xml"/>
  <Override PartName="/xl/worksheets/sheet1.xml" ContentType="application/vnd.openxmlformats-officedocument.spreadsheetml.worksheet+xml"/>
  <Override PartName="/xl/drawings/drawing1.xml" ContentType="application/vnd.openxmlformats-officedocument.drawing+xml"/>
  <Override PartName="/xl/sharedStrings.xml" ContentType="application/vnd.openxmlformats-officedocument.spreadsheetml.sharedStrings+xml"/>
  <Override PartName="/xl/drawings/drawing3.xml" ContentType="application/vnd.openxmlformats-officedocument.drawing+xml"/>
  <Override PartName="/xl/theme/theme1.xml" ContentType="application/vnd.openxmlformats-officedocument.theme+xml"/>
  <Override PartName="/xl/drawings/drawing2.xml" ContentType="application/vnd.openxmlformats-officedocument.drawing+xml"/>
  <Override PartName="/xl/styles.xml" ContentType="application/vnd.openxmlformats-officedocument.spreadsheetml.styles+xml"/>
  <Override PartName="/xl/worksheets/sheet12.xml" ContentType="application/vnd.openxmlformats-officedocument.spreadsheetml.worksheet+xml"/>
  <Override PartName="/xl/drawings/drawing4.xml" ContentType="application/vnd.openxmlformats-officedocument.drawing+xml"/>
  <Override PartName="/xl/worksheets/sheet10.xml" ContentType="application/vnd.openxmlformats-officedocument.spreadsheetml.worksheet+xml"/>
  <Override PartName="/xl/drawings/drawing6.xml" ContentType="application/vnd.openxmlformats-officedocument.drawing+xml"/>
  <Override PartName="/xl/worksheets/sheet5.xml" ContentType="application/vnd.openxmlformats-officedocument.spreadsheetml.worksheet+xml"/>
  <Override PartName="/xl/worksheets/sheet6.xml" ContentType="application/vnd.openxmlformats-officedocument.spreadsheetml.worksheet+xml"/>
  <Override PartName="/xl/worksheets/sheet11.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drawings/drawing5.xml" ContentType="application/vnd.openxmlformats-officedocument.drawing+xml"/>
  <Override PartName="/xl/worksheets/sheet9.xml" ContentType="application/vnd.openxmlformats-officedocument.spreadsheetml.worksheet+xml"/>
  <Override PartName="/xl/externalLinks/externalLink1.xml" ContentType="application/vnd.openxmlformats-officedocument.spreadsheetml.externalLink+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P:\PowerManagement\PMShare\COMPLIANCE REPORTING\CEC Reporting\CEC - 1306C\CEC - IEB\CEC - IEB 2016 filed 4-2017\"/>
    </mc:Choice>
  </mc:AlternateContent>
  <bookViews>
    <workbookView xWindow="0" yWindow="0" windowWidth="28800" windowHeight="12288"/>
  </bookViews>
  <sheets>
    <sheet name="S-1 CRATs" sheetId="12" r:id="rId1"/>
    <sheet name="S-2 Energy Balance" sheetId="1" r:id="rId2"/>
    <sheet name="S-2 Alameda" sheetId="3" r:id="rId3"/>
    <sheet name="S-2 Biggs" sheetId="2" r:id="rId4"/>
    <sheet name="S-2 Gridley" sheetId="4" r:id="rId5"/>
    <sheet name="S-2 Healdsburg" sheetId="5" r:id="rId6"/>
    <sheet name="S-2 Lodi" sheetId="6" r:id="rId7"/>
    <sheet name="S-2 Lompoc" sheetId="7" r:id="rId8"/>
    <sheet name="S-2 Palo Alto" sheetId="8" r:id="rId9"/>
    <sheet name="S-2 Plumas Sierra" sheetId="9" r:id="rId10"/>
    <sheet name="S-2 Port of Oakland" sheetId="10" r:id="rId11"/>
    <sheet name="S-2 Ukiah" sheetId="11" r:id="rId12"/>
  </sheets>
  <externalReferences>
    <externalReference r:id="rId13"/>
  </externalReferences>
  <definedNames>
    <definedName name="_xlnm.Print_Titles" localSheetId="2">'S-2 Alameda'!$9:$9</definedName>
    <definedName name="_xlnm.Print_Titles" localSheetId="3">'S-2 Biggs'!$9:$9</definedName>
    <definedName name="_xlnm.Print_Titles" localSheetId="1">'S-2 Energy Balance'!$9:$9</definedName>
    <definedName name="_xlnm.Print_Titles" localSheetId="4">'S-2 Gridley'!$9:$9</definedName>
    <definedName name="_xlnm.Print_Titles" localSheetId="5">'S-2 Healdsburg'!$9:$9</definedName>
    <definedName name="_xlnm.Print_Titles" localSheetId="6">'S-2 Lodi'!$9:$9</definedName>
    <definedName name="_xlnm.Print_Titles" localSheetId="7">'S-2 Lompoc'!$9:$9</definedName>
    <definedName name="_xlnm.Print_Titles" localSheetId="8">'S-2 Palo Alto'!$9:$9</definedName>
    <definedName name="_xlnm.Print_Titles" localSheetId="9">'S-2 Plumas Sierra'!$9:$9</definedName>
    <definedName name="_xlnm.Print_Titles" localSheetId="10">'S-2 Port of Oakland'!$9:$9</definedName>
    <definedName name="_xlnm.Print_Titles" localSheetId="11">'S-2 Ukiah'!$9:$9</definedName>
    <definedName name="Z_046A23F8_4D15_41E0_A67E_1D05CF2E9CA4_.wvu.PrintTitles" localSheetId="2" hidden="1">'S-2 Alameda'!$9:$9</definedName>
    <definedName name="Z_046A23F8_4D15_41E0_A67E_1D05CF2E9CA4_.wvu.PrintTitles" localSheetId="3" hidden="1">'S-2 Biggs'!$9:$9</definedName>
    <definedName name="Z_046A23F8_4D15_41E0_A67E_1D05CF2E9CA4_.wvu.PrintTitles" localSheetId="1" hidden="1">'S-2 Energy Balance'!$9:$9</definedName>
    <definedName name="Z_046A23F8_4D15_41E0_A67E_1D05CF2E9CA4_.wvu.PrintTitles" localSheetId="4" hidden="1">'S-2 Gridley'!$9:$9</definedName>
    <definedName name="Z_046A23F8_4D15_41E0_A67E_1D05CF2E9CA4_.wvu.PrintTitles" localSheetId="5" hidden="1">'S-2 Healdsburg'!$9:$9</definedName>
    <definedName name="Z_046A23F8_4D15_41E0_A67E_1D05CF2E9CA4_.wvu.PrintTitles" localSheetId="6" hidden="1">'S-2 Lodi'!$9:$9</definedName>
    <definedName name="Z_046A23F8_4D15_41E0_A67E_1D05CF2E9CA4_.wvu.PrintTitles" localSheetId="7" hidden="1">'S-2 Lompoc'!$9:$9</definedName>
    <definedName name="Z_046A23F8_4D15_41E0_A67E_1D05CF2E9CA4_.wvu.PrintTitles" localSheetId="8" hidden="1">'S-2 Palo Alto'!$9:$9</definedName>
    <definedName name="Z_046A23F8_4D15_41E0_A67E_1D05CF2E9CA4_.wvu.PrintTitles" localSheetId="9" hidden="1">'S-2 Plumas Sierra'!$9:$9</definedName>
    <definedName name="Z_046A23F8_4D15_41E0_A67E_1D05CF2E9CA4_.wvu.PrintTitles" localSheetId="10" hidden="1">'S-2 Port of Oakland'!$9:$9</definedName>
    <definedName name="Z_046A23F8_4D15_41E0_A67E_1D05CF2E9CA4_.wvu.PrintTitles" localSheetId="11" hidden="1">'S-2 Ukiah'!$9:$9</definedName>
    <definedName name="Z_3EAFDB81_3C7B_4EC4_BD53_8A6926C61C4D_.wvu.PrintTitles" localSheetId="2" hidden="1">'S-2 Alameda'!$9:$9</definedName>
    <definedName name="Z_3EAFDB81_3C7B_4EC4_BD53_8A6926C61C4D_.wvu.PrintTitles" localSheetId="3" hidden="1">'S-2 Biggs'!$9:$9</definedName>
    <definedName name="Z_3EAFDB81_3C7B_4EC4_BD53_8A6926C61C4D_.wvu.PrintTitles" localSheetId="1" hidden="1">'S-2 Energy Balance'!$9:$9</definedName>
    <definedName name="Z_3EAFDB81_3C7B_4EC4_BD53_8A6926C61C4D_.wvu.PrintTitles" localSheetId="4" hidden="1">'S-2 Gridley'!$9:$9</definedName>
    <definedName name="Z_3EAFDB81_3C7B_4EC4_BD53_8A6926C61C4D_.wvu.PrintTitles" localSheetId="5" hidden="1">'S-2 Healdsburg'!$9:$9</definedName>
    <definedName name="Z_3EAFDB81_3C7B_4EC4_BD53_8A6926C61C4D_.wvu.PrintTitles" localSheetId="6" hidden="1">'S-2 Lodi'!$9:$9</definedName>
    <definedName name="Z_3EAFDB81_3C7B_4EC4_BD53_8A6926C61C4D_.wvu.PrintTitles" localSheetId="7" hidden="1">'S-2 Lompoc'!$9:$9</definedName>
    <definedName name="Z_3EAFDB81_3C7B_4EC4_BD53_8A6926C61C4D_.wvu.PrintTitles" localSheetId="8" hidden="1">'S-2 Palo Alto'!$9:$9</definedName>
    <definedName name="Z_3EAFDB81_3C7B_4EC4_BD53_8A6926C61C4D_.wvu.PrintTitles" localSheetId="9" hidden="1">'S-2 Plumas Sierra'!$9:$9</definedName>
    <definedName name="Z_3EAFDB81_3C7B_4EC4_BD53_8A6926C61C4D_.wvu.PrintTitles" localSheetId="10" hidden="1">'S-2 Port of Oakland'!$9:$9</definedName>
    <definedName name="Z_3EAFDB81_3C7B_4EC4_BD53_8A6926C61C4D_.wvu.PrintTitles" localSheetId="11" hidden="1">'S-2 Ukiah'!$9:$9</definedName>
    <definedName name="Z_4ED7EBB0_7F08_457C_A0A9_29F0C38A8F39_.wvu.PrintTitles" localSheetId="2" hidden="1">'S-2 Alameda'!$9:$9</definedName>
    <definedName name="Z_4ED7EBB0_7F08_457C_A0A9_29F0C38A8F39_.wvu.PrintTitles" localSheetId="3" hidden="1">'S-2 Biggs'!$9:$9</definedName>
    <definedName name="Z_4ED7EBB0_7F08_457C_A0A9_29F0C38A8F39_.wvu.PrintTitles" localSheetId="1" hidden="1">'S-2 Energy Balance'!$9:$9</definedName>
    <definedName name="Z_4ED7EBB0_7F08_457C_A0A9_29F0C38A8F39_.wvu.PrintTitles" localSheetId="4" hidden="1">'S-2 Gridley'!$9:$9</definedName>
    <definedName name="Z_4ED7EBB0_7F08_457C_A0A9_29F0C38A8F39_.wvu.PrintTitles" localSheetId="5" hidden="1">'S-2 Healdsburg'!$9:$9</definedName>
    <definedName name="Z_4ED7EBB0_7F08_457C_A0A9_29F0C38A8F39_.wvu.PrintTitles" localSheetId="6" hidden="1">'S-2 Lodi'!$9:$9</definedName>
    <definedName name="Z_4ED7EBB0_7F08_457C_A0A9_29F0C38A8F39_.wvu.PrintTitles" localSheetId="7" hidden="1">'S-2 Lompoc'!$9:$9</definedName>
    <definedName name="Z_4ED7EBB0_7F08_457C_A0A9_29F0C38A8F39_.wvu.PrintTitles" localSheetId="8" hidden="1">'S-2 Palo Alto'!$9:$9</definedName>
    <definedName name="Z_4ED7EBB0_7F08_457C_A0A9_29F0C38A8F39_.wvu.PrintTitles" localSheetId="9" hidden="1">'S-2 Plumas Sierra'!$9:$9</definedName>
    <definedName name="Z_4ED7EBB0_7F08_457C_A0A9_29F0C38A8F39_.wvu.PrintTitles" localSheetId="10" hidden="1">'S-2 Port of Oakland'!$9:$9</definedName>
    <definedName name="Z_4ED7EBB0_7F08_457C_A0A9_29F0C38A8F39_.wvu.PrintTitles" localSheetId="11" hidden="1">'S-2 Ukiah'!$9:$9</definedName>
    <definedName name="Z_64772366_36BC_426A_A6F2_6C493B087EAF_.wvu.PrintTitles" localSheetId="2" hidden="1">'S-2 Alameda'!$9:$9</definedName>
    <definedName name="Z_64772366_36BC_426A_A6F2_6C493B087EAF_.wvu.PrintTitles" localSheetId="3" hidden="1">'S-2 Biggs'!$9:$9</definedName>
    <definedName name="Z_64772366_36BC_426A_A6F2_6C493B087EAF_.wvu.PrintTitles" localSheetId="1" hidden="1">'S-2 Energy Balance'!$9:$9</definedName>
    <definedName name="Z_64772366_36BC_426A_A6F2_6C493B087EAF_.wvu.PrintTitles" localSheetId="4" hidden="1">'S-2 Gridley'!$9:$9</definedName>
    <definedName name="Z_64772366_36BC_426A_A6F2_6C493B087EAF_.wvu.PrintTitles" localSheetId="5" hidden="1">'S-2 Healdsburg'!$9:$9</definedName>
    <definedName name="Z_64772366_36BC_426A_A6F2_6C493B087EAF_.wvu.PrintTitles" localSheetId="6" hidden="1">'S-2 Lodi'!$9:$9</definedName>
    <definedName name="Z_64772366_36BC_426A_A6F2_6C493B087EAF_.wvu.PrintTitles" localSheetId="7" hidden="1">'S-2 Lompoc'!$9:$9</definedName>
    <definedName name="Z_64772366_36BC_426A_A6F2_6C493B087EAF_.wvu.PrintTitles" localSheetId="8" hidden="1">'S-2 Palo Alto'!$9:$9</definedName>
    <definedName name="Z_64772366_36BC_426A_A6F2_6C493B087EAF_.wvu.PrintTitles" localSheetId="9" hidden="1">'S-2 Plumas Sierra'!$9:$9</definedName>
    <definedName name="Z_64772366_36BC_426A_A6F2_6C493B087EAF_.wvu.PrintTitles" localSheetId="10" hidden="1">'S-2 Port of Oakland'!$9:$9</definedName>
    <definedName name="Z_64772366_36BC_426A_A6F2_6C493B087EAF_.wvu.PrintTitles" localSheetId="11" hidden="1">'S-2 Ukiah'!$9:$9</definedName>
    <definedName name="Z_936D601A_6161_408D_BD38_CA4C61557536_.wvu.PrintTitles" localSheetId="2" hidden="1">'S-2 Alameda'!$9:$9</definedName>
    <definedName name="Z_936D601A_6161_408D_BD38_CA4C61557536_.wvu.PrintTitles" localSheetId="3" hidden="1">'S-2 Biggs'!$9:$9</definedName>
    <definedName name="Z_936D601A_6161_408D_BD38_CA4C61557536_.wvu.PrintTitles" localSheetId="1" hidden="1">'S-2 Energy Balance'!$9:$9</definedName>
    <definedName name="Z_936D601A_6161_408D_BD38_CA4C61557536_.wvu.PrintTitles" localSheetId="4" hidden="1">'S-2 Gridley'!$9:$9</definedName>
    <definedName name="Z_936D601A_6161_408D_BD38_CA4C61557536_.wvu.PrintTitles" localSheetId="5" hidden="1">'S-2 Healdsburg'!$9:$9</definedName>
    <definedName name="Z_936D601A_6161_408D_BD38_CA4C61557536_.wvu.PrintTitles" localSheetId="6" hidden="1">'S-2 Lodi'!$9:$9</definedName>
    <definedName name="Z_936D601A_6161_408D_BD38_CA4C61557536_.wvu.PrintTitles" localSheetId="7" hidden="1">'S-2 Lompoc'!$9:$9</definedName>
    <definedName name="Z_936D601A_6161_408D_BD38_CA4C61557536_.wvu.PrintTitles" localSheetId="8" hidden="1">'S-2 Palo Alto'!$9:$9</definedName>
    <definedName name="Z_936D601A_6161_408D_BD38_CA4C61557536_.wvu.PrintTitles" localSheetId="9" hidden="1">'S-2 Plumas Sierra'!$9:$9</definedName>
    <definedName name="Z_936D601A_6161_408D_BD38_CA4C61557536_.wvu.PrintTitles" localSheetId="10" hidden="1">'S-2 Port of Oakland'!$9:$9</definedName>
    <definedName name="Z_936D601A_6161_408D_BD38_CA4C61557536_.wvu.PrintTitles" localSheetId="11" hidden="1">'S-2 Ukiah'!$9:$9</definedName>
    <definedName name="Z_E9B99297_6681_430B_B37D_6F2642738440_.wvu.PrintTitles" localSheetId="2" hidden="1">'S-2 Alameda'!$9:$9</definedName>
    <definedName name="Z_E9B99297_6681_430B_B37D_6F2642738440_.wvu.PrintTitles" localSheetId="3" hidden="1">'S-2 Biggs'!$9:$9</definedName>
    <definedName name="Z_E9B99297_6681_430B_B37D_6F2642738440_.wvu.PrintTitles" localSheetId="1" hidden="1">'S-2 Energy Balance'!$9:$9</definedName>
    <definedName name="Z_E9B99297_6681_430B_B37D_6F2642738440_.wvu.PrintTitles" localSheetId="4" hidden="1">'S-2 Gridley'!$9:$9</definedName>
    <definedName name="Z_E9B99297_6681_430B_B37D_6F2642738440_.wvu.PrintTitles" localSheetId="5" hidden="1">'S-2 Healdsburg'!$9:$9</definedName>
    <definedName name="Z_E9B99297_6681_430B_B37D_6F2642738440_.wvu.PrintTitles" localSheetId="6" hidden="1">'S-2 Lodi'!$9:$9</definedName>
    <definedName name="Z_E9B99297_6681_430B_B37D_6F2642738440_.wvu.PrintTitles" localSheetId="7" hidden="1">'S-2 Lompoc'!$9:$9</definedName>
    <definedName name="Z_E9B99297_6681_430B_B37D_6F2642738440_.wvu.PrintTitles" localSheetId="8" hidden="1">'S-2 Palo Alto'!$9:$9</definedName>
    <definedName name="Z_E9B99297_6681_430B_B37D_6F2642738440_.wvu.PrintTitles" localSheetId="9" hidden="1">'S-2 Plumas Sierra'!$9:$9</definedName>
    <definedName name="Z_E9B99297_6681_430B_B37D_6F2642738440_.wvu.PrintTitles" localSheetId="10" hidden="1">'S-2 Port of Oakland'!$9:$9</definedName>
    <definedName name="Z_E9B99297_6681_430B_B37D_6F2642738440_.wvu.PrintTitles" localSheetId="11" hidden="1">'S-2 Ukiah'!$9:$9</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04" i="12" l="1"/>
  <c r="C104" i="12"/>
  <c r="G89" i="12"/>
  <c r="N79" i="12"/>
  <c r="M79" i="12"/>
  <c r="L79" i="12"/>
  <c r="K79" i="12"/>
  <c r="J79" i="12"/>
  <c r="I79" i="12"/>
  <c r="H79" i="12"/>
  <c r="G79" i="12"/>
  <c r="F79" i="12"/>
  <c r="E79" i="12"/>
  <c r="D79" i="12"/>
  <c r="C79" i="12"/>
  <c r="C68" i="12"/>
  <c r="N65" i="12"/>
  <c r="M65" i="12"/>
  <c r="L65" i="12"/>
  <c r="K65" i="12"/>
  <c r="J65" i="12"/>
  <c r="I65" i="12"/>
  <c r="H65" i="12"/>
  <c r="G65" i="12"/>
  <c r="F65" i="12"/>
  <c r="E65" i="12"/>
  <c r="D65" i="12"/>
  <c r="C65" i="12"/>
  <c r="N60" i="12"/>
  <c r="M60" i="12"/>
  <c r="L60" i="12"/>
  <c r="L58" i="12" s="1"/>
  <c r="K60" i="12"/>
  <c r="K58" i="12" s="1"/>
  <c r="J60" i="12"/>
  <c r="J58" i="12" s="1"/>
  <c r="I60" i="12"/>
  <c r="I58" i="12" s="1"/>
  <c r="H60" i="12"/>
  <c r="G60" i="12"/>
  <c r="F60" i="12"/>
  <c r="E60" i="12"/>
  <c r="D60" i="12"/>
  <c r="D58" i="12" s="1"/>
  <c r="C60" i="12"/>
  <c r="C58" i="12" s="1"/>
  <c r="N58" i="12"/>
  <c r="M58" i="12"/>
  <c r="H58" i="12"/>
  <c r="G58" i="12"/>
  <c r="F58" i="12"/>
  <c r="E58" i="12"/>
  <c r="N50" i="12"/>
  <c r="M50" i="12"/>
  <c r="L50" i="12"/>
  <c r="K50" i="12"/>
  <c r="J50" i="12"/>
  <c r="I50" i="12"/>
  <c r="H50" i="12"/>
  <c r="G50" i="12"/>
  <c r="F50" i="12"/>
  <c r="E50" i="12"/>
  <c r="D50" i="12"/>
  <c r="C50" i="12"/>
  <c r="N46" i="12"/>
  <c r="M46" i="12"/>
  <c r="L46" i="12"/>
  <c r="K46" i="12"/>
  <c r="J46" i="12"/>
  <c r="I46" i="12"/>
  <c r="H46" i="12"/>
  <c r="G46" i="12"/>
  <c r="F46" i="12"/>
  <c r="E46" i="12"/>
  <c r="D46" i="12"/>
  <c r="C46" i="12"/>
  <c r="N39" i="12"/>
  <c r="M39" i="12"/>
  <c r="L39" i="12"/>
  <c r="K39" i="12"/>
  <c r="J39" i="12"/>
  <c r="I39" i="12"/>
  <c r="H39" i="12"/>
  <c r="G39" i="12"/>
  <c r="F39" i="12"/>
  <c r="E39" i="12"/>
  <c r="D39" i="12"/>
  <c r="C39" i="12"/>
  <c r="N37" i="12"/>
  <c r="M37" i="12"/>
  <c r="L37" i="12"/>
  <c r="K37" i="12"/>
  <c r="J37" i="12"/>
  <c r="I37" i="12"/>
  <c r="H37" i="12"/>
  <c r="H89" i="12" s="1"/>
  <c r="G37" i="12"/>
  <c r="F37" i="12"/>
  <c r="E37" i="12"/>
  <c r="D37" i="12"/>
  <c r="C37" i="12"/>
  <c r="N28" i="12"/>
  <c r="N89" i="12" s="1"/>
  <c r="M28" i="12"/>
  <c r="M89" i="12" s="1"/>
  <c r="L28" i="12"/>
  <c r="L89" i="12" s="1"/>
  <c r="K28" i="12"/>
  <c r="K89" i="12" s="1"/>
  <c r="J28" i="12"/>
  <c r="J89" i="12" s="1"/>
  <c r="I28" i="12"/>
  <c r="I89" i="12" s="1"/>
  <c r="H28" i="12"/>
  <c r="G28" i="12"/>
  <c r="F28" i="12"/>
  <c r="F89" i="12" s="1"/>
  <c r="E28" i="12"/>
  <c r="E89" i="12" s="1"/>
  <c r="D28" i="12"/>
  <c r="D89" i="12" s="1"/>
  <c r="C28" i="12"/>
  <c r="C89" i="12" s="1"/>
  <c r="L22" i="12"/>
  <c r="L21" i="12"/>
  <c r="L25" i="12" s="1"/>
  <c r="L90" i="12" s="1"/>
  <c r="G21" i="12"/>
  <c r="D21" i="12"/>
  <c r="N20" i="12"/>
  <c r="M20" i="12"/>
  <c r="L20" i="12"/>
  <c r="K20" i="12"/>
  <c r="J20" i="12"/>
  <c r="I20" i="12"/>
  <c r="I21" i="12" s="1"/>
  <c r="H20" i="12"/>
  <c r="H21" i="12" s="1"/>
  <c r="G20" i="12"/>
  <c r="F20" i="12"/>
  <c r="E20" i="12"/>
  <c r="N19" i="12"/>
  <c r="N21" i="12" s="1"/>
  <c r="M19" i="12"/>
  <c r="M21" i="12" s="1"/>
  <c r="L19" i="12"/>
  <c r="K19" i="12"/>
  <c r="K21" i="12" s="1"/>
  <c r="J19" i="12"/>
  <c r="J21" i="12" s="1"/>
  <c r="I19" i="12"/>
  <c r="H19" i="12"/>
  <c r="G19" i="12"/>
  <c r="F19" i="12"/>
  <c r="F21" i="12" s="1"/>
  <c r="F25" i="12" s="1"/>
  <c r="F90" i="12" s="1"/>
  <c r="E19" i="12"/>
  <c r="E21" i="12" s="1"/>
  <c r="D19" i="12"/>
  <c r="C19" i="12"/>
  <c r="C21" i="12" s="1"/>
  <c r="B6" i="12"/>
  <c r="J22" i="12" l="1"/>
  <c r="J25" i="12"/>
  <c r="J90" i="12" s="1"/>
  <c r="H22" i="12"/>
  <c r="H25" i="12"/>
  <c r="H90" i="12" s="1"/>
  <c r="H91" i="12" s="1"/>
  <c r="G25" i="12"/>
  <c r="G90" i="12" s="1"/>
  <c r="G91" i="12" s="1"/>
  <c r="C22" i="12"/>
  <c r="C25" i="12" s="1"/>
  <c r="C90" i="12" s="1"/>
  <c r="C91" i="12" s="1"/>
  <c r="K22" i="12"/>
  <c r="K25" i="12"/>
  <c r="K90" i="12" s="1"/>
  <c r="I22" i="12"/>
  <c r="I25" i="12"/>
  <c r="I90" i="12" s="1"/>
  <c r="I91" i="12"/>
  <c r="J91" i="12"/>
  <c r="E22" i="12"/>
  <c r="E25" i="12" s="1"/>
  <c r="E90" i="12" s="1"/>
  <c r="E91" i="12" s="1"/>
  <c r="M22" i="12"/>
  <c r="M25" i="12" s="1"/>
  <c r="M90" i="12" s="1"/>
  <c r="M91" i="12" s="1"/>
  <c r="K91" i="12"/>
  <c r="N25" i="12"/>
  <c r="N90" i="12" s="1"/>
  <c r="N22" i="12"/>
  <c r="L91" i="12"/>
  <c r="F91" i="12"/>
  <c r="N91" i="12"/>
  <c r="D22" i="12"/>
  <c r="D25" i="12" s="1"/>
  <c r="D90" i="12" s="1"/>
  <c r="D91" i="12" s="1"/>
  <c r="G22" i="12"/>
  <c r="C17" i="1"/>
  <c r="D17" i="1"/>
  <c r="D60" i="7"/>
  <c r="D63" i="7" s="1"/>
  <c r="C60" i="7"/>
  <c r="C63" i="7" s="1"/>
  <c r="D60" i="5"/>
  <c r="C60" i="5"/>
  <c r="D60" i="4"/>
  <c r="C60" i="4"/>
  <c r="C59" i="1"/>
  <c r="E60" i="1"/>
  <c r="F60" i="1"/>
  <c r="G60" i="1"/>
  <c r="H60" i="1"/>
  <c r="I60" i="1"/>
  <c r="J60" i="1"/>
  <c r="K60" i="1"/>
  <c r="L60" i="1"/>
  <c r="M60" i="1"/>
  <c r="N60" i="1"/>
  <c r="D63" i="11"/>
  <c r="E63" i="11"/>
  <c r="F63" i="11"/>
  <c r="G63" i="11"/>
  <c r="H63" i="11"/>
  <c r="I63" i="11"/>
  <c r="J63" i="11"/>
  <c r="K63" i="11"/>
  <c r="L63" i="11"/>
  <c r="M63" i="11"/>
  <c r="N63" i="11"/>
  <c r="C63" i="11"/>
  <c r="D63" i="10"/>
  <c r="E63" i="10"/>
  <c r="F63" i="10"/>
  <c r="G63" i="10"/>
  <c r="H63" i="10"/>
  <c r="I63" i="10"/>
  <c r="J63" i="10"/>
  <c r="K63" i="10"/>
  <c r="L63" i="10"/>
  <c r="M63" i="10"/>
  <c r="N63" i="10"/>
  <c r="C63" i="10"/>
  <c r="D63" i="9"/>
  <c r="E63" i="9"/>
  <c r="F63" i="9"/>
  <c r="G63" i="9"/>
  <c r="H63" i="9"/>
  <c r="I63" i="9"/>
  <c r="J63" i="9"/>
  <c r="K63" i="9"/>
  <c r="L63" i="9"/>
  <c r="M63" i="9"/>
  <c r="N63" i="9"/>
  <c r="C63" i="9"/>
  <c r="E63" i="8"/>
  <c r="F63" i="8"/>
  <c r="G63" i="8"/>
  <c r="H63" i="8"/>
  <c r="I63" i="8"/>
  <c r="J63" i="8"/>
  <c r="K63" i="8"/>
  <c r="L63" i="8"/>
  <c r="M63" i="8"/>
  <c r="N63" i="8"/>
  <c r="E63" i="7"/>
  <c r="F63" i="7"/>
  <c r="G63" i="7"/>
  <c r="H63" i="7"/>
  <c r="I63" i="7"/>
  <c r="J63" i="7"/>
  <c r="K63" i="7"/>
  <c r="L63" i="7"/>
  <c r="M63" i="7"/>
  <c r="N63" i="7"/>
  <c r="C60" i="1" l="1"/>
  <c r="D60" i="1"/>
  <c r="D63" i="8"/>
  <c r="C63" i="8"/>
  <c r="J65" i="6"/>
  <c r="D63" i="6"/>
  <c r="D65" i="6" s="1"/>
  <c r="E63" i="6"/>
  <c r="F63" i="6"/>
  <c r="G63" i="6"/>
  <c r="H63" i="6"/>
  <c r="I63" i="6"/>
  <c r="J63" i="6"/>
  <c r="K63" i="6"/>
  <c r="L63" i="6"/>
  <c r="M63" i="6"/>
  <c r="N63" i="6"/>
  <c r="C63" i="6"/>
  <c r="C65" i="6" s="1"/>
  <c r="D63" i="5"/>
  <c r="E63" i="5"/>
  <c r="F63" i="5"/>
  <c r="G63" i="5"/>
  <c r="H63" i="5"/>
  <c r="I63" i="5"/>
  <c r="J63" i="5"/>
  <c r="K63" i="5"/>
  <c r="L63" i="5"/>
  <c r="M63" i="5"/>
  <c r="N63" i="5"/>
  <c r="C63" i="5"/>
  <c r="D63" i="4"/>
  <c r="E63" i="4"/>
  <c r="F63" i="4"/>
  <c r="G63" i="4"/>
  <c r="H63" i="4"/>
  <c r="I63" i="4"/>
  <c r="J63" i="4"/>
  <c r="K63" i="4"/>
  <c r="L63" i="4"/>
  <c r="M63" i="4"/>
  <c r="N63" i="4"/>
  <c r="C63" i="4"/>
  <c r="D63" i="2"/>
  <c r="D65" i="2" s="1"/>
  <c r="E63" i="2"/>
  <c r="F63" i="2"/>
  <c r="G63" i="2"/>
  <c r="H63" i="2"/>
  <c r="I63" i="2"/>
  <c r="J63" i="2"/>
  <c r="K63" i="2"/>
  <c r="L63" i="2"/>
  <c r="M63" i="2"/>
  <c r="N63" i="2"/>
  <c r="C63" i="2"/>
  <c r="C65" i="2" s="1"/>
  <c r="C65" i="11"/>
  <c r="D65" i="11"/>
  <c r="C65" i="10"/>
  <c r="D65" i="10"/>
  <c r="C65" i="9"/>
  <c r="D65" i="9"/>
  <c r="C19" i="11" l="1"/>
  <c r="D19" i="11"/>
  <c r="C19" i="10"/>
  <c r="D19" i="10"/>
  <c r="C19" i="9"/>
  <c r="D19" i="9"/>
  <c r="C19" i="8"/>
  <c r="D19" i="8"/>
  <c r="C19" i="7"/>
  <c r="D19" i="7"/>
  <c r="C19" i="6"/>
  <c r="D19" i="6"/>
  <c r="C19" i="5"/>
  <c r="D19" i="5"/>
  <c r="C19" i="4"/>
  <c r="D19" i="4"/>
  <c r="C19" i="2"/>
  <c r="D19" i="2"/>
  <c r="C19" i="3"/>
  <c r="D19" i="3"/>
  <c r="C19" i="1"/>
  <c r="D19" i="1"/>
  <c r="D55" i="11" l="1"/>
  <c r="E55" i="11"/>
  <c r="F55" i="11"/>
  <c r="G55" i="11"/>
  <c r="H55" i="11"/>
  <c r="I55" i="11"/>
  <c r="J55" i="11"/>
  <c r="K55" i="11"/>
  <c r="L55" i="11"/>
  <c r="M55" i="11"/>
  <c r="N55" i="11"/>
  <c r="C55" i="11"/>
  <c r="D55" i="10"/>
  <c r="E55" i="10"/>
  <c r="F55" i="10"/>
  <c r="G55" i="10"/>
  <c r="H55" i="10"/>
  <c r="I55" i="10"/>
  <c r="J55" i="10"/>
  <c r="K55" i="10"/>
  <c r="L55" i="10"/>
  <c r="M55" i="10"/>
  <c r="N55" i="10"/>
  <c r="C55" i="10"/>
  <c r="D55" i="9"/>
  <c r="E55" i="9"/>
  <c r="F55" i="9"/>
  <c r="G55" i="9"/>
  <c r="H55" i="9"/>
  <c r="I55" i="9"/>
  <c r="J55" i="9"/>
  <c r="K55" i="9"/>
  <c r="L55" i="9"/>
  <c r="M55" i="9"/>
  <c r="N55" i="9"/>
  <c r="C55" i="9"/>
  <c r="D55" i="8"/>
  <c r="E55" i="8"/>
  <c r="F55" i="8"/>
  <c r="G55" i="8"/>
  <c r="H55" i="8"/>
  <c r="I55" i="8"/>
  <c r="J55" i="8"/>
  <c r="K55" i="8"/>
  <c r="L55" i="8"/>
  <c r="M55" i="8"/>
  <c r="N55" i="8"/>
  <c r="C55" i="8"/>
  <c r="D55" i="6"/>
  <c r="E55" i="6"/>
  <c r="F55" i="6"/>
  <c r="G55" i="6"/>
  <c r="H55" i="6"/>
  <c r="I55" i="6"/>
  <c r="J55" i="6"/>
  <c r="K55" i="6"/>
  <c r="L55" i="6"/>
  <c r="M55" i="6"/>
  <c r="N55" i="6"/>
  <c r="C55" i="6"/>
  <c r="D55" i="5"/>
  <c r="E55" i="5"/>
  <c r="F55" i="5"/>
  <c r="G55" i="5"/>
  <c r="H55" i="5"/>
  <c r="I55" i="5"/>
  <c r="J55" i="5"/>
  <c r="K55" i="5"/>
  <c r="L55" i="5"/>
  <c r="M55" i="5"/>
  <c r="N55" i="5"/>
  <c r="C55" i="5"/>
  <c r="D55" i="4"/>
  <c r="E55" i="4"/>
  <c r="F55" i="4"/>
  <c r="G55" i="4"/>
  <c r="H55" i="4"/>
  <c r="I55" i="4"/>
  <c r="J55" i="4"/>
  <c r="K55" i="4"/>
  <c r="L55" i="4"/>
  <c r="M55" i="4"/>
  <c r="N55" i="4"/>
  <c r="C55" i="4"/>
  <c r="F55" i="2"/>
  <c r="G55" i="2"/>
  <c r="H55" i="2"/>
  <c r="I55" i="2"/>
  <c r="J55" i="2"/>
  <c r="K55" i="2"/>
  <c r="L55" i="2"/>
  <c r="M55" i="2"/>
  <c r="N55" i="2"/>
  <c r="C55" i="2"/>
  <c r="D55" i="2"/>
  <c r="E55" i="2"/>
  <c r="C55" i="7"/>
  <c r="D55" i="7"/>
  <c r="F55" i="7"/>
  <c r="G55" i="7"/>
  <c r="H55" i="7"/>
  <c r="I55" i="7"/>
  <c r="J55" i="7"/>
  <c r="K55" i="7"/>
  <c r="L55" i="7"/>
  <c r="M55" i="7"/>
  <c r="N55" i="7"/>
  <c r="E55" i="7"/>
  <c r="F17" i="1"/>
  <c r="G17" i="1"/>
  <c r="H17" i="1"/>
  <c r="I17" i="1"/>
  <c r="J17" i="1"/>
  <c r="K17" i="1"/>
  <c r="L17" i="1"/>
  <c r="M17" i="1"/>
  <c r="N17" i="1"/>
  <c r="E17" i="1"/>
  <c r="G56" i="1" l="1"/>
  <c r="H56" i="1"/>
  <c r="I56" i="1"/>
  <c r="J56" i="1"/>
  <c r="K56" i="1"/>
  <c r="L56" i="1"/>
  <c r="M56" i="1"/>
  <c r="N56" i="1"/>
  <c r="G57" i="1"/>
  <c r="H57" i="1"/>
  <c r="I57" i="1"/>
  <c r="J57" i="1"/>
  <c r="K57" i="1"/>
  <c r="L57" i="1"/>
  <c r="M57" i="1"/>
  <c r="N57" i="1"/>
  <c r="G58" i="1"/>
  <c r="H58" i="1"/>
  <c r="I58" i="1"/>
  <c r="J58" i="1"/>
  <c r="K58" i="1"/>
  <c r="L58" i="1"/>
  <c r="M58" i="1"/>
  <c r="N58" i="1"/>
  <c r="G59" i="1"/>
  <c r="H59" i="1"/>
  <c r="I59" i="1"/>
  <c r="J59" i="1"/>
  <c r="K59" i="1"/>
  <c r="L59" i="1"/>
  <c r="M59" i="1"/>
  <c r="N59" i="1"/>
  <c r="C56" i="1"/>
  <c r="D56" i="1"/>
  <c r="E56" i="1"/>
  <c r="C57" i="1"/>
  <c r="D57" i="1"/>
  <c r="E57" i="1"/>
  <c r="C58" i="1"/>
  <c r="D58" i="1"/>
  <c r="E58" i="1"/>
  <c r="D59" i="1"/>
  <c r="E59" i="1"/>
  <c r="F58" i="1"/>
  <c r="F59" i="1"/>
  <c r="F57" i="1"/>
  <c r="F56" i="1"/>
  <c r="G43" i="1"/>
  <c r="H43" i="1"/>
  <c r="I43" i="1"/>
  <c r="J43" i="1"/>
  <c r="K43" i="1"/>
  <c r="L43" i="1"/>
  <c r="M43" i="1"/>
  <c r="N43" i="1"/>
  <c r="G44" i="1"/>
  <c r="H44" i="1"/>
  <c r="I44" i="1"/>
  <c r="J44" i="1"/>
  <c r="K44" i="1"/>
  <c r="L44" i="1"/>
  <c r="M44" i="1"/>
  <c r="N44" i="1"/>
  <c r="G45" i="1"/>
  <c r="H45" i="1"/>
  <c r="I45" i="1"/>
  <c r="J45" i="1"/>
  <c r="K45" i="1"/>
  <c r="L45" i="1"/>
  <c r="M45" i="1"/>
  <c r="N45" i="1"/>
  <c r="G46" i="1"/>
  <c r="H46" i="1"/>
  <c r="I46" i="1"/>
  <c r="J46" i="1"/>
  <c r="K46" i="1"/>
  <c r="L46" i="1"/>
  <c r="M46" i="1"/>
  <c r="N46" i="1"/>
  <c r="G47" i="1"/>
  <c r="H47" i="1"/>
  <c r="I47" i="1"/>
  <c r="J47" i="1"/>
  <c r="K47" i="1"/>
  <c r="L47" i="1"/>
  <c r="M47" i="1"/>
  <c r="N47" i="1"/>
  <c r="G48" i="1"/>
  <c r="H48" i="1"/>
  <c r="I48" i="1"/>
  <c r="J48" i="1"/>
  <c r="K48" i="1"/>
  <c r="L48" i="1"/>
  <c r="M48" i="1"/>
  <c r="N48" i="1"/>
  <c r="G49" i="1"/>
  <c r="H49" i="1"/>
  <c r="I49" i="1"/>
  <c r="J49" i="1"/>
  <c r="K49" i="1"/>
  <c r="L49" i="1"/>
  <c r="M49" i="1"/>
  <c r="N49" i="1"/>
  <c r="C43" i="1"/>
  <c r="D43" i="1"/>
  <c r="E43" i="1"/>
  <c r="C44" i="1"/>
  <c r="D44" i="1"/>
  <c r="E44" i="1"/>
  <c r="C45" i="1"/>
  <c r="D45" i="1"/>
  <c r="E45" i="1"/>
  <c r="C46" i="1"/>
  <c r="D46" i="1"/>
  <c r="E46" i="1"/>
  <c r="C47" i="1"/>
  <c r="D47" i="1"/>
  <c r="E47" i="1"/>
  <c r="C48" i="1"/>
  <c r="D48" i="1"/>
  <c r="E48" i="1"/>
  <c r="C49" i="1"/>
  <c r="D49" i="1"/>
  <c r="E49" i="1"/>
  <c r="F44" i="1"/>
  <c r="F45" i="1"/>
  <c r="F46" i="1"/>
  <c r="F47" i="1"/>
  <c r="F48" i="1"/>
  <c r="F49" i="1"/>
  <c r="F43" i="1"/>
  <c r="C40" i="1"/>
  <c r="D40" i="1"/>
  <c r="C41" i="1"/>
  <c r="D41" i="1"/>
  <c r="C35" i="1"/>
  <c r="D35" i="1"/>
  <c r="C36" i="1"/>
  <c r="D36" i="1"/>
  <c r="C37" i="1"/>
  <c r="D37" i="1"/>
  <c r="C11" i="1"/>
  <c r="D11" i="1"/>
  <c r="C29" i="1"/>
  <c r="D29" i="1"/>
  <c r="C30" i="1"/>
  <c r="D30" i="1"/>
  <c r="C31" i="1"/>
  <c r="D31" i="1"/>
  <c r="C32" i="1"/>
  <c r="D32" i="1"/>
  <c r="C33" i="1"/>
  <c r="D33" i="1"/>
  <c r="E29" i="1"/>
  <c r="E30" i="1"/>
  <c r="E31" i="1"/>
  <c r="E32" i="1"/>
  <c r="E33" i="1"/>
  <c r="E41" i="1"/>
  <c r="F41" i="1"/>
  <c r="G41" i="1"/>
  <c r="H41" i="1"/>
  <c r="I41" i="1"/>
  <c r="J41" i="1"/>
  <c r="K41" i="1"/>
  <c r="L41" i="1"/>
  <c r="M41" i="1"/>
  <c r="N41" i="1"/>
  <c r="G40" i="1"/>
  <c r="H40" i="1"/>
  <c r="I40" i="1"/>
  <c r="J40" i="1"/>
  <c r="K40" i="1"/>
  <c r="L40" i="1"/>
  <c r="M40" i="1"/>
  <c r="N40" i="1"/>
  <c r="E40" i="1"/>
  <c r="F40" i="1"/>
  <c r="F36" i="1"/>
  <c r="G36" i="1"/>
  <c r="H36" i="1"/>
  <c r="I36" i="1"/>
  <c r="J36" i="1"/>
  <c r="K36" i="1"/>
  <c r="L36" i="1"/>
  <c r="M36" i="1"/>
  <c r="N36" i="1"/>
  <c r="F37" i="1"/>
  <c r="G37" i="1"/>
  <c r="H37" i="1"/>
  <c r="I37" i="1"/>
  <c r="J37" i="1"/>
  <c r="K37" i="1"/>
  <c r="L37" i="1"/>
  <c r="M37" i="1"/>
  <c r="N37" i="1"/>
  <c r="E36" i="1"/>
  <c r="E37" i="1"/>
  <c r="E35" i="1"/>
  <c r="F55" i="1" l="1"/>
  <c r="G35" i="1"/>
  <c r="H35" i="1"/>
  <c r="I35" i="1"/>
  <c r="J35" i="1"/>
  <c r="K35" i="1"/>
  <c r="L35" i="1"/>
  <c r="M35" i="1"/>
  <c r="N35" i="1"/>
  <c r="F35" i="1"/>
  <c r="G29" i="1"/>
  <c r="H29" i="1"/>
  <c r="I29" i="1"/>
  <c r="J29" i="1"/>
  <c r="K29" i="1"/>
  <c r="L29" i="1"/>
  <c r="M29" i="1"/>
  <c r="N29" i="1"/>
  <c r="G30" i="1"/>
  <c r="H30" i="1"/>
  <c r="I30" i="1"/>
  <c r="J30" i="1"/>
  <c r="K30" i="1"/>
  <c r="L30" i="1"/>
  <c r="M30" i="1"/>
  <c r="N30" i="1"/>
  <c r="G31" i="1"/>
  <c r="H31" i="1"/>
  <c r="I31" i="1"/>
  <c r="J31" i="1"/>
  <c r="K31" i="1"/>
  <c r="L31" i="1"/>
  <c r="M31" i="1"/>
  <c r="N31" i="1"/>
  <c r="G32" i="1"/>
  <c r="H32" i="1"/>
  <c r="I32" i="1"/>
  <c r="J32" i="1"/>
  <c r="K32" i="1"/>
  <c r="L32" i="1"/>
  <c r="M32" i="1"/>
  <c r="N32" i="1"/>
  <c r="G33" i="1"/>
  <c r="H33" i="1"/>
  <c r="I33" i="1"/>
  <c r="J33" i="1"/>
  <c r="K33" i="1"/>
  <c r="L33" i="1"/>
  <c r="M33" i="1"/>
  <c r="N33" i="1"/>
  <c r="F30" i="1"/>
  <c r="F31" i="1"/>
  <c r="F32" i="1"/>
  <c r="F33" i="1"/>
  <c r="F29" i="1"/>
  <c r="E19" i="11" l="1"/>
  <c r="E19" i="10"/>
  <c r="E19" i="9"/>
  <c r="E19" i="8"/>
  <c r="E19" i="7"/>
  <c r="E19" i="6"/>
  <c r="E19" i="5"/>
  <c r="E19" i="4"/>
  <c r="E19" i="2"/>
  <c r="E19" i="3"/>
  <c r="F11" i="1" l="1"/>
  <c r="F19" i="1" s="1"/>
  <c r="F25" i="1" s="1"/>
  <c r="F64" i="1" s="1"/>
  <c r="G11" i="1"/>
  <c r="G19" i="1" s="1"/>
  <c r="G25" i="1" s="1"/>
  <c r="G64" i="1" s="1"/>
  <c r="H11" i="1"/>
  <c r="H19" i="1" s="1"/>
  <c r="H25" i="1" s="1"/>
  <c r="H64" i="1" s="1"/>
  <c r="I11" i="1"/>
  <c r="I19" i="1" s="1"/>
  <c r="I25" i="1" s="1"/>
  <c r="I64" i="1" s="1"/>
  <c r="J11" i="1"/>
  <c r="J19" i="1" s="1"/>
  <c r="J25" i="1" s="1"/>
  <c r="J64" i="1" s="1"/>
  <c r="K11" i="1"/>
  <c r="K19" i="1" s="1"/>
  <c r="K25" i="1" s="1"/>
  <c r="K64" i="1" s="1"/>
  <c r="L11" i="1"/>
  <c r="L19" i="1" s="1"/>
  <c r="L25" i="1" s="1"/>
  <c r="L64" i="1" s="1"/>
  <c r="M11" i="1"/>
  <c r="M19" i="1" s="1"/>
  <c r="M25" i="1" s="1"/>
  <c r="M64" i="1" s="1"/>
  <c r="N11" i="1"/>
  <c r="N19" i="1" s="1"/>
  <c r="N25" i="1" s="1"/>
  <c r="N64" i="1" s="1"/>
  <c r="E11" i="1"/>
  <c r="E19" i="1" s="1"/>
  <c r="E25" i="1" s="1"/>
  <c r="E64" i="1" s="1"/>
  <c r="N50" i="11"/>
  <c r="M50" i="11"/>
  <c r="L50" i="11"/>
  <c r="K50" i="11"/>
  <c r="J50" i="11"/>
  <c r="I50" i="11"/>
  <c r="H50" i="11"/>
  <c r="G50" i="11"/>
  <c r="F50" i="11"/>
  <c r="E50" i="11"/>
  <c r="D50" i="11"/>
  <c r="C50" i="11"/>
  <c r="N42" i="11"/>
  <c r="M42" i="11"/>
  <c r="L42" i="11"/>
  <c r="K42" i="11"/>
  <c r="J42" i="11"/>
  <c r="I42" i="11"/>
  <c r="H42" i="11"/>
  <c r="G42" i="11"/>
  <c r="F42" i="11"/>
  <c r="E42" i="11"/>
  <c r="D42" i="11"/>
  <c r="C42" i="11"/>
  <c r="N39" i="11"/>
  <c r="M39" i="11"/>
  <c r="L39" i="11"/>
  <c r="K39" i="11"/>
  <c r="J39" i="11"/>
  <c r="I39" i="11"/>
  <c r="H39" i="11"/>
  <c r="G39" i="11"/>
  <c r="F39" i="11"/>
  <c r="E39" i="11"/>
  <c r="D39" i="11"/>
  <c r="C39" i="11"/>
  <c r="N34" i="11"/>
  <c r="M34" i="11"/>
  <c r="L34" i="11"/>
  <c r="K34" i="11"/>
  <c r="J34" i="11"/>
  <c r="I34" i="11"/>
  <c r="H34" i="11"/>
  <c r="G34" i="11"/>
  <c r="F34" i="11"/>
  <c r="E34" i="11"/>
  <c r="D34" i="11"/>
  <c r="C34" i="11"/>
  <c r="N28" i="11"/>
  <c r="M28" i="11"/>
  <c r="L28" i="11"/>
  <c r="K28" i="11"/>
  <c r="J28" i="11"/>
  <c r="I28" i="11"/>
  <c r="H28" i="11"/>
  <c r="G28" i="11"/>
  <c r="F28" i="11"/>
  <c r="E28" i="11"/>
  <c r="D28" i="11"/>
  <c r="C28" i="11"/>
  <c r="E25" i="11"/>
  <c r="E64" i="11" s="1"/>
  <c r="D25" i="11"/>
  <c r="D64" i="11" s="1"/>
  <c r="C25" i="11"/>
  <c r="C64" i="11" s="1"/>
  <c r="N19" i="11"/>
  <c r="N25" i="11" s="1"/>
  <c r="N64" i="11" s="1"/>
  <c r="M19" i="11"/>
  <c r="M25" i="11" s="1"/>
  <c r="M64" i="11" s="1"/>
  <c r="L19" i="11"/>
  <c r="L25" i="11" s="1"/>
  <c r="L64" i="11" s="1"/>
  <c r="K19" i="11"/>
  <c r="K25" i="11" s="1"/>
  <c r="K64" i="11" s="1"/>
  <c r="J19" i="11"/>
  <c r="J25" i="11" s="1"/>
  <c r="J64" i="11" s="1"/>
  <c r="I19" i="11"/>
  <c r="I25" i="11" s="1"/>
  <c r="I64" i="11" s="1"/>
  <c r="H19" i="11"/>
  <c r="H25" i="11" s="1"/>
  <c r="H64" i="11" s="1"/>
  <c r="G19" i="11"/>
  <c r="G25" i="11" s="1"/>
  <c r="G64" i="11" s="1"/>
  <c r="F19" i="11"/>
  <c r="F25" i="11" s="1"/>
  <c r="F64" i="11" s="1"/>
  <c r="N50" i="10"/>
  <c r="M50" i="10"/>
  <c r="L50" i="10"/>
  <c r="K50" i="10"/>
  <c r="J50" i="10"/>
  <c r="I50" i="10"/>
  <c r="H50" i="10"/>
  <c r="G50" i="10"/>
  <c r="F50" i="10"/>
  <c r="E50" i="10"/>
  <c r="D50" i="10"/>
  <c r="C50" i="10"/>
  <c r="N42" i="10"/>
  <c r="M42" i="10"/>
  <c r="L42" i="10"/>
  <c r="K42" i="10"/>
  <c r="J42" i="10"/>
  <c r="I42" i="10"/>
  <c r="H42" i="10"/>
  <c r="G42" i="10"/>
  <c r="F42" i="10"/>
  <c r="E42" i="10"/>
  <c r="D42" i="10"/>
  <c r="C42" i="10"/>
  <c r="N39" i="10"/>
  <c r="M39" i="10"/>
  <c r="L39" i="10"/>
  <c r="K39" i="10"/>
  <c r="J39" i="10"/>
  <c r="I39" i="10"/>
  <c r="H39" i="10"/>
  <c r="G39" i="10"/>
  <c r="F39" i="10"/>
  <c r="E39" i="10"/>
  <c r="D39" i="10"/>
  <c r="C39" i="10"/>
  <c r="N34" i="10"/>
  <c r="M34" i="10"/>
  <c r="L34" i="10"/>
  <c r="K34" i="10"/>
  <c r="J34" i="10"/>
  <c r="I34" i="10"/>
  <c r="H34" i="10"/>
  <c r="G34" i="10"/>
  <c r="F34" i="10"/>
  <c r="E34" i="10"/>
  <c r="D34" i="10"/>
  <c r="C34" i="10"/>
  <c r="N28" i="10"/>
  <c r="M28" i="10"/>
  <c r="L28" i="10"/>
  <c r="K28" i="10"/>
  <c r="J28" i="10"/>
  <c r="I28" i="10"/>
  <c r="H28" i="10"/>
  <c r="G28" i="10"/>
  <c r="F28" i="10"/>
  <c r="E28" i="10"/>
  <c r="D28" i="10"/>
  <c r="C28" i="10"/>
  <c r="E25" i="10"/>
  <c r="E64" i="10" s="1"/>
  <c r="D25" i="10"/>
  <c r="D64" i="10" s="1"/>
  <c r="C25" i="10"/>
  <c r="C64" i="10" s="1"/>
  <c r="N19" i="10"/>
  <c r="N25" i="10" s="1"/>
  <c r="N64" i="10" s="1"/>
  <c r="M19" i="10"/>
  <c r="M25" i="10" s="1"/>
  <c r="M64" i="10" s="1"/>
  <c r="L19" i="10"/>
  <c r="L25" i="10" s="1"/>
  <c r="L64" i="10" s="1"/>
  <c r="K19" i="10"/>
  <c r="K25" i="10" s="1"/>
  <c r="K64" i="10" s="1"/>
  <c r="J19" i="10"/>
  <c r="J25" i="10" s="1"/>
  <c r="J64" i="10" s="1"/>
  <c r="I19" i="10"/>
  <c r="I25" i="10" s="1"/>
  <c r="I64" i="10" s="1"/>
  <c r="H19" i="10"/>
  <c r="H25" i="10" s="1"/>
  <c r="H64" i="10" s="1"/>
  <c r="G19" i="10"/>
  <c r="G25" i="10" s="1"/>
  <c r="G64" i="10" s="1"/>
  <c r="F19" i="10"/>
  <c r="F25" i="10" s="1"/>
  <c r="F64" i="10" s="1"/>
  <c r="N50" i="9"/>
  <c r="M50" i="9"/>
  <c r="L50" i="9"/>
  <c r="K50" i="9"/>
  <c r="J50" i="9"/>
  <c r="I50" i="9"/>
  <c r="H50" i="9"/>
  <c r="G50" i="9"/>
  <c r="F50" i="9"/>
  <c r="E50" i="9"/>
  <c r="D50" i="9"/>
  <c r="C50" i="9"/>
  <c r="N42" i="9"/>
  <c r="M42" i="9"/>
  <c r="L42" i="9"/>
  <c r="K42" i="9"/>
  <c r="J42" i="9"/>
  <c r="I42" i="9"/>
  <c r="H42" i="9"/>
  <c r="G42" i="9"/>
  <c r="F42" i="9"/>
  <c r="E42" i="9"/>
  <c r="D42" i="9"/>
  <c r="C42" i="9"/>
  <c r="N39" i="9"/>
  <c r="M39" i="9"/>
  <c r="L39" i="9"/>
  <c r="K39" i="9"/>
  <c r="J39" i="9"/>
  <c r="I39" i="9"/>
  <c r="H39" i="9"/>
  <c r="G39" i="9"/>
  <c r="F39" i="9"/>
  <c r="E39" i="9"/>
  <c r="D39" i="9"/>
  <c r="C39" i="9"/>
  <c r="N34" i="9"/>
  <c r="M34" i="9"/>
  <c r="L34" i="9"/>
  <c r="K34" i="9"/>
  <c r="J34" i="9"/>
  <c r="I34" i="9"/>
  <c r="H34" i="9"/>
  <c r="G34" i="9"/>
  <c r="F34" i="9"/>
  <c r="E34" i="9"/>
  <c r="D34" i="9"/>
  <c r="C34" i="9"/>
  <c r="N28" i="9"/>
  <c r="M28" i="9"/>
  <c r="L28" i="9"/>
  <c r="K28" i="9"/>
  <c r="J28" i="9"/>
  <c r="I28" i="9"/>
  <c r="H28" i="9"/>
  <c r="G28" i="9"/>
  <c r="F28" i="9"/>
  <c r="E28" i="9"/>
  <c r="D28" i="9"/>
  <c r="C28" i="9"/>
  <c r="E25" i="9"/>
  <c r="E64" i="9" s="1"/>
  <c r="D25" i="9"/>
  <c r="D64" i="9" s="1"/>
  <c r="C25" i="9"/>
  <c r="C64" i="9" s="1"/>
  <c r="N19" i="9"/>
  <c r="N25" i="9" s="1"/>
  <c r="N64" i="9" s="1"/>
  <c r="M19" i="9"/>
  <c r="M25" i="9" s="1"/>
  <c r="M64" i="9" s="1"/>
  <c r="L19" i="9"/>
  <c r="L25" i="9" s="1"/>
  <c r="L64" i="9" s="1"/>
  <c r="K19" i="9"/>
  <c r="K25" i="9" s="1"/>
  <c r="K64" i="9" s="1"/>
  <c r="J19" i="9"/>
  <c r="J25" i="9" s="1"/>
  <c r="J64" i="9" s="1"/>
  <c r="I19" i="9"/>
  <c r="I25" i="9" s="1"/>
  <c r="I64" i="9" s="1"/>
  <c r="H19" i="9"/>
  <c r="H25" i="9" s="1"/>
  <c r="H64" i="9" s="1"/>
  <c r="G19" i="9"/>
  <c r="G25" i="9" s="1"/>
  <c r="G64" i="9" s="1"/>
  <c r="F19" i="9"/>
  <c r="F25" i="9" s="1"/>
  <c r="F64" i="9" s="1"/>
  <c r="N50" i="8"/>
  <c r="M50" i="8"/>
  <c r="L50" i="8"/>
  <c r="K50" i="8"/>
  <c r="J50" i="8"/>
  <c r="I50" i="8"/>
  <c r="H50" i="8"/>
  <c r="G50" i="8"/>
  <c r="F50" i="8"/>
  <c r="E50" i="8"/>
  <c r="D50" i="8"/>
  <c r="C50" i="8"/>
  <c r="N42" i="8"/>
  <c r="M42" i="8"/>
  <c r="L42" i="8"/>
  <c r="K42" i="8"/>
  <c r="J42" i="8"/>
  <c r="I42" i="8"/>
  <c r="H42" i="8"/>
  <c r="G42" i="8"/>
  <c r="F42" i="8"/>
  <c r="E42" i="8"/>
  <c r="D42" i="8"/>
  <c r="C42" i="8"/>
  <c r="N39" i="8"/>
  <c r="M39" i="8"/>
  <c r="L39" i="8"/>
  <c r="K39" i="8"/>
  <c r="J39" i="8"/>
  <c r="I39" i="8"/>
  <c r="H39" i="8"/>
  <c r="G39" i="8"/>
  <c r="F39" i="8"/>
  <c r="E39" i="8"/>
  <c r="D39" i="8"/>
  <c r="C39" i="8"/>
  <c r="N34" i="8"/>
  <c r="M34" i="8"/>
  <c r="L34" i="8"/>
  <c r="K34" i="8"/>
  <c r="J34" i="8"/>
  <c r="I34" i="8"/>
  <c r="H34" i="8"/>
  <c r="G34" i="8"/>
  <c r="F34" i="8"/>
  <c r="E34" i="8"/>
  <c r="D34" i="8"/>
  <c r="C34" i="8"/>
  <c r="N28" i="8"/>
  <c r="M28" i="8"/>
  <c r="L28" i="8"/>
  <c r="K28" i="8"/>
  <c r="J28" i="8"/>
  <c r="I28" i="8"/>
  <c r="H28" i="8"/>
  <c r="G28" i="8"/>
  <c r="F28" i="8"/>
  <c r="E28" i="8"/>
  <c r="D28" i="8"/>
  <c r="C28" i="8"/>
  <c r="E25" i="8"/>
  <c r="E64" i="8" s="1"/>
  <c r="D25" i="8"/>
  <c r="D64" i="8" s="1"/>
  <c r="D65" i="8" s="1"/>
  <c r="C25" i="8"/>
  <c r="C64" i="8" s="1"/>
  <c r="C65" i="8" s="1"/>
  <c r="N19" i="8"/>
  <c r="N25" i="8" s="1"/>
  <c r="N64" i="8" s="1"/>
  <c r="M19" i="8"/>
  <c r="M25" i="8" s="1"/>
  <c r="M64" i="8" s="1"/>
  <c r="L19" i="8"/>
  <c r="L25" i="8" s="1"/>
  <c r="L64" i="8" s="1"/>
  <c r="K19" i="8"/>
  <c r="K25" i="8" s="1"/>
  <c r="K64" i="8" s="1"/>
  <c r="J19" i="8"/>
  <c r="J25" i="8" s="1"/>
  <c r="J64" i="8" s="1"/>
  <c r="I19" i="8"/>
  <c r="I25" i="8" s="1"/>
  <c r="I64" i="8" s="1"/>
  <c r="H19" i="8"/>
  <c r="H25" i="8" s="1"/>
  <c r="H64" i="8" s="1"/>
  <c r="G19" i="8"/>
  <c r="G25" i="8" s="1"/>
  <c r="G64" i="8" s="1"/>
  <c r="F19" i="8"/>
  <c r="F25" i="8" s="1"/>
  <c r="F64" i="8" s="1"/>
  <c r="N50" i="7"/>
  <c r="M50" i="7"/>
  <c r="L50" i="7"/>
  <c r="K50" i="7"/>
  <c r="J50" i="7"/>
  <c r="I50" i="7"/>
  <c r="H50" i="7"/>
  <c r="G50" i="7"/>
  <c r="F50" i="7"/>
  <c r="E50" i="7"/>
  <c r="D50" i="7"/>
  <c r="C50" i="7"/>
  <c r="N42" i="7"/>
  <c r="M42" i="7"/>
  <c r="L42" i="7"/>
  <c r="K42" i="7"/>
  <c r="J42" i="7"/>
  <c r="I42" i="7"/>
  <c r="H42" i="7"/>
  <c r="G42" i="7"/>
  <c r="F42" i="7"/>
  <c r="E42" i="7"/>
  <c r="D42" i="7"/>
  <c r="C42" i="7"/>
  <c r="N39" i="7"/>
  <c r="M39" i="7"/>
  <c r="L39" i="7"/>
  <c r="K39" i="7"/>
  <c r="J39" i="7"/>
  <c r="I39" i="7"/>
  <c r="H39" i="7"/>
  <c r="G39" i="7"/>
  <c r="F39" i="7"/>
  <c r="E39" i="7"/>
  <c r="D39" i="7"/>
  <c r="C39" i="7"/>
  <c r="N34" i="7"/>
  <c r="M34" i="7"/>
  <c r="L34" i="7"/>
  <c r="K34" i="7"/>
  <c r="J34" i="7"/>
  <c r="I34" i="7"/>
  <c r="H34" i="7"/>
  <c r="G34" i="7"/>
  <c r="F34" i="7"/>
  <c r="E34" i="7"/>
  <c r="D34" i="7"/>
  <c r="C34" i="7"/>
  <c r="N28" i="7"/>
  <c r="M28" i="7"/>
  <c r="L28" i="7"/>
  <c r="K28" i="7"/>
  <c r="J28" i="7"/>
  <c r="I28" i="7"/>
  <c r="H28" i="7"/>
  <c r="G28" i="7"/>
  <c r="F28" i="7"/>
  <c r="E28" i="7"/>
  <c r="D28" i="7"/>
  <c r="C28" i="7"/>
  <c r="E25" i="7"/>
  <c r="E64" i="7" s="1"/>
  <c r="D25" i="7"/>
  <c r="D64" i="7" s="1"/>
  <c r="D65" i="7" s="1"/>
  <c r="C25" i="7"/>
  <c r="C64" i="7" s="1"/>
  <c r="C65" i="7" s="1"/>
  <c r="N19" i="7"/>
  <c r="N25" i="7" s="1"/>
  <c r="N64" i="7" s="1"/>
  <c r="M19" i="7"/>
  <c r="M25" i="7" s="1"/>
  <c r="M64" i="7" s="1"/>
  <c r="L19" i="7"/>
  <c r="L25" i="7" s="1"/>
  <c r="L64" i="7" s="1"/>
  <c r="K19" i="7"/>
  <c r="K25" i="7" s="1"/>
  <c r="K64" i="7" s="1"/>
  <c r="J19" i="7"/>
  <c r="J25" i="7" s="1"/>
  <c r="J64" i="7" s="1"/>
  <c r="I19" i="7"/>
  <c r="I25" i="7" s="1"/>
  <c r="I64" i="7" s="1"/>
  <c r="H19" i="7"/>
  <c r="H25" i="7" s="1"/>
  <c r="H64" i="7" s="1"/>
  <c r="G19" i="7"/>
  <c r="G25" i="7" s="1"/>
  <c r="G64" i="7" s="1"/>
  <c r="F19" i="7"/>
  <c r="F25" i="7" s="1"/>
  <c r="F64" i="7" s="1"/>
  <c r="N50" i="6"/>
  <c r="M50" i="6"/>
  <c r="L50" i="6"/>
  <c r="K50" i="6"/>
  <c r="J50" i="6"/>
  <c r="I50" i="6"/>
  <c r="H50" i="6"/>
  <c r="G50" i="6"/>
  <c r="F50" i="6"/>
  <c r="E50" i="6"/>
  <c r="D50" i="6"/>
  <c r="C50" i="6"/>
  <c r="N42" i="6"/>
  <c r="M42" i="6"/>
  <c r="L42" i="6"/>
  <c r="K42" i="6"/>
  <c r="J42" i="6"/>
  <c r="I42" i="6"/>
  <c r="H42" i="6"/>
  <c r="G42" i="6"/>
  <c r="F42" i="6"/>
  <c r="E42" i="6"/>
  <c r="D42" i="6"/>
  <c r="C42" i="6"/>
  <c r="N39" i="6"/>
  <c r="M39" i="6"/>
  <c r="L39" i="6"/>
  <c r="K39" i="6"/>
  <c r="J39" i="6"/>
  <c r="I39" i="6"/>
  <c r="H39" i="6"/>
  <c r="G39" i="6"/>
  <c r="F39" i="6"/>
  <c r="E39" i="6"/>
  <c r="D39" i="6"/>
  <c r="C39" i="6"/>
  <c r="N34" i="6"/>
  <c r="M34" i="6"/>
  <c r="L34" i="6"/>
  <c r="K34" i="6"/>
  <c r="J34" i="6"/>
  <c r="I34" i="6"/>
  <c r="H34" i="6"/>
  <c r="G34" i="6"/>
  <c r="F34" i="6"/>
  <c r="E34" i="6"/>
  <c r="D34" i="6"/>
  <c r="C34" i="6"/>
  <c r="N28" i="6"/>
  <c r="M28" i="6"/>
  <c r="L28" i="6"/>
  <c r="K28" i="6"/>
  <c r="J28" i="6"/>
  <c r="I28" i="6"/>
  <c r="H28" i="6"/>
  <c r="G28" i="6"/>
  <c r="F28" i="6"/>
  <c r="E28" i="6"/>
  <c r="D28" i="6"/>
  <c r="C28" i="6"/>
  <c r="E25" i="6"/>
  <c r="E64" i="6" s="1"/>
  <c r="D25" i="6"/>
  <c r="D64" i="6" s="1"/>
  <c r="C25" i="6"/>
  <c r="C64" i="6" s="1"/>
  <c r="N19" i="6"/>
  <c r="N25" i="6" s="1"/>
  <c r="N64" i="6" s="1"/>
  <c r="M19" i="6"/>
  <c r="M25" i="6" s="1"/>
  <c r="M64" i="6" s="1"/>
  <c r="L19" i="6"/>
  <c r="L25" i="6" s="1"/>
  <c r="L64" i="6" s="1"/>
  <c r="K19" i="6"/>
  <c r="K25" i="6" s="1"/>
  <c r="K64" i="6" s="1"/>
  <c r="J19" i="6"/>
  <c r="J25" i="6" s="1"/>
  <c r="J64" i="6" s="1"/>
  <c r="I19" i="6"/>
  <c r="I25" i="6" s="1"/>
  <c r="I64" i="6" s="1"/>
  <c r="H19" i="6"/>
  <c r="H25" i="6" s="1"/>
  <c r="H64" i="6" s="1"/>
  <c r="G19" i="6"/>
  <c r="G25" i="6" s="1"/>
  <c r="G64" i="6" s="1"/>
  <c r="F19" i="6"/>
  <c r="F25" i="6" s="1"/>
  <c r="F64" i="6" s="1"/>
  <c r="N50" i="5"/>
  <c r="M50" i="5"/>
  <c r="L50" i="5"/>
  <c r="K50" i="5"/>
  <c r="J50" i="5"/>
  <c r="I50" i="5"/>
  <c r="H50" i="5"/>
  <c r="G50" i="5"/>
  <c r="F50" i="5"/>
  <c r="E50" i="5"/>
  <c r="D50" i="5"/>
  <c r="C50" i="5"/>
  <c r="N42" i="5"/>
  <c r="M42" i="5"/>
  <c r="L42" i="5"/>
  <c r="K42" i="5"/>
  <c r="J42" i="5"/>
  <c r="I42" i="5"/>
  <c r="H42" i="5"/>
  <c r="G42" i="5"/>
  <c r="F42" i="5"/>
  <c r="E42" i="5"/>
  <c r="D42" i="5"/>
  <c r="C42" i="5"/>
  <c r="N39" i="5"/>
  <c r="M39" i="5"/>
  <c r="L39" i="5"/>
  <c r="K39" i="5"/>
  <c r="J39" i="5"/>
  <c r="I39" i="5"/>
  <c r="H39" i="5"/>
  <c r="G39" i="5"/>
  <c r="F39" i="5"/>
  <c r="E39" i="5"/>
  <c r="D39" i="5"/>
  <c r="C39" i="5"/>
  <c r="N34" i="5"/>
  <c r="M34" i="5"/>
  <c r="L34" i="5"/>
  <c r="K34" i="5"/>
  <c r="J34" i="5"/>
  <c r="I34" i="5"/>
  <c r="H34" i="5"/>
  <c r="G34" i="5"/>
  <c r="F34" i="5"/>
  <c r="E34" i="5"/>
  <c r="D34" i="5"/>
  <c r="C34" i="5"/>
  <c r="N28" i="5"/>
  <c r="M28" i="5"/>
  <c r="L28" i="5"/>
  <c r="K28" i="5"/>
  <c r="J28" i="5"/>
  <c r="I28" i="5"/>
  <c r="H28" i="5"/>
  <c r="G28" i="5"/>
  <c r="F28" i="5"/>
  <c r="E28" i="5"/>
  <c r="D28" i="5"/>
  <c r="C28" i="5"/>
  <c r="E25" i="5"/>
  <c r="E64" i="5" s="1"/>
  <c r="D25" i="5"/>
  <c r="D64" i="5" s="1"/>
  <c r="D65" i="5" s="1"/>
  <c r="C25" i="5"/>
  <c r="C64" i="5" s="1"/>
  <c r="C65" i="5" s="1"/>
  <c r="N19" i="5"/>
  <c r="N25" i="5" s="1"/>
  <c r="N64" i="5" s="1"/>
  <c r="M19" i="5"/>
  <c r="M25" i="5" s="1"/>
  <c r="M64" i="5" s="1"/>
  <c r="L19" i="5"/>
  <c r="L25" i="5" s="1"/>
  <c r="L64" i="5" s="1"/>
  <c r="K19" i="5"/>
  <c r="K25" i="5" s="1"/>
  <c r="K64" i="5" s="1"/>
  <c r="J19" i="5"/>
  <c r="J25" i="5" s="1"/>
  <c r="J64" i="5" s="1"/>
  <c r="I19" i="5"/>
  <c r="I25" i="5" s="1"/>
  <c r="I64" i="5" s="1"/>
  <c r="H19" i="5"/>
  <c r="H25" i="5" s="1"/>
  <c r="H64" i="5" s="1"/>
  <c r="G19" i="5"/>
  <c r="G25" i="5" s="1"/>
  <c r="G64" i="5" s="1"/>
  <c r="F19" i="5"/>
  <c r="F25" i="5" s="1"/>
  <c r="F64" i="5" s="1"/>
  <c r="N50" i="4"/>
  <c r="M50" i="4"/>
  <c r="L50" i="4"/>
  <c r="K50" i="4"/>
  <c r="J50" i="4"/>
  <c r="I50" i="4"/>
  <c r="H50" i="4"/>
  <c r="G50" i="4"/>
  <c r="F50" i="4"/>
  <c r="E50" i="4"/>
  <c r="D50" i="4"/>
  <c r="C50" i="4"/>
  <c r="N42" i="4"/>
  <c r="M42" i="4"/>
  <c r="L42" i="4"/>
  <c r="K42" i="4"/>
  <c r="J42" i="4"/>
  <c r="I42" i="4"/>
  <c r="H42" i="4"/>
  <c r="G42" i="4"/>
  <c r="F42" i="4"/>
  <c r="E42" i="4"/>
  <c r="D42" i="4"/>
  <c r="C42" i="4"/>
  <c r="N39" i="4"/>
  <c r="M39" i="4"/>
  <c r="L39" i="4"/>
  <c r="K39" i="4"/>
  <c r="J39" i="4"/>
  <c r="I39" i="4"/>
  <c r="H39" i="4"/>
  <c r="G39" i="4"/>
  <c r="F39" i="4"/>
  <c r="E39" i="4"/>
  <c r="D39" i="4"/>
  <c r="C39" i="4"/>
  <c r="N34" i="4"/>
  <c r="M34" i="4"/>
  <c r="L34" i="4"/>
  <c r="K34" i="4"/>
  <c r="J34" i="4"/>
  <c r="I34" i="4"/>
  <c r="H34" i="4"/>
  <c r="G34" i="4"/>
  <c r="F34" i="4"/>
  <c r="E34" i="4"/>
  <c r="D34" i="4"/>
  <c r="C34" i="4"/>
  <c r="N28" i="4"/>
  <c r="M28" i="4"/>
  <c r="L28" i="4"/>
  <c r="K28" i="4"/>
  <c r="J28" i="4"/>
  <c r="I28" i="4"/>
  <c r="H28" i="4"/>
  <c r="G28" i="4"/>
  <c r="F28" i="4"/>
  <c r="E28" i="4"/>
  <c r="D28" i="4"/>
  <c r="C28" i="4"/>
  <c r="E25" i="4"/>
  <c r="E64" i="4" s="1"/>
  <c r="D25" i="4"/>
  <c r="D64" i="4" s="1"/>
  <c r="D65" i="4" s="1"/>
  <c r="C25" i="4"/>
  <c r="C64" i="4" s="1"/>
  <c r="C65" i="4" s="1"/>
  <c r="N19" i="4"/>
  <c r="N25" i="4" s="1"/>
  <c r="N64" i="4" s="1"/>
  <c r="M19" i="4"/>
  <c r="M25" i="4" s="1"/>
  <c r="M64" i="4" s="1"/>
  <c r="L19" i="4"/>
  <c r="L25" i="4" s="1"/>
  <c r="L64" i="4" s="1"/>
  <c r="K19" i="4"/>
  <c r="K25" i="4" s="1"/>
  <c r="K64" i="4" s="1"/>
  <c r="J19" i="4"/>
  <c r="J25" i="4" s="1"/>
  <c r="J64" i="4" s="1"/>
  <c r="I19" i="4"/>
  <c r="I25" i="4" s="1"/>
  <c r="I64" i="4" s="1"/>
  <c r="H19" i="4"/>
  <c r="H25" i="4" s="1"/>
  <c r="H64" i="4" s="1"/>
  <c r="G19" i="4"/>
  <c r="G25" i="4" s="1"/>
  <c r="G64" i="4" s="1"/>
  <c r="F19" i="4"/>
  <c r="F25" i="4" s="1"/>
  <c r="F64" i="4" s="1"/>
  <c r="N55" i="3"/>
  <c r="M55" i="3"/>
  <c r="L55" i="3"/>
  <c r="K55" i="3"/>
  <c r="J55" i="3"/>
  <c r="I55" i="3"/>
  <c r="H55" i="3"/>
  <c r="G55" i="3"/>
  <c r="F55" i="3"/>
  <c r="E55" i="3"/>
  <c r="D55" i="3"/>
  <c r="C55" i="3"/>
  <c r="N50" i="3"/>
  <c r="M50" i="3"/>
  <c r="L50" i="3"/>
  <c r="K50" i="3"/>
  <c r="J50" i="3"/>
  <c r="I50" i="3"/>
  <c r="H50" i="3"/>
  <c r="G50" i="3"/>
  <c r="F50" i="3"/>
  <c r="E50" i="3"/>
  <c r="D50" i="3"/>
  <c r="C50" i="3"/>
  <c r="N42" i="3"/>
  <c r="M42" i="3"/>
  <c r="L42" i="3"/>
  <c r="K42" i="3"/>
  <c r="J42" i="3"/>
  <c r="I42" i="3"/>
  <c r="H42" i="3"/>
  <c r="G42" i="3"/>
  <c r="F42" i="3"/>
  <c r="E42" i="3"/>
  <c r="D42" i="3"/>
  <c r="C42" i="3"/>
  <c r="N39" i="3"/>
  <c r="M39" i="3"/>
  <c r="L39" i="3"/>
  <c r="K39" i="3"/>
  <c r="J39" i="3"/>
  <c r="I39" i="3"/>
  <c r="H39" i="3"/>
  <c r="G39" i="3"/>
  <c r="F39" i="3"/>
  <c r="E39" i="3"/>
  <c r="D39" i="3"/>
  <c r="C39" i="3"/>
  <c r="N34" i="3"/>
  <c r="M34" i="3"/>
  <c r="L34" i="3"/>
  <c r="K34" i="3"/>
  <c r="J34" i="3"/>
  <c r="I34" i="3"/>
  <c r="H34" i="3"/>
  <c r="G34" i="3"/>
  <c r="F34" i="3"/>
  <c r="E34" i="3"/>
  <c r="D34" i="3"/>
  <c r="C34" i="3"/>
  <c r="N28" i="3"/>
  <c r="M28" i="3"/>
  <c r="L28" i="3"/>
  <c r="K28" i="3"/>
  <c r="J28" i="3"/>
  <c r="I28" i="3"/>
  <c r="H28" i="3"/>
  <c r="G28" i="3"/>
  <c r="F28" i="3"/>
  <c r="E28" i="3"/>
  <c r="D28" i="3"/>
  <c r="C28" i="3"/>
  <c r="E25" i="3"/>
  <c r="E64" i="3" s="1"/>
  <c r="D25" i="3"/>
  <c r="D64" i="3" s="1"/>
  <c r="C25" i="3"/>
  <c r="C64" i="3" s="1"/>
  <c r="N19" i="3"/>
  <c r="N25" i="3" s="1"/>
  <c r="N64" i="3" s="1"/>
  <c r="M19" i="3"/>
  <c r="M25" i="3" s="1"/>
  <c r="M64" i="3" s="1"/>
  <c r="L19" i="3"/>
  <c r="L25" i="3" s="1"/>
  <c r="L64" i="3" s="1"/>
  <c r="K19" i="3"/>
  <c r="K25" i="3" s="1"/>
  <c r="K64" i="3" s="1"/>
  <c r="J19" i="3"/>
  <c r="J25" i="3" s="1"/>
  <c r="J64" i="3" s="1"/>
  <c r="I19" i="3"/>
  <c r="I25" i="3" s="1"/>
  <c r="I64" i="3" s="1"/>
  <c r="H19" i="3"/>
  <c r="H25" i="3" s="1"/>
  <c r="H64" i="3" s="1"/>
  <c r="G19" i="3"/>
  <c r="G25" i="3" s="1"/>
  <c r="G64" i="3" s="1"/>
  <c r="F19" i="3"/>
  <c r="F25" i="3" s="1"/>
  <c r="F64" i="3" s="1"/>
  <c r="N50" i="2"/>
  <c r="M50" i="2"/>
  <c r="L50" i="2"/>
  <c r="K50" i="2"/>
  <c r="J50" i="2"/>
  <c r="I50" i="2"/>
  <c r="H50" i="2"/>
  <c r="G50" i="2"/>
  <c r="E50" i="2"/>
  <c r="D50" i="2"/>
  <c r="C50" i="2"/>
  <c r="N42" i="2"/>
  <c r="M42" i="2"/>
  <c r="L42" i="2"/>
  <c r="K42" i="2"/>
  <c r="J42" i="2"/>
  <c r="I42" i="2"/>
  <c r="H42" i="2"/>
  <c r="G42" i="2"/>
  <c r="F42" i="2"/>
  <c r="E42" i="2"/>
  <c r="D42" i="2"/>
  <c r="C42" i="2"/>
  <c r="N39" i="2"/>
  <c r="M39" i="2"/>
  <c r="L39" i="2"/>
  <c r="K39" i="2"/>
  <c r="J39" i="2"/>
  <c r="I39" i="2"/>
  <c r="H39" i="2"/>
  <c r="G39" i="2"/>
  <c r="F39" i="2"/>
  <c r="E39" i="2"/>
  <c r="D39" i="2"/>
  <c r="C39" i="2"/>
  <c r="N34" i="2"/>
  <c r="M34" i="2"/>
  <c r="L34" i="2"/>
  <c r="K34" i="2"/>
  <c r="J34" i="2"/>
  <c r="I34" i="2"/>
  <c r="H34" i="2"/>
  <c r="G34" i="2"/>
  <c r="F34" i="2"/>
  <c r="E34" i="2"/>
  <c r="D34" i="2"/>
  <c r="C34" i="2"/>
  <c r="N28" i="2"/>
  <c r="M28" i="2"/>
  <c r="L28" i="2"/>
  <c r="K28" i="2"/>
  <c r="J28" i="2"/>
  <c r="I28" i="2"/>
  <c r="H28" i="2"/>
  <c r="G28" i="2"/>
  <c r="F28" i="2"/>
  <c r="E28" i="2"/>
  <c r="E65" i="2" s="1"/>
  <c r="D28" i="2"/>
  <c r="C28" i="2"/>
  <c r="E25" i="2"/>
  <c r="E64" i="2" s="1"/>
  <c r="D25" i="2"/>
  <c r="D64" i="2" s="1"/>
  <c r="C25" i="2"/>
  <c r="C64" i="2" s="1"/>
  <c r="N19" i="2"/>
  <c r="N25" i="2" s="1"/>
  <c r="N64" i="2" s="1"/>
  <c r="M19" i="2"/>
  <c r="M25" i="2" s="1"/>
  <c r="M64" i="2" s="1"/>
  <c r="L19" i="2"/>
  <c r="L25" i="2" s="1"/>
  <c r="L64" i="2" s="1"/>
  <c r="K19" i="2"/>
  <c r="K25" i="2" s="1"/>
  <c r="K64" i="2" s="1"/>
  <c r="J19" i="2"/>
  <c r="J25" i="2" s="1"/>
  <c r="J64" i="2" s="1"/>
  <c r="I19" i="2"/>
  <c r="I25" i="2" s="1"/>
  <c r="I64" i="2" s="1"/>
  <c r="H19" i="2"/>
  <c r="H25" i="2" s="1"/>
  <c r="H64" i="2" s="1"/>
  <c r="G19" i="2"/>
  <c r="G25" i="2" s="1"/>
  <c r="G64" i="2" s="1"/>
  <c r="F19" i="2"/>
  <c r="F25" i="2" s="1"/>
  <c r="F64" i="2" s="1"/>
  <c r="N55" i="1"/>
  <c r="M55" i="1"/>
  <c r="L55" i="1"/>
  <c r="K55" i="1"/>
  <c r="J55" i="1"/>
  <c r="I55" i="1"/>
  <c r="H55" i="1"/>
  <c r="G55" i="1"/>
  <c r="E55" i="1"/>
  <c r="D55" i="1"/>
  <c r="C55" i="1"/>
  <c r="N50" i="1"/>
  <c r="M50" i="1"/>
  <c r="L50" i="1"/>
  <c r="K50" i="1"/>
  <c r="J50" i="1"/>
  <c r="I50" i="1"/>
  <c r="H50" i="1"/>
  <c r="G50" i="1"/>
  <c r="F50" i="1"/>
  <c r="E50" i="1"/>
  <c r="D50" i="1"/>
  <c r="C50" i="1"/>
  <c r="N42" i="1"/>
  <c r="M42" i="1"/>
  <c r="L42" i="1"/>
  <c r="K42" i="1"/>
  <c r="J42" i="1"/>
  <c r="I42" i="1"/>
  <c r="H42" i="1"/>
  <c r="G42" i="1"/>
  <c r="F42" i="1"/>
  <c r="E42" i="1"/>
  <c r="D42" i="1"/>
  <c r="C42" i="1"/>
  <c r="N39" i="1"/>
  <c r="M39" i="1"/>
  <c r="L39" i="1"/>
  <c r="K39" i="1"/>
  <c r="J39" i="1"/>
  <c r="I39" i="1"/>
  <c r="H39" i="1"/>
  <c r="G39" i="1"/>
  <c r="F39" i="1"/>
  <c r="E39" i="1"/>
  <c r="D39" i="1"/>
  <c r="C39" i="1"/>
  <c r="N34" i="1"/>
  <c r="M34" i="1"/>
  <c r="L34" i="1"/>
  <c r="K34" i="1"/>
  <c r="J34" i="1"/>
  <c r="I34" i="1"/>
  <c r="H34" i="1"/>
  <c r="G34" i="1"/>
  <c r="F34" i="1"/>
  <c r="E34" i="1"/>
  <c r="D34" i="1"/>
  <c r="C34" i="1"/>
  <c r="N28" i="1"/>
  <c r="M28" i="1"/>
  <c r="L28" i="1"/>
  <c r="K28" i="1"/>
  <c r="J28" i="1"/>
  <c r="I28" i="1"/>
  <c r="H28" i="1"/>
  <c r="G28" i="1"/>
  <c r="F28" i="1"/>
  <c r="E28" i="1"/>
  <c r="D28" i="1"/>
  <c r="C28" i="1"/>
  <c r="D25" i="1"/>
  <c r="D64" i="1" s="1"/>
  <c r="C25" i="1"/>
  <c r="C64" i="1" s="1"/>
  <c r="M65" i="2" l="1"/>
  <c r="E63" i="3"/>
  <c r="E65" i="3" s="1"/>
  <c r="E65" i="4"/>
  <c r="M65" i="6"/>
  <c r="M65" i="8"/>
  <c r="E65" i="10"/>
  <c r="N65" i="6"/>
  <c r="N65" i="8"/>
  <c r="H65" i="4"/>
  <c r="L65" i="5"/>
  <c r="H65" i="6"/>
  <c r="L65" i="7"/>
  <c r="H65" i="8"/>
  <c r="L65" i="9"/>
  <c r="H65" i="10"/>
  <c r="I65" i="2"/>
  <c r="I65" i="4"/>
  <c r="E65" i="5"/>
  <c r="M65" i="5"/>
  <c r="I65" i="6"/>
  <c r="E65" i="7"/>
  <c r="E65" i="9"/>
  <c r="M65" i="9"/>
  <c r="I65" i="10"/>
  <c r="E65" i="11"/>
  <c r="M65" i="11"/>
  <c r="J65" i="4"/>
  <c r="F65" i="5"/>
  <c r="N65" i="9"/>
  <c r="F65" i="11"/>
  <c r="N65" i="11"/>
  <c r="K65" i="2"/>
  <c r="K65" i="6"/>
  <c r="G65" i="7"/>
  <c r="K65" i="8"/>
  <c r="G65" i="9"/>
  <c r="G65" i="11"/>
  <c r="E65" i="8"/>
  <c r="I65" i="9"/>
  <c r="M65" i="10"/>
  <c r="I65" i="11"/>
  <c r="N65" i="4"/>
  <c r="J65" i="5"/>
  <c r="E65" i="6"/>
  <c r="F65" i="6"/>
  <c r="J65" i="7"/>
  <c r="F65" i="8"/>
  <c r="G65" i="4"/>
  <c r="K65" i="5"/>
  <c r="G65" i="6"/>
  <c r="K65" i="7"/>
  <c r="G65" i="8"/>
  <c r="K65" i="9"/>
  <c r="J65" i="2"/>
  <c r="J65" i="8"/>
  <c r="J65" i="10"/>
  <c r="L65" i="2"/>
  <c r="L65" i="4"/>
  <c r="H65" i="5"/>
  <c r="L65" i="6"/>
  <c r="H65" i="7"/>
  <c r="L65" i="8"/>
  <c r="H65" i="9"/>
  <c r="L65" i="10"/>
  <c r="K65" i="10"/>
  <c r="F65" i="9"/>
  <c r="F65" i="7"/>
  <c r="N65" i="7"/>
  <c r="H63" i="3"/>
  <c r="H65" i="3" s="1"/>
  <c r="I63" i="1"/>
  <c r="I65" i="1" s="1"/>
  <c r="M65" i="4"/>
  <c r="I65" i="5"/>
  <c r="H65" i="11"/>
  <c r="F65" i="4"/>
  <c r="G65" i="2"/>
  <c r="C63" i="3"/>
  <c r="C65" i="3" s="1"/>
  <c r="D63" i="1"/>
  <c r="D65" i="1" s="1"/>
  <c r="F65" i="2"/>
  <c r="I65" i="7"/>
  <c r="C63" i="1"/>
  <c r="C65" i="1" s="1"/>
  <c r="K63" i="3"/>
  <c r="K65" i="3" s="1"/>
  <c r="L63" i="1"/>
  <c r="L65" i="1" s="1"/>
  <c r="H65" i="2"/>
  <c r="D63" i="3"/>
  <c r="D65" i="3" s="1"/>
  <c r="F65" i="10"/>
  <c r="J65" i="11"/>
  <c r="N65" i="5"/>
  <c r="G65" i="10"/>
  <c r="K65" i="11"/>
  <c r="N65" i="2"/>
  <c r="J65" i="9"/>
  <c r="N65" i="10"/>
  <c r="K65" i="4"/>
  <c r="G65" i="5"/>
  <c r="M65" i="7"/>
  <c r="L65" i="11"/>
  <c r="I63" i="3"/>
  <c r="I65" i="3" s="1"/>
  <c r="J63" i="3"/>
  <c r="J65" i="3" s="1"/>
  <c r="J63" i="1"/>
  <c r="J65" i="1" s="1"/>
  <c r="K63" i="1"/>
  <c r="K65" i="1" s="1"/>
  <c r="E63" i="1"/>
  <c r="E65" i="1" s="1"/>
  <c r="L63" i="3"/>
  <c r="L65" i="3" s="1"/>
  <c r="M63" i="3"/>
  <c r="M65" i="3" s="1"/>
  <c r="F63" i="3"/>
  <c r="F65" i="3" s="1"/>
  <c r="N63" i="3"/>
  <c r="N65" i="3" s="1"/>
  <c r="G63" i="3"/>
  <c r="G65" i="3" s="1"/>
  <c r="N63" i="1"/>
  <c r="N65" i="1" s="1"/>
  <c r="M63" i="1"/>
  <c r="M65" i="1" s="1"/>
  <c r="G63" i="1"/>
  <c r="G65" i="1" s="1"/>
  <c r="H63" i="1"/>
  <c r="H65" i="1" s="1"/>
  <c r="F63" i="1"/>
  <c r="F65" i="1" s="1"/>
  <c r="I65" i="8"/>
</calcChain>
</file>

<file path=xl/comments1.xml><?xml version="1.0" encoding="utf-8"?>
<comments xmlns="http://schemas.openxmlformats.org/spreadsheetml/2006/main">
  <authors>
    <author>Jan Bonatto</author>
  </authors>
  <commentList>
    <comment ref="C65" authorId="0" shapeId="0">
      <text>
        <r>
          <rPr>
            <b/>
            <sz val="8"/>
            <color indexed="81"/>
            <rFont val="Tahoma"/>
            <family val="2"/>
          </rPr>
          <t>Jan Bonatto:</t>
        </r>
        <r>
          <rPr>
            <sz val="8"/>
            <color indexed="81"/>
            <rFont val="Tahoma"/>
            <family val="2"/>
          </rPr>
          <t xml:space="preserve">
Compilation Rounding error</t>
        </r>
      </text>
    </comment>
  </commentList>
</comments>
</file>

<file path=xl/sharedStrings.xml><?xml version="1.0" encoding="utf-8"?>
<sst xmlns="http://schemas.openxmlformats.org/spreadsheetml/2006/main" count="1645" uniqueCount="206">
  <si>
    <t>State of California</t>
  </si>
  <si>
    <t>California Energy Commission</t>
  </si>
  <si>
    <t>ELECTRICITY RESOURCE PLANNING FORMS</t>
  </si>
  <si>
    <r>
      <t xml:space="preserve">CEC Form S-2: Energy Balance Table </t>
    </r>
    <r>
      <rPr>
        <sz val="12"/>
        <rFont val="Times New Roman"/>
        <family val="1"/>
      </rPr>
      <t>(issued 12/2016)</t>
    </r>
  </si>
  <si>
    <t>Yellow fills indicate confidentiality is being requested pursuant to Appendix A.</t>
  </si>
  <si>
    <t>2018 GWh numbers are illustrative.</t>
  </si>
  <si>
    <t>Bold font cells sum automatically.</t>
  </si>
  <si>
    <t>Data input by User are in dark green font.</t>
  </si>
  <si>
    <t>line</t>
  </si>
  <si>
    <t>Energy Balance Table (GWh)</t>
  </si>
  <si>
    <t>2015</t>
  </si>
  <si>
    <t>2017</t>
  </si>
  <si>
    <t>2018</t>
  </si>
  <si>
    <t>2020</t>
  </si>
  <si>
    <t>2021</t>
  </si>
  <si>
    <t>2022</t>
  </si>
  <si>
    <t>2023</t>
  </si>
  <si>
    <t>2024</t>
  </si>
  <si>
    <t>2025</t>
  </si>
  <si>
    <t>2026</t>
  </si>
  <si>
    <t>ENERGY DEMAND CALCULATIONS</t>
  </si>
  <si>
    <r>
      <t>(</t>
    </r>
    <r>
      <rPr>
        <sz val="9"/>
        <rFont val="Wingdings"/>
        <charset val="2"/>
      </rPr>
      <t>â</t>
    </r>
    <r>
      <rPr>
        <sz val="12"/>
        <rFont val="Times New Roman"/>
        <family val="1"/>
      </rPr>
      <t xml:space="preserve"> Actual Supply</t>
    </r>
    <r>
      <rPr>
        <sz val="8"/>
        <rFont val="Times New Roman"/>
        <family val="1"/>
      </rPr>
      <t xml:space="preserve"> </t>
    </r>
    <r>
      <rPr>
        <sz val="8"/>
        <rFont val="Wingdings"/>
        <charset val="2"/>
      </rPr>
      <t>â</t>
    </r>
    <r>
      <rPr>
        <sz val="12"/>
        <rFont val="Times New Roman"/>
        <family val="1"/>
      </rPr>
      <t>)</t>
    </r>
  </si>
  <si>
    <r>
      <t xml:space="preserve">(Forecast Supply </t>
    </r>
    <r>
      <rPr>
        <sz val="12"/>
        <rFont val="Wingdings"/>
        <charset val="2"/>
      </rPr>
      <t>ð</t>
    </r>
    <r>
      <rPr>
        <sz val="12"/>
        <rFont val="Times New Roman"/>
        <family val="1"/>
      </rPr>
      <t xml:space="preserve"> )</t>
    </r>
  </si>
  <si>
    <t>Forecast Total Energy Demand / Consumption</t>
  </si>
  <si>
    <t>2a</t>
  </si>
  <si>
    <t>ESP Demand: Existing Customer Contracts</t>
  </si>
  <si>
    <t>2b</t>
  </si>
  <si>
    <t>ESP Demand: New and Renewed Contracts</t>
  </si>
  <si>
    <t>2c</t>
  </si>
  <si>
    <t>ESP Demand in PG&amp;E service area</t>
  </si>
  <si>
    <t>2d</t>
  </si>
  <si>
    <t>ESP Demand in SCE service area</t>
  </si>
  <si>
    <t>2e</t>
  </si>
  <si>
    <t>ESP Demand in SDG&amp;E service area</t>
  </si>
  <si>
    <t>Additional Achievable Energy Efficiency (-)</t>
  </si>
  <si>
    <t>Demand Response / Interruptible Programs (-)</t>
  </si>
  <si>
    <t>Coincidence Adjustment [does not apply to S-2 form]</t>
  </si>
  <si>
    <t>Coincident Peak-Hour Demand [does not apply to S-2]</t>
  </si>
  <si>
    <t>Required Planning Reserve [does not apply to S-2]</t>
  </si>
  <si>
    <t>Credit for Imports That Carry Reserves [does not apply]</t>
  </si>
  <si>
    <t xml:space="preserve">Firm Sales Obligations </t>
  </si>
  <si>
    <t xml:space="preserve">ENERGY SUPPLY RESOURCES </t>
  </si>
  <si>
    <t>12a</t>
  </si>
  <si>
    <t>12b</t>
  </si>
  <si>
    <t>12c</t>
  </si>
  <si>
    <t>12d</t>
  </si>
  <si>
    <t>14a</t>
  </si>
  <si>
    <t>14b</t>
  </si>
  <si>
    <t>14c</t>
  </si>
  <si>
    <t>15a</t>
  </si>
  <si>
    <t>15b</t>
  </si>
  <si>
    <t>15d</t>
  </si>
  <si>
    <t>17a</t>
  </si>
  <si>
    <t>17b</t>
  </si>
  <si>
    <t>17c</t>
  </si>
  <si>
    <t>17d</t>
  </si>
  <si>
    <t>17e</t>
  </si>
  <si>
    <t>17f</t>
  </si>
  <si>
    <t>17g</t>
  </si>
  <si>
    <t>17h</t>
  </si>
  <si>
    <t>18a</t>
  </si>
  <si>
    <t>Total Renewable Contract Supply</t>
  </si>
  <si>
    <t>18b</t>
  </si>
  <si>
    <t>Renewable DG Supply</t>
  </si>
  <si>
    <t>18c</t>
  </si>
  <si>
    <t>[state fuel; then Renewable Contract 1 (Supplier Name)]</t>
  </si>
  <si>
    <t>18d</t>
  </si>
  <si>
    <t>[Small Hydro; then Renewable Contract 2 (Supplier Name)]</t>
  </si>
  <si>
    <t>18e</t>
  </si>
  <si>
    <t>[Solar; then Renewable Contract N, list planned resources last]</t>
  </si>
  <si>
    <t>19a</t>
  </si>
  <si>
    <t>Total Other Bilateral Contract Supply</t>
  </si>
  <si>
    <t>19b</t>
  </si>
  <si>
    <t>Non-Renewable DG Supply</t>
  </si>
  <si>
    <t>19c</t>
  </si>
  <si>
    <t>19e</t>
  </si>
  <si>
    <t>19n</t>
  </si>
  <si>
    <r>
      <t>Short Term and Spot Market Purchases (</t>
    </r>
    <r>
      <rPr>
        <b/>
        <sz val="12"/>
        <color rgb="FFFF0000"/>
        <rFont val="Times New Roman"/>
        <family val="1"/>
      </rPr>
      <t>and Sales</t>
    </r>
    <r>
      <rPr>
        <b/>
        <sz val="12"/>
        <rFont val="Times New Roman"/>
        <family val="1"/>
      </rPr>
      <t>)</t>
    </r>
  </si>
  <si>
    <t>ENERGY BALANCE SUMMARY</t>
  </si>
  <si>
    <t>Total: Existing and Planned Resources</t>
  </si>
  <si>
    <t>Firm LSE Procurement Requirement</t>
  </si>
  <si>
    <r>
      <rPr>
        <b/>
        <sz val="12"/>
        <rFont val="Times New Roman"/>
        <family val="1"/>
      </rPr>
      <t xml:space="preserve">Net Surplus </t>
    </r>
    <r>
      <rPr>
        <b/>
        <sz val="12"/>
        <color rgb="FFFF0000"/>
        <rFont val="Times New Roman"/>
        <family val="1"/>
      </rPr>
      <t>(or Need)</t>
    </r>
  </si>
  <si>
    <t>Generic Renewable Supply</t>
  </si>
  <si>
    <t>Generic Non-Renewable Supply</t>
  </si>
  <si>
    <t>Notes</t>
  </si>
  <si>
    <t>x</t>
  </si>
  <si>
    <t>Natural Gas - CT1 (3 units)</t>
  </si>
  <si>
    <t>Natural Gas - STIGCT_2_LODI</t>
  </si>
  <si>
    <t>12e</t>
  </si>
  <si>
    <t>12f</t>
  </si>
  <si>
    <t>Natural Gas - LODIEC_2_PL1X2</t>
  </si>
  <si>
    <t>Natural Gas - PALALT_7_COBUG</t>
  </si>
  <si>
    <t>Natural Gas - High Sierra Cogen</t>
  </si>
  <si>
    <t>LSE Name on Admin Tab</t>
  </si>
  <si>
    <t>Where cell specifies more than one datum, separate data with a semicolon.</t>
  </si>
  <si>
    <t>Adjusted Demand: End-Use Customers</t>
  </si>
  <si>
    <t>Total Fossil Fuel Supply</t>
  </si>
  <si>
    <t>Total Hydroelectric Supply</t>
  </si>
  <si>
    <t>Total Utility-Controlled Renewable Supply</t>
  </si>
  <si>
    <t>Total Qualifying Facility (QF) Contract Supply</t>
  </si>
  <si>
    <t>Biofuels</t>
  </si>
  <si>
    <t>Geothermal</t>
  </si>
  <si>
    <t>Small Hydro</t>
  </si>
  <si>
    <t>Solar</t>
  </si>
  <si>
    <t>Wind</t>
  </si>
  <si>
    <t xml:space="preserve">Natural Gas </t>
  </si>
  <si>
    <t>Other</t>
  </si>
  <si>
    <t>Planned Resources: list each on lines inserted below this line.</t>
  </si>
  <si>
    <t>Collierville (COLVIL_7_PL1X2) &lt;30 MW</t>
  </si>
  <si>
    <t>Lake Mendocino (UKIAH_7_LAKEMN) &lt;30 MW</t>
  </si>
  <si>
    <t>14d</t>
  </si>
  <si>
    <t>New Spicer SPICER_1_UNITS</t>
  </si>
  <si>
    <t>Geothermal NCPA_7_GP Unit 1 &amp; 2</t>
  </si>
  <si>
    <t>Geothermal NCPA_7_GP Unit 3 &amp; 4</t>
  </si>
  <si>
    <t>Hydro &gt;30 MW: WBR</t>
  </si>
  <si>
    <t>Portfolio: Bilateral Contracts</t>
  </si>
  <si>
    <t>Hydro &gt;30MW: WBR</t>
  </si>
  <si>
    <t>Portfolio: Bilateral PPAs</t>
  </si>
  <si>
    <t xml:space="preserve"> </t>
  </si>
  <si>
    <r>
      <t xml:space="preserve">CEC Form S-1: Capacity Resource Accounting Table </t>
    </r>
    <r>
      <rPr>
        <sz val="12"/>
        <rFont val="Times New Roman"/>
        <family val="1"/>
      </rPr>
      <t>(issued 12/2016)</t>
    </r>
  </si>
  <si>
    <t>2018 MW numbers are illustrative.</t>
  </si>
  <si>
    <t>Capacity Resource Accounting Table (MW)</t>
  </si>
  <si>
    <t>2016</t>
  </si>
  <si>
    <t>2019</t>
  </si>
  <si>
    <t>PEAK LOAD CALCULATIONS</t>
  </si>
  <si>
    <r>
      <t>(</t>
    </r>
    <r>
      <rPr>
        <sz val="8"/>
        <rFont val="Wingdings"/>
        <charset val="2"/>
      </rPr>
      <t>â</t>
    </r>
    <r>
      <rPr>
        <sz val="8"/>
        <rFont val="Times New Roman"/>
        <family val="1"/>
      </rPr>
      <t xml:space="preserve"> </t>
    </r>
    <r>
      <rPr>
        <sz val="12"/>
        <rFont val="Times New Roman"/>
        <family val="1"/>
      </rPr>
      <t>Prior Forecasts</t>
    </r>
    <r>
      <rPr>
        <sz val="8"/>
        <rFont val="Times New Roman"/>
        <family val="1"/>
      </rPr>
      <t xml:space="preserve"> </t>
    </r>
    <r>
      <rPr>
        <sz val="8"/>
        <rFont val="Wingdings"/>
        <charset val="2"/>
      </rPr>
      <t>â</t>
    </r>
    <r>
      <rPr>
        <sz val="12"/>
        <rFont val="Times New Roman"/>
        <family val="1"/>
      </rPr>
      <t>)</t>
    </r>
  </si>
  <si>
    <t>Forecast Total Peak-Hour 1-in-2 Demand</t>
  </si>
  <si>
    <t>Coincidence Adjustment (-)</t>
  </si>
  <si>
    <t>Coincident Peak-Hour Demand</t>
  </si>
  <si>
    <t>Required Planning Reserve Margin</t>
  </si>
  <si>
    <t>Credit for Imports That Carry Reserves (-)</t>
  </si>
  <si>
    <t>CAPACITY SUPPLY RESOURCES</t>
  </si>
  <si>
    <t xml:space="preserve">Natural Gas: Alameda Unit 1 (ALMEGT_1_UNIT1) </t>
  </si>
  <si>
    <t>Natural Gas: Alamdea Unit 2 (ALMEGT_1_UNIT2)</t>
  </si>
  <si>
    <t>Natural Gas: Lodi Unit 1 (LODI25_2_UNIT1)</t>
  </si>
  <si>
    <t>Natural Gas: Palo Alto Cogen (PALALT_7_COBUG)</t>
  </si>
  <si>
    <t>Natural Gas Lodi STIG (STIGCT_2_LODI)</t>
  </si>
  <si>
    <t>12g</t>
  </si>
  <si>
    <t>Natural Gas: Lodi Energy Center (LODIEC_2_PL1X2)</t>
  </si>
  <si>
    <t>12h</t>
  </si>
  <si>
    <t>Natural Gas: High Sierra Cogeneration (PLMSSR_6_HISIER)</t>
  </si>
  <si>
    <t>13a</t>
  </si>
  <si>
    <t>Total Nuclear Supply</t>
  </si>
  <si>
    <t>Collierville (COLVIL_7_PLIX2 &gt;30 MW)</t>
  </si>
  <si>
    <t>Spicer (SPICER_1_UNITS &lt;30 MW)</t>
  </si>
  <si>
    <t>Lake Mendocino (UKIAH_7_LAKEMN &lt;30MW)</t>
  </si>
  <si>
    <t>Geothermal: NCPA_7_GP UNIT 1, NCPA_7_GP UNIT 2</t>
  </si>
  <si>
    <t>15c</t>
  </si>
  <si>
    <t>Geothermal: NCPA_7_GP UNIT 4</t>
  </si>
  <si>
    <t>Wind;  High Winds (Avangrid Renewables LLC)</t>
  </si>
  <si>
    <t>Wind;  Shiloh (Avangrid Renewables LLC)</t>
  </si>
  <si>
    <t>Biogas; Richmond Landfill (Republic Services Inc)</t>
  </si>
  <si>
    <t>18f</t>
  </si>
  <si>
    <t>Biogas; Santa Cruz Landfill (Ameresco LLC)</t>
  </si>
  <si>
    <t>18g</t>
  </si>
  <si>
    <t>Biogas; Ox Mountain Landfill (Ameresco LLC)</t>
  </si>
  <si>
    <t>18h</t>
  </si>
  <si>
    <t>Biogas; Keller Canyon Landfill (Ameresco LLC)</t>
  </si>
  <si>
    <t>18i</t>
  </si>
  <si>
    <t>Biogas; Butte County Landfill (Ameresco LLC)</t>
  </si>
  <si>
    <t>18j</t>
  </si>
  <si>
    <t>Biogas; Johnson Canyon Landfill (Ameresco LLC)</t>
  </si>
  <si>
    <t>18k</t>
  </si>
  <si>
    <t>Biogas; East Bay MUD (East Bay MUD)</t>
  </si>
  <si>
    <t>18l</t>
  </si>
  <si>
    <t>Biogas; San Joaquin Landfill (Ameresco LLC)</t>
  </si>
  <si>
    <t>18m</t>
  </si>
  <si>
    <t xml:space="preserve">Solar; Kettleman (EE Kettleman Land LLC) </t>
  </si>
  <si>
    <t>18n</t>
  </si>
  <si>
    <t>Solar; BigSky_2_Solar2 (sPower-Elevation)</t>
  </si>
  <si>
    <t>18o</t>
  </si>
  <si>
    <t>Solar; BigSky_2_Solar4 (sPower-Western Antelope)</t>
  </si>
  <si>
    <t>18p</t>
  </si>
  <si>
    <t>Solar; Crow Creek (CRE-Frontier LLC)</t>
  </si>
  <si>
    <t>18q</t>
  </si>
  <si>
    <t>Solar; Lamont Solar (sPower-Hayworth)</t>
  </si>
  <si>
    <t>18r</t>
  </si>
  <si>
    <t>Solar; Gridley Main 1 (Lightbeam Power Company LLC)</t>
  </si>
  <si>
    <t>18s</t>
  </si>
  <si>
    <t>Solar; Gridley Solar (Lightbeam Power Company LLC)</t>
  </si>
  <si>
    <t>18t</t>
  </si>
  <si>
    <t>Hydro; Graeagle (Henwood Associates)</t>
  </si>
  <si>
    <t>Powerex</t>
  </si>
  <si>
    <t>19d</t>
  </si>
  <si>
    <t>Shell Energy North America</t>
  </si>
  <si>
    <t>WAPA Delivery (Tracy)</t>
  </si>
  <si>
    <t>19f</t>
  </si>
  <si>
    <t>Seattle City Light Exchange</t>
  </si>
  <si>
    <r>
      <t>Short-Term and Spot Market Purchases (</t>
    </r>
    <r>
      <rPr>
        <b/>
        <sz val="12"/>
        <color rgb="FFFF0000"/>
        <rFont val="Times New Roman"/>
        <family val="1"/>
      </rPr>
      <t>and Sales</t>
    </r>
    <r>
      <rPr>
        <b/>
        <sz val="12"/>
        <rFont val="Times New Roman"/>
        <family val="1"/>
      </rPr>
      <t>)</t>
    </r>
  </si>
  <si>
    <t>CAPACITY BALANCE SUMMARY</t>
  </si>
  <si>
    <t>Total: Existing and Planned Supply</t>
  </si>
  <si>
    <t>Generic Non-Renewable Resources</t>
  </si>
  <si>
    <t>Specified Planning Reserve Margin</t>
  </si>
  <si>
    <t>MW</t>
  </si>
  <si>
    <t>Historic LSE Peak Load:</t>
  </si>
  <si>
    <t>Year 2015</t>
  </si>
  <si>
    <t>Year 2016</t>
  </si>
  <si>
    <t>Annual Peak Load / Actual Metered Deliveries</t>
  </si>
  <si>
    <t>Date of Peak Load for Annual Peak Deliveries</t>
  </si>
  <si>
    <t>Hour Ending (HE) for Annual Peak Deliveries</t>
  </si>
  <si>
    <t>Interruptible Load called on during that hour (+)</t>
  </si>
  <si>
    <t>Self-Generation and DG Adjustments</t>
  </si>
  <si>
    <t>Adjustments for Major Outages</t>
  </si>
  <si>
    <t>Adjusted Annual Peak Load</t>
  </si>
  <si>
    <t>Lines</t>
  </si>
  <si>
    <t>Previously supplied capacity values supplied for WBR contract were based on full contract value rather than expected capacity available to serve load.  Values provided for 2017 going forward better reflect Resource Adequacy capacity claimed on that resource.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</si>
</sst>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409]mmm\-yy;@"/>
    <numFmt numFmtId="165" formatCode="#,##0.0_);[Red]\(#,##0.0\)"/>
    <numFmt numFmtId="166" formatCode="0.0_);[Red]\(0.0\)"/>
    <numFmt numFmtId="167" formatCode="0.0"/>
    <numFmt numFmtId="168" formatCode="#,##0.0"/>
    <numFmt numFmtId="169" formatCode="m/d/yy;@"/>
  </numFmts>
  <fonts count="17" x14ac:knownFonts="1">
    <font>
      <sz val="12"/>
      <name val="Times New Roman"/>
    </font>
    <font>
      <sz val="12"/>
      <name val="Times New Roman"/>
      <family val="1"/>
    </font>
    <font>
      <b/>
      <sz val="12"/>
      <name val="Times New Roman"/>
      <family val="1"/>
    </font>
    <font>
      <i/>
      <sz val="12"/>
      <name val="Times New Roman"/>
      <family val="1"/>
    </font>
    <font>
      <sz val="12"/>
      <color rgb="FF008000"/>
      <name val="Times New Roman"/>
      <family val="1"/>
    </font>
    <font>
      <sz val="11"/>
      <name val="Times New Roman"/>
      <family val="1"/>
    </font>
    <font>
      <sz val="9"/>
      <name val="Wingdings"/>
      <charset val="2"/>
    </font>
    <font>
      <sz val="8"/>
      <name val="Times New Roman"/>
      <family val="1"/>
    </font>
    <font>
      <sz val="8"/>
      <name val="Wingdings"/>
      <charset val="2"/>
    </font>
    <font>
      <sz val="12"/>
      <name val="Wingdings"/>
      <charset val="2"/>
    </font>
    <font>
      <b/>
      <sz val="12"/>
      <color rgb="FFFF0000"/>
      <name val="Times New Roman"/>
      <family val="1"/>
    </font>
    <font>
      <b/>
      <sz val="12"/>
      <color indexed="10"/>
      <name val="Times New Roman"/>
      <family val="1"/>
    </font>
    <font>
      <b/>
      <sz val="12"/>
      <color rgb="FF0000FF"/>
      <name val="Times New Roman"/>
      <family val="1"/>
    </font>
    <font>
      <sz val="12"/>
      <color rgb="FF0000FF"/>
      <name val="Times New Roman"/>
      <family val="1"/>
    </font>
    <font>
      <sz val="12"/>
      <color rgb="FFFF0000"/>
      <name val="Times New Roman"/>
      <family val="1"/>
    </font>
    <font>
      <sz val="8"/>
      <color indexed="81"/>
      <name val="Tahoma"/>
      <family val="2"/>
    </font>
    <font>
      <b/>
      <sz val="8"/>
      <color indexed="81"/>
      <name val="Tahoma"/>
      <family val="2"/>
    </font>
  </fonts>
  <fills count="10">
    <fill>
      <patternFill patternType="none"/>
    </fill>
    <fill>
      <patternFill patternType="gray125"/>
    </fill>
    <fill>
      <patternFill patternType="solid">
        <fgColor rgb="FFFFFF00"/>
        <bgColor indexed="64"/>
      </patternFill>
    </fill>
    <fill>
      <patternFill patternType="solid">
        <fgColor theme="9" tint="0.59996337778862885"/>
        <bgColor indexed="64"/>
      </patternFill>
    </fill>
    <fill>
      <patternFill patternType="solid">
        <fgColor theme="0"/>
        <bgColor indexed="64"/>
      </patternFill>
    </fill>
    <fill>
      <patternFill patternType="solid">
        <fgColor rgb="FFDDDDDD"/>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indexed="42"/>
        <bgColor indexed="64"/>
      </patternFill>
    </fill>
    <fill>
      <patternFill patternType="solid">
        <fgColor theme="7" tint="0.7999816888943144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top/>
      <bottom/>
      <diagonal/>
    </border>
    <border>
      <left/>
      <right/>
      <top/>
      <bottom style="thin">
        <color indexed="64"/>
      </bottom>
      <diagonal/>
    </border>
    <border>
      <left/>
      <right/>
      <top style="thin">
        <color indexed="64"/>
      </top>
      <bottom style="thin">
        <color indexed="64"/>
      </bottom>
      <diagonal/>
    </border>
  </borders>
  <cellStyleXfs count="1">
    <xf numFmtId="0" fontId="0" fillId="0" borderId="0"/>
  </cellStyleXfs>
  <cellXfs count="133">
    <xf numFmtId="0" fontId="0" fillId="0" borderId="0" xfId="0"/>
    <xf numFmtId="0" fontId="0" fillId="0" borderId="0" xfId="0" applyAlignment="1">
      <alignment horizontal="center" vertical="center"/>
    </xf>
    <xf numFmtId="0" fontId="1" fillId="0" borderId="0" xfId="0" applyFont="1" applyAlignment="1">
      <alignment horizontal="left" vertical="center" wrapText="1" indent="1"/>
    </xf>
    <xf numFmtId="0" fontId="0" fillId="0" borderId="0" xfId="0" applyAlignment="1">
      <alignment horizontal="right" vertical="center"/>
    </xf>
    <xf numFmtId="38" fontId="0" fillId="0" borderId="0" xfId="0" applyNumberFormat="1" applyAlignment="1">
      <alignment vertical="center"/>
    </xf>
    <xf numFmtId="3" fontId="0" fillId="0" borderId="0" xfId="0" applyNumberFormat="1" applyAlignment="1">
      <alignment vertical="center"/>
    </xf>
    <xf numFmtId="0" fontId="0" fillId="0" borderId="0" xfId="0" applyAlignment="1">
      <alignment vertical="center"/>
    </xf>
    <xf numFmtId="0" fontId="0" fillId="0" borderId="0" xfId="0" applyBorder="1" applyAlignment="1">
      <alignment horizontal="left" vertical="center"/>
    </xf>
    <xf numFmtId="0" fontId="2" fillId="0" borderId="0" xfId="0" applyFont="1" applyBorder="1" applyAlignment="1">
      <alignment horizontal="left" vertical="center" indent="1"/>
    </xf>
    <xf numFmtId="0" fontId="0" fillId="0" borderId="0" xfId="0" applyBorder="1" applyAlignment="1">
      <alignment horizontal="right" vertical="center"/>
    </xf>
    <xf numFmtId="38" fontId="0" fillId="0" borderId="0" xfId="0" applyNumberFormat="1" applyBorder="1" applyAlignment="1">
      <alignment horizontal="left" vertical="center"/>
    </xf>
    <xf numFmtId="3" fontId="0" fillId="0" borderId="0" xfId="0" applyNumberFormat="1" applyBorder="1" applyAlignment="1">
      <alignment horizontal="left" vertical="center"/>
    </xf>
    <xf numFmtId="0" fontId="2" fillId="0" borderId="0" xfId="0" applyFont="1" applyBorder="1" applyAlignment="1">
      <alignment horizontal="left" vertical="center" indent="2"/>
    </xf>
    <xf numFmtId="0" fontId="2" fillId="0" borderId="0" xfId="0" applyFont="1" applyBorder="1" applyAlignment="1">
      <alignment horizontal="left" vertical="center" wrapText="1" indent="2"/>
    </xf>
    <xf numFmtId="0" fontId="1" fillId="0" borderId="0" xfId="0" applyFont="1" applyBorder="1" applyAlignment="1">
      <alignment horizontal="left" vertical="center" wrapText="1" indent="1"/>
    </xf>
    <xf numFmtId="38" fontId="2" fillId="0" borderId="0" xfId="0" applyNumberFormat="1" applyFont="1" applyFill="1" applyBorder="1" applyAlignment="1">
      <alignment horizontal="left" vertical="center" indent="1"/>
    </xf>
    <xf numFmtId="0" fontId="1" fillId="2" borderId="0" xfId="0" applyFont="1" applyFill="1" applyBorder="1" applyAlignment="1">
      <alignment vertical="center"/>
    </xf>
    <xf numFmtId="38" fontId="2" fillId="2" borderId="0" xfId="0" applyNumberFormat="1" applyFont="1" applyFill="1" applyBorder="1" applyAlignment="1">
      <alignment horizontal="left" vertical="center" indent="1"/>
    </xf>
    <xf numFmtId="0" fontId="0" fillId="2" borderId="0" xfId="0" applyFill="1" applyBorder="1" applyAlignment="1">
      <alignment horizontal="left" vertical="center"/>
    </xf>
    <xf numFmtId="3" fontId="0" fillId="2" borderId="0" xfId="0" applyNumberFormat="1" applyFill="1" applyBorder="1" applyAlignment="1">
      <alignment horizontal="left" vertical="center"/>
    </xf>
    <xf numFmtId="0" fontId="0" fillId="0" borderId="0" xfId="0" applyBorder="1" applyAlignment="1">
      <alignment horizontal="left" vertical="center" wrapText="1" indent="1"/>
    </xf>
    <xf numFmtId="164" fontId="1" fillId="0" borderId="0" xfId="0" applyNumberFormat="1" applyFont="1" applyFill="1" applyBorder="1" applyAlignment="1">
      <alignment horizontal="left" vertical="center" indent="1"/>
    </xf>
    <xf numFmtId="164" fontId="1" fillId="3" borderId="0" xfId="0" applyNumberFormat="1" applyFont="1" applyFill="1" applyBorder="1" applyAlignment="1">
      <alignment horizontal="left" vertical="center"/>
    </xf>
    <xf numFmtId="164" fontId="1" fillId="3" borderId="0" xfId="0" applyNumberFormat="1" applyFont="1" applyFill="1" applyBorder="1" applyAlignment="1">
      <alignment horizontal="left" vertical="center" indent="1"/>
    </xf>
    <xf numFmtId="3" fontId="0" fillId="4" borderId="0" xfId="0" applyNumberFormat="1" applyFill="1" applyBorder="1" applyAlignment="1">
      <alignment horizontal="left" vertical="center"/>
    </xf>
    <xf numFmtId="0" fontId="3" fillId="0" borderId="0" xfId="0" applyFont="1" applyFill="1" applyBorder="1" applyAlignment="1">
      <alignment horizontal="left" vertical="center" wrapText="1" indent="1"/>
    </xf>
    <xf numFmtId="0" fontId="2" fillId="0" borderId="0" xfId="0" applyFont="1" applyFill="1" applyAlignment="1">
      <alignment horizontal="left" vertical="center" indent="1"/>
    </xf>
    <xf numFmtId="0" fontId="2" fillId="0" borderId="0" xfId="0" applyFont="1" applyFill="1" applyAlignment="1">
      <alignment horizontal="left" vertical="center"/>
    </xf>
    <xf numFmtId="0" fontId="4" fillId="0" borderId="0" xfId="0" applyFont="1" applyFill="1" applyBorder="1" applyAlignment="1">
      <alignment horizontal="left" vertical="center" indent="1"/>
    </xf>
    <xf numFmtId="0" fontId="4" fillId="0" borderId="0" xfId="0" applyFont="1" applyFill="1" applyBorder="1" applyAlignment="1">
      <alignment horizontal="left" vertical="center"/>
    </xf>
    <xf numFmtId="3" fontId="0" fillId="0" borderId="0" xfId="0" applyNumberFormat="1" applyFill="1" applyBorder="1" applyAlignment="1">
      <alignment horizontal="left" vertical="center"/>
    </xf>
    <xf numFmtId="164" fontId="5" fillId="3" borderId="1" xfId="0" applyNumberFormat="1" applyFont="1" applyFill="1" applyBorder="1" applyAlignment="1">
      <alignment horizontal="center" vertical="center"/>
    </xf>
    <xf numFmtId="164" fontId="2" fillId="3" borderId="1" xfId="0" applyNumberFormat="1" applyFont="1" applyFill="1" applyBorder="1" applyAlignment="1">
      <alignment horizontal="left" vertical="center" wrapText="1" indent="1"/>
    </xf>
    <xf numFmtId="164" fontId="2" fillId="3" borderId="1" xfId="0" applyNumberFormat="1" applyFont="1" applyFill="1" applyBorder="1" applyAlignment="1">
      <alignment horizontal="center" vertical="center"/>
    </xf>
    <xf numFmtId="49" fontId="2" fillId="3" borderId="1" xfId="0" applyNumberFormat="1" applyFont="1" applyFill="1" applyBorder="1" applyAlignment="1">
      <alignment horizontal="center" vertical="center"/>
    </xf>
    <xf numFmtId="164" fontId="0" fillId="0" borderId="0" xfId="0" applyNumberFormat="1" applyAlignment="1">
      <alignment vertical="center"/>
    </xf>
    <xf numFmtId="164" fontId="0" fillId="0" borderId="1" xfId="0" applyNumberFormat="1" applyBorder="1" applyAlignment="1">
      <alignment horizontal="center" vertical="center"/>
    </xf>
    <xf numFmtId="164" fontId="2" fillId="0" borderId="1" xfId="0" applyNumberFormat="1" applyFont="1" applyBorder="1" applyAlignment="1">
      <alignment horizontal="left" vertical="center" wrapText="1" indent="1"/>
    </xf>
    <xf numFmtId="164" fontId="1" fillId="0" borderId="1" xfId="0" applyNumberFormat="1" applyFont="1" applyBorder="1" applyAlignment="1">
      <alignment horizontal="left" vertical="center"/>
    </xf>
    <xf numFmtId="164" fontId="0" fillId="0" borderId="1" xfId="0" applyNumberFormat="1" applyBorder="1" applyAlignment="1">
      <alignment horizontal="right" vertical="center"/>
    </xf>
    <xf numFmtId="38" fontId="1" fillId="0" borderId="1" xfId="0" applyNumberFormat="1" applyFont="1" applyBorder="1" applyAlignment="1">
      <alignment vertical="center"/>
    </xf>
    <xf numFmtId="38" fontId="0" fillId="0" borderId="1" xfId="0" applyNumberFormat="1" applyBorder="1" applyAlignment="1">
      <alignment vertical="center"/>
    </xf>
    <xf numFmtId="164" fontId="0" fillId="0" borderId="1" xfId="0" applyNumberFormat="1" applyBorder="1" applyAlignment="1">
      <alignment vertical="center"/>
    </xf>
    <xf numFmtId="0" fontId="0" fillId="0" borderId="1" xfId="0" applyBorder="1" applyAlignment="1">
      <alignment horizontal="center" vertical="center"/>
    </xf>
    <xf numFmtId="0" fontId="1" fillId="0" borderId="1" xfId="0" applyFont="1" applyBorder="1" applyAlignment="1">
      <alignment horizontal="left" vertical="center" wrapText="1" indent="1"/>
    </xf>
    <xf numFmtId="0" fontId="4" fillId="5" borderId="1" xfId="0" applyFont="1" applyFill="1" applyBorder="1" applyAlignment="1">
      <alignment horizontal="right" vertical="center"/>
    </xf>
    <xf numFmtId="38" fontId="4" fillId="0" borderId="1" xfId="0" applyNumberFormat="1" applyFont="1" applyFill="1" applyBorder="1" applyAlignment="1">
      <alignment horizontal="right" vertical="center"/>
    </xf>
    <xf numFmtId="38" fontId="4" fillId="0" borderId="1" xfId="0" applyNumberFormat="1" applyFont="1" applyFill="1" applyBorder="1" applyAlignment="1">
      <alignment horizontal="right"/>
    </xf>
    <xf numFmtId="0" fontId="1" fillId="0" borderId="1" xfId="0" applyFont="1" applyBorder="1" applyAlignment="1">
      <alignment horizontal="center" vertical="center"/>
    </xf>
    <xf numFmtId="38" fontId="4" fillId="0" borderId="1" xfId="0" applyNumberFormat="1" applyFont="1" applyFill="1" applyBorder="1" applyAlignment="1">
      <alignment vertical="center"/>
    </xf>
    <xf numFmtId="38" fontId="1" fillId="0" borderId="1" xfId="0" applyNumberFormat="1" applyFont="1" applyFill="1" applyBorder="1" applyAlignment="1">
      <alignment vertical="center"/>
    </xf>
    <xf numFmtId="0" fontId="2" fillId="0" borderId="1" xfId="0" applyFont="1" applyBorder="1" applyAlignment="1">
      <alignment horizontal="left" vertical="center" wrapText="1" indent="1"/>
    </xf>
    <xf numFmtId="38" fontId="2" fillId="0" borderId="1" xfId="0" applyNumberFormat="1" applyFont="1" applyFill="1" applyBorder="1" applyAlignment="1">
      <alignment horizontal="right" vertical="center"/>
    </xf>
    <xf numFmtId="38" fontId="2" fillId="0" borderId="1" xfId="0" applyNumberFormat="1" applyFont="1" applyFill="1" applyBorder="1" applyAlignment="1">
      <alignment vertical="center"/>
    </xf>
    <xf numFmtId="0" fontId="0" fillId="6" borderId="2" xfId="0" applyFill="1" applyBorder="1" applyAlignment="1">
      <alignment horizontal="center" vertical="center"/>
    </xf>
    <xf numFmtId="0" fontId="1" fillId="6" borderId="2" xfId="0" applyFont="1" applyFill="1" applyBorder="1" applyAlignment="1">
      <alignment horizontal="left" vertical="center" wrapText="1" indent="1"/>
    </xf>
    <xf numFmtId="0" fontId="0" fillId="6" borderId="2" xfId="0" applyFill="1" applyBorder="1" applyAlignment="1">
      <alignment horizontal="right" vertical="center"/>
    </xf>
    <xf numFmtId="38" fontId="0" fillId="6" borderId="2" xfId="0" applyNumberFormat="1" applyFill="1" applyBorder="1" applyAlignment="1">
      <alignment vertical="center"/>
    </xf>
    <xf numFmtId="3" fontId="0" fillId="6" borderId="2" xfId="0" applyNumberFormat="1" applyFill="1" applyBorder="1" applyAlignment="1">
      <alignment vertical="center"/>
    </xf>
    <xf numFmtId="0" fontId="0" fillId="0" borderId="1" xfId="0" applyBorder="1" applyAlignment="1">
      <alignment horizontal="right" vertical="center"/>
    </xf>
    <xf numFmtId="38" fontId="0" fillId="0" borderId="1" xfId="0" applyNumberFormat="1" applyFill="1" applyBorder="1" applyAlignment="1">
      <alignment vertical="center"/>
    </xf>
    <xf numFmtId="3" fontId="0" fillId="0" borderId="1" xfId="0" applyNumberFormat="1" applyFill="1" applyBorder="1" applyAlignment="1">
      <alignment vertical="center"/>
    </xf>
    <xf numFmtId="38" fontId="2" fillId="0" borderId="1" xfId="0" applyNumberFormat="1" applyFont="1" applyBorder="1" applyAlignment="1">
      <alignment horizontal="right" vertical="center"/>
    </xf>
    <xf numFmtId="0" fontId="1" fillId="0" borderId="1" xfId="0" applyFont="1" applyFill="1" applyBorder="1" applyAlignment="1">
      <alignment horizontal="left" vertical="center" wrapText="1" indent="1"/>
    </xf>
    <xf numFmtId="0" fontId="2" fillId="0" borderId="1" xfId="0" applyFont="1" applyBorder="1" applyAlignment="1">
      <alignment horizontal="right" vertical="center"/>
    </xf>
    <xf numFmtId="38" fontId="2" fillId="0" borderId="1" xfId="0" quotePrefix="1" applyNumberFormat="1" applyFont="1" applyBorder="1" applyAlignment="1">
      <alignment horizontal="right" vertical="center"/>
    </xf>
    <xf numFmtId="0" fontId="1" fillId="0" borderId="1" xfId="0" quotePrefix="1" applyFont="1" applyBorder="1" applyAlignment="1">
      <alignment horizontal="left" vertical="center" wrapText="1" indent="1"/>
    </xf>
    <xf numFmtId="0" fontId="11" fillId="0" borderId="1" xfId="0" applyFont="1" applyBorder="1" applyAlignment="1">
      <alignment horizontal="left" vertical="center" wrapText="1" indent="1"/>
    </xf>
    <xf numFmtId="0" fontId="1" fillId="0" borderId="0" xfId="0" applyFont="1" applyAlignment="1">
      <alignment horizontal="center" vertical="center"/>
    </xf>
    <xf numFmtId="0" fontId="12" fillId="0" borderId="0" xfId="0" applyFont="1" applyAlignment="1">
      <alignment horizontal="left" vertical="center" wrapText="1" indent="1"/>
    </xf>
    <xf numFmtId="0" fontId="13" fillId="0" borderId="1" xfId="0" applyFont="1" applyBorder="1" applyAlignment="1">
      <alignment horizontal="center" vertical="center"/>
    </xf>
    <xf numFmtId="0" fontId="1" fillId="0" borderId="3" xfId="0" applyFont="1" applyBorder="1" applyAlignment="1">
      <alignment horizontal="left" vertical="center" wrapText="1" indent="1"/>
    </xf>
    <xf numFmtId="0" fontId="0" fillId="0" borderId="4" xfId="0" applyBorder="1" applyAlignment="1">
      <alignment horizontal="center" vertical="center"/>
    </xf>
    <xf numFmtId="0" fontId="0" fillId="0" borderId="0" xfId="0" applyBorder="1" applyAlignment="1">
      <alignment horizontal="center" vertical="center"/>
    </xf>
    <xf numFmtId="3" fontId="0" fillId="0" borderId="0" xfId="0" applyNumberFormat="1" applyBorder="1" applyAlignment="1">
      <alignment vertical="center"/>
    </xf>
    <xf numFmtId="38" fontId="4" fillId="7" borderId="1" xfId="0" applyNumberFormat="1" applyFont="1" applyFill="1" applyBorder="1" applyAlignment="1">
      <alignment vertical="center"/>
    </xf>
    <xf numFmtId="38" fontId="4" fillId="7" borderId="1" xfId="0" applyNumberFormat="1" applyFont="1" applyFill="1" applyBorder="1" applyAlignment="1">
      <alignment horizontal="right" vertical="center"/>
    </xf>
    <xf numFmtId="165" fontId="4" fillId="0" borderId="1" xfId="0" applyNumberFormat="1" applyFont="1" applyFill="1" applyBorder="1" applyAlignment="1">
      <alignment vertical="center"/>
    </xf>
    <xf numFmtId="38" fontId="1" fillId="0" borderId="0" xfId="0" applyNumberFormat="1" applyFont="1" applyAlignment="1">
      <alignment vertical="center"/>
    </xf>
    <xf numFmtId="0" fontId="1" fillId="0" borderId="2" xfId="0" applyFont="1" applyBorder="1" applyAlignment="1">
      <alignment horizontal="center" vertical="center"/>
    </xf>
    <xf numFmtId="38" fontId="4" fillId="0" borderId="2" xfId="0" applyNumberFormat="1" applyFont="1" applyFill="1" applyBorder="1" applyAlignment="1">
      <alignment vertical="center"/>
    </xf>
    <xf numFmtId="38" fontId="2" fillId="7" borderId="1" xfId="0" applyNumberFormat="1" applyFont="1" applyFill="1" applyBorder="1" applyAlignment="1">
      <alignment vertical="center"/>
    </xf>
    <xf numFmtId="1" fontId="2" fillId="0" borderId="1" xfId="0" applyNumberFormat="1" applyFont="1" applyBorder="1" applyAlignment="1">
      <alignment horizontal="right" vertical="center"/>
    </xf>
    <xf numFmtId="166" fontId="14" fillId="5" borderId="1" xfId="0" applyNumberFormat="1" applyFont="1" applyFill="1" applyBorder="1" applyAlignment="1">
      <alignment horizontal="right" vertical="center"/>
    </xf>
    <xf numFmtId="166" fontId="4" fillId="5" borderId="1" xfId="0" applyNumberFormat="1" applyFont="1" applyFill="1" applyBorder="1" applyAlignment="1">
      <alignment horizontal="right" vertical="center"/>
    </xf>
    <xf numFmtId="38" fontId="0" fillId="0" borderId="0" xfId="0" applyNumberFormat="1" applyBorder="1" applyAlignment="1">
      <alignment vertical="center"/>
    </xf>
    <xf numFmtId="0" fontId="0" fillId="0" borderId="0" xfId="0" applyBorder="1" applyAlignment="1">
      <alignment vertical="center"/>
    </xf>
    <xf numFmtId="0" fontId="2" fillId="0" borderId="0" xfId="0" applyFont="1" applyBorder="1" applyAlignment="1">
      <alignment horizontal="center" vertical="center"/>
    </xf>
    <xf numFmtId="164" fontId="1" fillId="8" borderId="0" xfId="0" applyNumberFormat="1" applyFont="1" applyFill="1" applyBorder="1" applyAlignment="1">
      <alignment horizontal="left" vertical="center"/>
    </xf>
    <xf numFmtId="164" fontId="1" fillId="0" borderId="0" xfId="0" applyNumberFormat="1" applyFont="1" applyFill="1" applyBorder="1" applyAlignment="1">
      <alignment horizontal="left" vertical="center"/>
    </xf>
    <xf numFmtId="0" fontId="2" fillId="0" borderId="0" xfId="0" applyFont="1" applyFill="1" applyBorder="1" applyAlignment="1">
      <alignment horizontal="left" vertical="center" indent="1"/>
    </xf>
    <xf numFmtId="0" fontId="2" fillId="0" borderId="0" xfId="0" applyFont="1" applyFill="1" applyBorder="1" applyAlignment="1">
      <alignment horizontal="left" vertical="center"/>
    </xf>
    <xf numFmtId="164" fontId="1" fillId="0" borderId="5" xfId="0" applyNumberFormat="1" applyFont="1" applyFill="1" applyBorder="1" applyAlignment="1">
      <alignment horizontal="left" vertical="center" indent="1"/>
    </xf>
    <xf numFmtId="164" fontId="5" fillId="8" borderId="1" xfId="0" applyNumberFormat="1" applyFont="1" applyFill="1" applyBorder="1" applyAlignment="1">
      <alignment horizontal="center" vertical="center"/>
    </xf>
    <xf numFmtId="164" fontId="2" fillId="8" borderId="1" xfId="0" applyNumberFormat="1" applyFont="1" applyFill="1" applyBorder="1" applyAlignment="1">
      <alignment horizontal="left" vertical="center" wrapText="1" indent="1"/>
    </xf>
    <xf numFmtId="49" fontId="2" fillId="8" borderId="1" xfId="0" applyNumberFormat="1" applyFont="1" applyFill="1" applyBorder="1" applyAlignment="1">
      <alignment horizontal="center" vertical="center"/>
    </xf>
    <xf numFmtId="164" fontId="0" fillId="0" borderId="0" xfId="0" applyNumberFormat="1" applyBorder="1" applyAlignment="1">
      <alignment vertical="center"/>
    </xf>
    <xf numFmtId="164" fontId="0" fillId="0" borderId="1" xfId="0" applyNumberFormat="1" applyFill="1" applyBorder="1" applyAlignment="1">
      <alignment horizontal="center" vertical="center"/>
    </xf>
    <xf numFmtId="164" fontId="1" fillId="0" borderId="1" xfId="0" applyNumberFormat="1" applyFont="1" applyBorder="1" applyAlignment="1">
      <alignment vertical="center"/>
    </xf>
    <xf numFmtId="164" fontId="2" fillId="0" borderId="1" xfId="0" applyNumberFormat="1" applyFont="1" applyBorder="1" applyAlignment="1">
      <alignment vertical="center"/>
    </xf>
    <xf numFmtId="164" fontId="0" fillId="6" borderId="1" xfId="0" applyNumberFormat="1" applyFill="1" applyBorder="1" applyAlignment="1">
      <alignment vertical="center"/>
    </xf>
    <xf numFmtId="164" fontId="0" fillId="0" borderId="0" xfId="0" applyNumberFormat="1" applyFill="1" applyBorder="1" applyAlignment="1">
      <alignment vertical="center"/>
    </xf>
    <xf numFmtId="3" fontId="4" fillId="0" borderId="1" xfId="0" applyNumberFormat="1" applyFont="1" applyFill="1" applyBorder="1" applyAlignment="1">
      <alignment horizontal="right"/>
    </xf>
    <xf numFmtId="0" fontId="4" fillId="5" borderId="1" xfId="0" applyFont="1" applyFill="1" applyBorder="1" applyAlignment="1">
      <alignment horizontal="right"/>
    </xf>
    <xf numFmtId="38" fontId="14" fillId="0" borderId="1" xfId="0" applyNumberFormat="1" applyFont="1" applyFill="1" applyBorder="1" applyAlignment="1">
      <alignment horizontal="right"/>
    </xf>
    <xf numFmtId="38" fontId="2" fillId="0" borderId="1" xfId="0" applyNumberFormat="1" applyFont="1" applyFill="1" applyBorder="1" applyAlignment="1">
      <alignment horizontal="right"/>
    </xf>
    <xf numFmtId="38" fontId="1" fillId="0" borderId="1" xfId="0" applyNumberFormat="1" applyFont="1" applyFill="1" applyBorder="1" applyAlignment="1">
      <alignment horizontal="right"/>
    </xf>
    <xf numFmtId="0" fontId="0" fillId="6" borderId="6" xfId="0" applyFill="1" applyBorder="1" applyAlignment="1">
      <alignment horizontal="center" vertical="center"/>
    </xf>
    <xf numFmtId="0" fontId="1" fillId="6" borderId="6" xfId="0" applyFont="1" applyFill="1" applyBorder="1" applyAlignment="1">
      <alignment horizontal="left" vertical="center" wrapText="1" indent="1"/>
    </xf>
    <xf numFmtId="0" fontId="1" fillId="6" borderId="6" xfId="0" applyFont="1" applyFill="1" applyBorder="1" applyAlignment="1">
      <alignment horizontal="right"/>
    </xf>
    <xf numFmtId="38" fontId="0" fillId="6" borderId="6" xfId="0" applyNumberFormat="1" applyFill="1" applyBorder="1" applyAlignment="1">
      <alignment horizontal="right"/>
    </xf>
    <xf numFmtId="0" fontId="0" fillId="6" borderId="6" xfId="0" applyFill="1" applyBorder="1" applyAlignment="1">
      <alignment horizontal="right"/>
    </xf>
    <xf numFmtId="0" fontId="0" fillId="0" borderId="1" xfId="0" applyFill="1" applyBorder="1" applyAlignment="1">
      <alignment horizontal="center" vertical="center"/>
    </xf>
    <xf numFmtId="0" fontId="2" fillId="0" borderId="1" xfId="0" applyFont="1" applyBorder="1" applyAlignment="1">
      <alignment horizontal="right"/>
    </xf>
    <xf numFmtId="38" fontId="0" fillId="0" borderId="1" xfId="0" applyNumberFormat="1" applyFill="1" applyBorder="1" applyAlignment="1">
      <alignment horizontal="right"/>
    </xf>
    <xf numFmtId="3" fontId="0" fillId="0" borderId="1" xfId="0" applyNumberFormat="1" applyFill="1" applyBorder="1" applyAlignment="1">
      <alignment horizontal="right"/>
    </xf>
    <xf numFmtId="164" fontId="5" fillId="0" borderId="1" xfId="0" applyNumberFormat="1" applyFont="1" applyFill="1" applyBorder="1" applyAlignment="1">
      <alignment horizontal="center" vertical="center"/>
    </xf>
    <xf numFmtId="164" fontId="2" fillId="0" borderId="1" xfId="0" applyNumberFormat="1" applyFont="1" applyFill="1" applyBorder="1" applyAlignment="1">
      <alignment horizontal="left" vertical="center" wrapText="1" indent="1"/>
    </xf>
    <xf numFmtId="49" fontId="2" fillId="0" borderId="1" xfId="0" applyNumberFormat="1" applyFont="1" applyFill="1" applyBorder="1" applyAlignment="1">
      <alignment horizontal="center" vertical="center"/>
    </xf>
    <xf numFmtId="0" fontId="2" fillId="0" borderId="1" xfId="0" applyFont="1" applyFill="1" applyBorder="1" applyAlignment="1">
      <alignment horizontal="left" vertical="center" wrapText="1" indent="1"/>
    </xf>
    <xf numFmtId="9" fontId="4" fillId="0" borderId="1" xfId="0" applyNumberFormat="1" applyFont="1" applyFill="1" applyBorder="1" applyAlignment="1">
      <alignment horizontal="right"/>
    </xf>
    <xf numFmtId="9" fontId="4" fillId="0" borderId="0" xfId="0" applyNumberFormat="1" applyFont="1" applyFill="1" applyBorder="1" applyAlignment="1">
      <alignment vertical="center"/>
    </xf>
    <xf numFmtId="0" fontId="2" fillId="0" borderId="0" xfId="0" applyFont="1" applyAlignment="1">
      <alignment horizontal="center" vertical="center"/>
    </xf>
    <xf numFmtId="164" fontId="5" fillId="9" borderId="1" xfId="0" applyNumberFormat="1" applyFont="1" applyFill="1" applyBorder="1" applyAlignment="1">
      <alignment horizontal="center" vertical="center"/>
    </xf>
    <xf numFmtId="164" fontId="2" fillId="9" borderId="1" xfId="0" applyNumberFormat="1" applyFont="1" applyFill="1" applyBorder="1" applyAlignment="1">
      <alignment horizontal="left" vertical="center" wrapText="1" indent="1"/>
    </xf>
    <xf numFmtId="0" fontId="2" fillId="9" borderId="1" xfId="0" applyNumberFormat="1" applyFont="1" applyFill="1" applyBorder="1" applyAlignment="1">
      <alignment horizontal="center" vertical="center"/>
    </xf>
    <xf numFmtId="167" fontId="1" fillId="0" borderId="1" xfId="0" applyNumberFormat="1" applyFont="1" applyFill="1" applyBorder="1" applyAlignment="1">
      <alignment horizontal="right" vertical="center"/>
    </xf>
    <xf numFmtId="168" fontId="1" fillId="0" borderId="1" xfId="0" applyNumberFormat="1" applyFont="1" applyFill="1" applyBorder="1" applyAlignment="1">
      <alignment vertical="center"/>
    </xf>
    <xf numFmtId="169" fontId="1" fillId="0" borderId="1" xfId="0" applyNumberFormat="1" applyFont="1" applyFill="1" applyBorder="1" applyAlignment="1">
      <alignment horizontal="right" vertical="center"/>
    </xf>
    <xf numFmtId="3" fontId="1" fillId="0" borderId="1" xfId="0" applyNumberFormat="1" applyFont="1" applyFill="1" applyBorder="1" applyAlignment="1">
      <alignment vertical="center"/>
    </xf>
    <xf numFmtId="168" fontId="2" fillId="0" borderId="1" xfId="0" applyNumberFormat="1" applyFont="1" applyFill="1" applyBorder="1" applyAlignment="1">
      <alignment vertical="center"/>
    </xf>
    <xf numFmtId="0" fontId="12" fillId="0" borderId="0" xfId="0" applyFont="1" applyAlignment="1">
      <alignment horizontal="center" vertical="center"/>
    </xf>
    <xf numFmtId="0" fontId="13" fillId="0" borderId="0" xfId="0" applyFont="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190501</xdr:colOff>
      <xdr:row>0</xdr:row>
      <xdr:rowOff>105833</xdr:rowOff>
    </xdr:from>
    <xdr:to>
      <xdr:col>4</xdr:col>
      <xdr:colOff>549699</xdr:colOff>
      <xdr:row>5</xdr:row>
      <xdr:rowOff>91016</xdr:rowOff>
    </xdr:to>
    <xdr:pic>
      <xdr:nvPicPr>
        <xdr:cNvPr id="2" name="Picture 1"/>
        <xdr:cNvPicPr/>
      </xdr:nvPicPr>
      <xdr:blipFill>
        <a:blip xmlns:r="http://schemas.openxmlformats.org/officeDocument/2006/relationships" r:embed="rId1" cstate="print"/>
        <a:srcRect l="16500" t="15453" r="14250" b="2897"/>
        <a:stretch>
          <a:fillRect/>
        </a:stretch>
      </xdr:blipFill>
      <xdr:spPr bwMode="auto">
        <a:xfrm>
          <a:off x="5295901" y="105833"/>
          <a:ext cx="1102148" cy="985308"/>
        </a:xfrm>
        <a:prstGeom prst="rect">
          <a:avLst/>
        </a:prstGeom>
        <a:noFill/>
        <a:ln w="9525">
          <a:noFill/>
          <a:miter lim="800000"/>
          <a:headEnd/>
          <a:tailEnd/>
        </a:ln>
      </xdr:spPr>
    </xdr:pic>
    <xdr:clientData/>
  </xdr:twoCellAnchor>
  <xdr:twoCellAnchor editAs="oneCell">
    <xdr:from>
      <xdr:col>3</xdr:col>
      <xdr:colOff>190501</xdr:colOff>
      <xdr:row>0</xdr:row>
      <xdr:rowOff>105833</xdr:rowOff>
    </xdr:from>
    <xdr:to>
      <xdr:col>4</xdr:col>
      <xdr:colOff>549699</xdr:colOff>
      <xdr:row>5</xdr:row>
      <xdr:rowOff>67221</xdr:rowOff>
    </xdr:to>
    <xdr:pic>
      <xdr:nvPicPr>
        <xdr:cNvPr id="3" name="Picture 2"/>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bwMode="auto">
        <a:xfrm>
          <a:off x="5295901" y="105833"/>
          <a:ext cx="1102148" cy="961513"/>
        </a:xfrm>
        <a:prstGeom prst="rect">
          <a:avLst/>
        </a:prstGeom>
        <a:noFill/>
        <a:ln w="9525">
          <a:noFill/>
          <a:miter lim="800000"/>
          <a:headEnd/>
          <a:tailEnd/>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3</xdr:col>
      <xdr:colOff>190501</xdr:colOff>
      <xdr:row>0</xdr:row>
      <xdr:rowOff>105833</xdr:rowOff>
    </xdr:from>
    <xdr:to>
      <xdr:col>4</xdr:col>
      <xdr:colOff>549699</xdr:colOff>
      <xdr:row>5</xdr:row>
      <xdr:rowOff>91016</xdr:rowOff>
    </xdr:to>
    <xdr:pic>
      <xdr:nvPicPr>
        <xdr:cNvPr id="2" name="Picture 1"/>
        <xdr:cNvPicPr/>
      </xdr:nvPicPr>
      <xdr:blipFill>
        <a:blip xmlns:r="http://schemas.openxmlformats.org/officeDocument/2006/relationships" r:embed="rId1" cstate="print"/>
        <a:srcRect l="16500" t="15453" r="14250" b="2897"/>
        <a:stretch>
          <a:fillRect/>
        </a:stretch>
      </xdr:blipFill>
      <xdr:spPr bwMode="auto">
        <a:xfrm>
          <a:off x="5295901" y="105833"/>
          <a:ext cx="1102148" cy="985308"/>
        </a:xfrm>
        <a:prstGeom prst="rect">
          <a:avLst/>
        </a:prstGeom>
        <a:noFill/>
        <a:ln w="9525">
          <a:noFill/>
          <a:miter lim="800000"/>
          <a:headEnd/>
          <a:tailEnd/>
        </a:ln>
      </xdr:spPr>
    </xdr:pic>
    <xdr:clientData/>
  </xdr:twoCellAnchor>
  <xdr:twoCellAnchor editAs="oneCell">
    <xdr:from>
      <xdr:col>3</xdr:col>
      <xdr:colOff>190501</xdr:colOff>
      <xdr:row>0</xdr:row>
      <xdr:rowOff>105833</xdr:rowOff>
    </xdr:from>
    <xdr:to>
      <xdr:col>4</xdr:col>
      <xdr:colOff>549699</xdr:colOff>
      <xdr:row>5</xdr:row>
      <xdr:rowOff>67221</xdr:rowOff>
    </xdr:to>
    <xdr:pic>
      <xdr:nvPicPr>
        <xdr:cNvPr id="3" name="Picture 2"/>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bwMode="auto">
        <a:xfrm>
          <a:off x="5295901" y="105833"/>
          <a:ext cx="1102148" cy="961513"/>
        </a:xfrm>
        <a:prstGeom prst="rect">
          <a:avLst/>
        </a:prstGeom>
        <a:noFill/>
        <a:ln w="9525">
          <a:noFill/>
          <a:miter lim="800000"/>
          <a:headEnd/>
          <a:tailEnd/>
        </a:ln>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3</xdr:col>
      <xdr:colOff>190501</xdr:colOff>
      <xdr:row>0</xdr:row>
      <xdr:rowOff>105833</xdr:rowOff>
    </xdr:from>
    <xdr:to>
      <xdr:col>4</xdr:col>
      <xdr:colOff>549699</xdr:colOff>
      <xdr:row>5</xdr:row>
      <xdr:rowOff>91016</xdr:rowOff>
    </xdr:to>
    <xdr:pic>
      <xdr:nvPicPr>
        <xdr:cNvPr id="2" name="Picture 1"/>
        <xdr:cNvPicPr/>
      </xdr:nvPicPr>
      <xdr:blipFill>
        <a:blip xmlns:r="http://schemas.openxmlformats.org/officeDocument/2006/relationships" r:embed="rId1" cstate="print"/>
        <a:srcRect l="16500" t="15453" r="14250" b="2897"/>
        <a:stretch>
          <a:fillRect/>
        </a:stretch>
      </xdr:blipFill>
      <xdr:spPr bwMode="auto">
        <a:xfrm>
          <a:off x="5295901" y="105833"/>
          <a:ext cx="1102148" cy="985308"/>
        </a:xfrm>
        <a:prstGeom prst="rect">
          <a:avLst/>
        </a:prstGeom>
        <a:noFill/>
        <a:ln w="9525">
          <a:noFill/>
          <a:miter lim="800000"/>
          <a:headEnd/>
          <a:tailEnd/>
        </a:ln>
      </xdr:spPr>
    </xdr:pic>
    <xdr:clientData/>
  </xdr:twoCellAnchor>
  <xdr:twoCellAnchor editAs="oneCell">
    <xdr:from>
      <xdr:col>3</xdr:col>
      <xdr:colOff>190501</xdr:colOff>
      <xdr:row>0</xdr:row>
      <xdr:rowOff>105833</xdr:rowOff>
    </xdr:from>
    <xdr:to>
      <xdr:col>4</xdr:col>
      <xdr:colOff>549699</xdr:colOff>
      <xdr:row>5</xdr:row>
      <xdr:rowOff>67221</xdr:rowOff>
    </xdr:to>
    <xdr:pic>
      <xdr:nvPicPr>
        <xdr:cNvPr id="3" name="Picture 2"/>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bwMode="auto">
        <a:xfrm>
          <a:off x="5295901" y="105833"/>
          <a:ext cx="1102148" cy="961513"/>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190501</xdr:colOff>
      <xdr:row>0</xdr:row>
      <xdr:rowOff>105833</xdr:rowOff>
    </xdr:from>
    <xdr:to>
      <xdr:col>4</xdr:col>
      <xdr:colOff>549699</xdr:colOff>
      <xdr:row>5</xdr:row>
      <xdr:rowOff>91016</xdr:rowOff>
    </xdr:to>
    <xdr:pic>
      <xdr:nvPicPr>
        <xdr:cNvPr id="2" name="Picture 1"/>
        <xdr:cNvPicPr/>
      </xdr:nvPicPr>
      <xdr:blipFill>
        <a:blip xmlns:r="http://schemas.openxmlformats.org/officeDocument/2006/relationships" r:embed="rId1" cstate="print"/>
        <a:srcRect l="16500" t="15453" r="14250" b="2897"/>
        <a:stretch>
          <a:fillRect/>
        </a:stretch>
      </xdr:blipFill>
      <xdr:spPr bwMode="auto">
        <a:xfrm>
          <a:off x="5295901" y="105833"/>
          <a:ext cx="1102148" cy="985308"/>
        </a:xfrm>
        <a:prstGeom prst="rect">
          <a:avLst/>
        </a:prstGeom>
        <a:noFill/>
        <a:ln w="9525">
          <a:noFill/>
          <a:miter lim="800000"/>
          <a:headEnd/>
          <a:tailEnd/>
        </a:ln>
      </xdr:spPr>
    </xdr:pic>
    <xdr:clientData/>
  </xdr:twoCellAnchor>
  <xdr:twoCellAnchor editAs="oneCell">
    <xdr:from>
      <xdr:col>3</xdr:col>
      <xdr:colOff>190501</xdr:colOff>
      <xdr:row>0</xdr:row>
      <xdr:rowOff>105833</xdr:rowOff>
    </xdr:from>
    <xdr:to>
      <xdr:col>4</xdr:col>
      <xdr:colOff>549699</xdr:colOff>
      <xdr:row>5</xdr:row>
      <xdr:rowOff>67221</xdr:rowOff>
    </xdr:to>
    <xdr:pic>
      <xdr:nvPicPr>
        <xdr:cNvPr id="3" name="Picture 2"/>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bwMode="auto">
        <a:xfrm>
          <a:off x="5295901" y="105833"/>
          <a:ext cx="1102148" cy="961513"/>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190501</xdr:colOff>
      <xdr:row>0</xdr:row>
      <xdr:rowOff>105833</xdr:rowOff>
    </xdr:from>
    <xdr:to>
      <xdr:col>4</xdr:col>
      <xdr:colOff>549699</xdr:colOff>
      <xdr:row>5</xdr:row>
      <xdr:rowOff>91016</xdr:rowOff>
    </xdr:to>
    <xdr:pic>
      <xdr:nvPicPr>
        <xdr:cNvPr id="2" name="Picture 1"/>
        <xdr:cNvPicPr/>
      </xdr:nvPicPr>
      <xdr:blipFill>
        <a:blip xmlns:r="http://schemas.openxmlformats.org/officeDocument/2006/relationships" r:embed="rId1" cstate="print"/>
        <a:srcRect l="16500" t="15453" r="14250" b="2897"/>
        <a:stretch>
          <a:fillRect/>
        </a:stretch>
      </xdr:blipFill>
      <xdr:spPr bwMode="auto">
        <a:xfrm>
          <a:off x="5295901" y="105833"/>
          <a:ext cx="1102148" cy="985308"/>
        </a:xfrm>
        <a:prstGeom prst="rect">
          <a:avLst/>
        </a:prstGeom>
        <a:noFill/>
        <a:ln w="9525">
          <a:noFill/>
          <a:miter lim="800000"/>
          <a:headEnd/>
          <a:tailEnd/>
        </a:ln>
      </xdr:spPr>
    </xdr:pic>
    <xdr:clientData/>
  </xdr:twoCellAnchor>
  <xdr:twoCellAnchor editAs="oneCell">
    <xdr:from>
      <xdr:col>3</xdr:col>
      <xdr:colOff>190501</xdr:colOff>
      <xdr:row>0</xdr:row>
      <xdr:rowOff>105833</xdr:rowOff>
    </xdr:from>
    <xdr:to>
      <xdr:col>4</xdr:col>
      <xdr:colOff>549699</xdr:colOff>
      <xdr:row>5</xdr:row>
      <xdr:rowOff>67221</xdr:rowOff>
    </xdr:to>
    <xdr:pic>
      <xdr:nvPicPr>
        <xdr:cNvPr id="3" name="Picture 2"/>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bwMode="auto">
        <a:xfrm>
          <a:off x="5295901" y="105833"/>
          <a:ext cx="1102148" cy="961513"/>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190501</xdr:colOff>
      <xdr:row>0</xdr:row>
      <xdr:rowOff>105833</xdr:rowOff>
    </xdr:from>
    <xdr:to>
      <xdr:col>4</xdr:col>
      <xdr:colOff>549699</xdr:colOff>
      <xdr:row>5</xdr:row>
      <xdr:rowOff>91016</xdr:rowOff>
    </xdr:to>
    <xdr:pic>
      <xdr:nvPicPr>
        <xdr:cNvPr id="2" name="Picture 1"/>
        <xdr:cNvPicPr/>
      </xdr:nvPicPr>
      <xdr:blipFill>
        <a:blip xmlns:r="http://schemas.openxmlformats.org/officeDocument/2006/relationships" r:embed="rId1" cstate="print"/>
        <a:srcRect l="16500" t="15453" r="14250" b="2897"/>
        <a:stretch>
          <a:fillRect/>
        </a:stretch>
      </xdr:blipFill>
      <xdr:spPr bwMode="auto">
        <a:xfrm>
          <a:off x="5295901" y="105833"/>
          <a:ext cx="1102148" cy="985308"/>
        </a:xfrm>
        <a:prstGeom prst="rect">
          <a:avLst/>
        </a:prstGeom>
        <a:noFill/>
        <a:ln w="9525">
          <a:noFill/>
          <a:miter lim="800000"/>
          <a:headEnd/>
          <a:tailEnd/>
        </a:ln>
      </xdr:spPr>
    </xdr:pic>
    <xdr:clientData/>
  </xdr:twoCellAnchor>
  <xdr:twoCellAnchor editAs="oneCell">
    <xdr:from>
      <xdr:col>3</xdr:col>
      <xdr:colOff>190501</xdr:colOff>
      <xdr:row>0</xdr:row>
      <xdr:rowOff>105833</xdr:rowOff>
    </xdr:from>
    <xdr:to>
      <xdr:col>4</xdr:col>
      <xdr:colOff>549699</xdr:colOff>
      <xdr:row>5</xdr:row>
      <xdr:rowOff>67221</xdr:rowOff>
    </xdr:to>
    <xdr:pic>
      <xdr:nvPicPr>
        <xdr:cNvPr id="3" name="Picture 2"/>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bwMode="auto">
        <a:xfrm>
          <a:off x="5295901" y="105833"/>
          <a:ext cx="1102148" cy="961513"/>
        </a:xfrm>
        <a:prstGeom prst="rect">
          <a:avLst/>
        </a:prstGeom>
        <a:noFill/>
        <a:ln w="9525">
          <a:noFill/>
          <a:miter lim="800000"/>
          <a:headEnd/>
          <a:tailEnd/>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3</xdr:col>
      <xdr:colOff>190501</xdr:colOff>
      <xdr:row>0</xdr:row>
      <xdr:rowOff>105833</xdr:rowOff>
    </xdr:from>
    <xdr:to>
      <xdr:col>4</xdr:col>
      <xdr:colOff>549699</xdr:colOff>
      <xdr:row>5</xdr:row>
      <xdr:rowOff>91016</xdr:rowOff>
    </xdr:to>
    <xdr:pic>
      <xdr:nvPicPr>
        <xdr:cNvPr id="2" name="Picture 1"/>
        <xdr:cNvPicPr/>
      </xdr:nvPicPr>
      <xdr:blipFill>
        <a:blip xmlns:r="http://schemas.openxmlformats.org/officeDocument/2006/relationships" r:embed="rId1" cstate="print"/>
        <a:srcRect l="16500" t="15453" r="14250" b="2897"/>
        <a:stretch>
          <a:fillRect/>
        </a:stretch>
      </xdr:blipFill>
      <xdr:spPr bwMode="auto">
        <a:xfrm>
          <a:off x="5295901" y="105833"/>
          <a:ext cx="1102148" cy="985308"/>
        </a:xfrm>
        <a:prstGeom prst="rect">
          <a:avLst/>
        </a:prstGeom>
        <a:noFill/>
        <a:ln w="9525">
          <a:noFill/>
          <a:miter lim="800000"/>
          <a:headEnd/>
          <a:tailEnd/>
        </a:ln>
      </xdr:spPr>
    </xdr:pic>
    <xdr:clientData/>
  </xdr:twoCellAnchor>
  <xdr:twoCellAnchor editAs="oneCell">
    <xdr:from>
      <xdr:col>3</xdr:col>
      <xdr:colOff>190501</xdr:colOff>
      <xdr:row>0</xdr:row>
      <xdr:rowOff>105833</xdr:rowOff>
    </xdr:from>
    <xdr:to>
      <xdr:col>4</xdr:col>
      <xdr:colOff>549699</xdr:colOff>
      <xdr:row>5</xdr:row>
      <xdr:rowOff>67221</xdr:rowOff>
    </xdr:to>
    <xdr:pic>
      <xdr:nvPicPr>
        <xdr:cNvPr id="3" name="Picture 2"/>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bwMode="auto">
        <a:xfrm>
          <a:off x="5295901" y="105833"/>
          <a:ext cx="1102148" cy="961513"/>
        </a:xfrm>
        <a:prstGeom prst="rect">
          <a:avLst/>
        </a:prstGeom>
        <a:noFill/>
        <a:ln w="9525">
          <a:noFill/>
          <a:miter lim="800000"/>
          <a:headEnd/>
          <a:tailEnd/>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3</xdr:col>
      <xdr:colOff>190501</xdr:colOff>
      <xdr:row>0</xdr:row>
      <xdr:rowOff>105833</xdr:rowOff>
    </xdr:from>
    <xdr:to>
      <xdr:col>4</xdr:col>
      <xdr:colOff>549699</xdr:colOff>
      <xdr:row>5</xdr:row>
      <xdr:rowOff>91016</xdr:rowOff>
    </xdr:to>
    <xdr:pic>
      <xdr:nvPicPr>
        <xdr:cNvPr id="2" name="Picture 1"/>
        <xdr:cNvPicPr/>
      </xdr:nvPicPr>
      <xdr:blipFill>
        <a:blip xmlns:r="http://schemas.openxmlformats.org/officeDocument/2006/relationships" r:embed="rId1" cstate="print"/>
        <a:srcRect l="16500" t="15453" r="14250" b="2897"/>
        <a:stretch>
          <a:fillRect/>
        </a:stretch>
      </xdr:blipFill>
      <xdr:spPr bwMode="auto">
        <a:xfrm>
          <a:off x="5295901" y="105833"/>
          <a:ext cx="1102148" cy="985308"/>
        </a:xfrm>
        <a:prstGeom prst="rect">
          <a:avLst/>
        </a:prstGeom>
        <a:noFill/>
        <a:ln w="9525">
          <a:noFill/>
          <a:miter lim="800000"/>
          <a:headEnd/>
          <a:tailEnd/>
        </a:ln>
      </xdr:spPr>
    </xdr:pic>
    <xdr:clientData/>
  </xdr:twoCellAnchor>
  <xdr:twoCellAnchor editAs="oneCell">
    <xdr:from>
      <xdr:col>3</xdr:col>
      <xdr:colOff>190501</xdr:colOff>
      <xdr:row>0</xdr:row>
      <xdr:rowOff>105833</xdr:rowOff>
    </xdr:from>
    <xdr:to>
      <xdr:col>4</xdr:col>
      <xdr:colOff>549699</xdr:colOff>
      <xdr:row>5</xdr:row>
      <xdr:rowOff>67221</xdr:rowOff>
    </xdr:to>
    <xdr:pic>
      <xdr:nvPicPr>
        <xdr:cNvPr id="3" name="Picture 2"/>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bwMode="auto">
        <a:xfrm>
          <a:off x="5295901" y="105833"/>
          <a:ext cx="1102148" cy="961513"/>
        </a:xfrm>
        <a:prstGeom prst="rect">
          <a:avLst/>
        </a:prstGeom>
        <a:noFill/>
        <a:ln w="9525">
          <a:noFill/>
          <a:miter lim="800000"/>
          <a:headEnd/>
          <a:tailEnd/>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3</xdr:col>
      <xdr:colOff>190501</xdr:colOff>
      <xdr:row>0</xdr:row>
      <xdr:rowOff>105833</xdr:rowOff>
    </xdr:from>
    <xdr:to>
      <xdr:col>4</xdr:col>
      <xdr:colOff>549699</xdr:colOff>
      <xdr:row>5</xdr:row>
      <xdr:rowOff>91016</xdr:rowOff>
    </xdr:to>
    <xdr:pic>
      <xdr:nvPicPr>
        <xdr:cNvPr id="2" name="Picture 1"/>
        <xdr:cNvPicPr/>
      </xdr:nvPicPr>
      <xdr:blipFill>
        <a:blip xmlns:r="http://schemas.openxmlformats.org/officeDocument/2006/relationships" r:embed="rId1" cstate="print"/>
        <a:srcRect l="16500" t="15453" r="14250" b="2897"/>
        <a:stretch>
          <a:fillRect/>
        </a:stretch>
      </xdr:blipFill>
      <xdr:spPr bwMode="auto">
        <a:xfrm>
          <a:off x="5295901" y="105833"/>
          <a:ext cx="1102148" cy="985308"/>
        </a:xfrm>
        <a:prstGeom prst="rect">
          <a:avLst/>
        </a:prstGeom>
        <a:noFill/>
        <a:ln w="9525">
          <a:noFill/>
          <a:miter lim="800000"/>
          <a:headEnd/>
          <a:tailEnd/>
        </a:ln>
      </xdr:spPr>
    </xdr:pic>
    <xdr:clientData/>
  </xdr:twoCellAnchor>
  <xdr:twoCellAnchor editAs="oneCell">
    <xdr:from>
      <xdr:col>3</xdr:col>
      <xdr:colOff>190501</xdr:colOff>
      <xdr:row>0</xdr:row>
      <xdr:rowOff>105833</xdr:rowOff>
    </xdr:from>
    <xdr:to>
      <xdr:col>4</xdr:col>
      <xdr:colOff>549699</xdr:colOff>
      <xdr:row>5</xdr:row>
      <xdr:rowOff>67221</xdr:rowOff>
    </xdr:to>
    <xdr:pic>
      <xdr:nvPicPr>
        <xdr:cNvPr id="3" name="Picture 2"/>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bwMode="auto">
        <a:xfrm>
          <a:off x="5295901" y="105833"/>
          <a:ext cx="1102148" cy="961513"/>
        </a:xfrm>
        <a:prstGeom prst="rect">
          <a:avLst/>
        </a:prstGeom>
        <a:noFill/>
        <a:ln w="9525">
          <a:noFill/>
          <a:miter lim="800000"/>
          <a:headEnd/>
          <a:tailEnd/>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3</xdr:col>
      <xdr:colOff>190501</xdr:colOff>
      <xdr:row>0</xdr:row>
      <xdr:rowOff>105833</xdr:rowOff>
    </xdr:from>
    <xdr:to>
      <xdr:col>4</xdr:col>
      <xdr:colOff>549699</xdr:colOff>
      <xdr:row>5</xdr:row>
      <xdr:rowOff>91016</xdr:rowOff>
    </xdr:to>
    <xdr:pic>
      <xdr:nvPicPr>
        <xdr:cNvPr id="2" name="Picture 1"/>
        <xdr:cNvPicPr/>
      </xdr:nvPicPr>
      <xdr:blipFill>
        <a:blip xmlns:r="http://schemas.openxmlformats.org/officeDocument/2006/relationships" r:embed="rId1" cstate="print"/>
        <a:srcRect l="16500" t="15453" r="14250" b="2897"/>
        <a:stretch>
          <a:fillRect/>
        </a:stretch>
      </xdr:blipFill>
      <xdr:spPr bwMode="auto">
        <a:xfrm>
          <a:off x="5295901" y="105833"/>
          <a:ext cx="1102148" cy="985308"/>
        </a:xfrm>
        <a:prstGeom prst="rect">
          <a:avLst/>
        </a:prstGeom>
        <a:noFill/>
        <a:ln w="9525">
          <a:noFill/>
          <a:miter lim="800000"/>
          <a:headEnd/>
          <a:tailEnd/>
        </a:ln>
      </xdr:spPr>
    </xdr:pic>
    <xdr:clientData/>
  </xdr:twoCellAnchor>
  <xdr:twoCellAnchor editAs="oneCell">
    <xdr:from>
      <xdr:col>3</xdr:col>
      <xdr:colOff>190501</xdr:colOff>
      <xdr:row>0</xdr:row>
      <xdr:rowOff>105833</xdr:rowOff>
    </xdr:from>
    <xdr:to>
      <xdr:col>4</xdr:col>
      <xdr:colOff>549699</xdr:colOff>
      <xdr:row>5</xdr:row>
      <xdr:rowOff>67221</xdr:rowOff>
    </xdr:to>
    <xdr:pic>
      <xdr:nvPicPr>
        <xdr:cNvPr id="3" name="Picture 2"/>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bwMode="auto">
        <a:xfrm>
          <a:off x="5295901" y="105833"/>
          <a:ext cx="1102148" cy="961513"/>
        </a:xfrm>
        <a:prstGeom prst="rect">
          <a:avLst/>
        </a:prstGeom>
        <a:noFill/>
        <a:ln w="9525">
          <a:noFill/>
          <a:miter lim="800000"/>
          <a:headEnd/>
          <a:tailEnd/>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3</xdr:col>
      <xdr:colOff>190501</xdr:colOff>
      <xdr:row>0</xdr:row>
      <xdr:rowOff>105833</xdr:rowOff>
    </xdr:from>
    <xdr:to>
      <xdr:col>4</xdr:col>
      <xdr:colOff>549699</xdr:colOff>
      <xdr:row>5</xdr:row>
      <xdr:rowOff>91016</xdr:rowOff>
    </xdr:to>
    <xdr:pic>
      <xdr:nvPicPr>
        <xdr:cNvPr id="2" name="Picture 1"/>
        <xdr:cNvPicPr/>
      </xdr:nvPicPr>
      <xdr:blipFill>
        <a:blip xmlns:r="http://schemas.openxmlformats.org/officeDocument/2006/relationships" r:embed="rId1" cstate="print"/>
        <a:srcRect l="16500" t="15453" r="14250" b="2897"/>
        <a:stretch>
          <a:fillRect/>
        </a:stretch>
      </xdr:blipFill>
      <xdr:spPr bwMode="auto">
        <a:xfrm>
          <a:off x="5295901" y="105833"/>
          <a:ext cx="1102148" cy="985308"/>
        </a:xfrm>
        <a:prstGeom prst="rect">
          <a:avLst/>
        </a:prstGeom>
        <a:noFill/>
        <a:ln w="9525">
          <a:noFill/>
          <a:miter lim="800000"/>
          <a:headEnd/>
          <a:tailEnd/>
        </a:ln>
      </xdr:spPr>
    </xdr:pic>
    <xdr:clientData/>
  </xdr:twoCellAnchor>
  <xdr:twoCellAnchor editAs="oneCell">
    <xdr:from>
      <xdr:col>3</xdr:col>
      <xdr:colOff>190501</xdr:colOff>
      <xdr:row>0</xdr:row>
      <xdr:rowOff>105833</xdr:rowOff>
    </xdr:from>
    <xdr:to>
      <xdr:col>4</xdr:col>
      <xdr:colOff>549699</xdr:colOff>
      <xdr:row>5</xdr:row>
      <xdr:rowOff>67221</xdr:rowOff>
    </xdr:to>
    <xdr:pic>
      <xdr:nvPicPr>
        <xdr:cNvPr id="3" name="Picture 2"/>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bwMode="auto">
        <a:xfrm>
          <a:off x="5295901" y="105833"/>
          <a:ext cx="1102148" cy="961513"/>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017%20S1_Pool_Compile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dmin Info"/>
      <sheetName val="S-1 CRATs"/>
      <sheetName val="S-2 Energy Balance"/>
      <sheetName val="S-3 Small POU Hourly Loads"/>
      <sheetName val="S-5 Table"/>
    </sheetNames>
    <sheetDataSet>
      <sheetData sheetId="0">
        <row r="6">
          <cell r="B6" t="str">
            <v>LSE Name on Admin Tab</v>
          </cell>
        </row>
      </sheetData>
      <sheetData sheetId="1"/>
      <sheetData sheetId="2"/>
      <sheetData sheetId="3"/>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7"/>
  </sheetPr>
  <dimension ref="A1:W109"/>
  <sheetViews>
    <sheetView tabSelected="1" workbookViewId="0">
      <selection activeCell="K15" sqref="K15"/>
    </sheetView>
  </sheetViews>
  <sheetFormatPr defaultColWidth="9" defaultRowHeight="15.6" x14ac:dyDescent="0.3"/>
  <cols>
    <col min="1" max="1" width="5.5" style="1" bestFit="1" customWidth="1"/>
    <col min="2" max="2" width="53.59765625" style="2" customWidth="1"/>
    <col min="3" max="3" width="9.69921875" style="1" bestFit="1" customWidth="1"/>
    <col min="4" max="5" width="9.69921875" style="1" customWidth="1"/>
    <col min="6" max="6" width="9.69921875" style="4" customWidth="1"/>
    <col min="7" max="14" width="9.69921875" style="5" customWidth="1"/>
    <col min="15" max="15" width="7.59765625" style="5" customWidth="1"/>
    <col min="16" max="131" width="7.09765625" style="6" customWidth="1"/>
    <col min="132" max="16384" width="9" style="6"/>
  </cols>
  <sheetData>
    <row r="1" spans="1:23" s="86" customFormat="1" x14ac:dyDescent="0.3">
      <c r="A1" s="73"/>
      <c r="B1" s="14" t="s">
        <v>0</v>
      </c>
      <c r="C1" s="9"/>
      <c r="D1" s="9"/>
      <c r="E1" s="85"/>
      <c r="F1" s="85"/>
      <c r="G1" s="74"/>
      <c r="H1" s="74"/>
      <c r="I1" s="74"/>
      <c r="J1" s="74"/>
      <c r="K1" s="74"/>
      <c r="L1" s="74"/>
      <c r="M1" s="74"/>
      <c r="N1" s="74"/>
    </row>
    <row r="2" spans="1:23" s="86" customFormat="1" x14ac:dyDescent="0.3">
      <c r="A2" s="73"/>
      <c r="B2" s="14" t="s">
        <v>1</v>
      </c>
      <c r="C2" s="9"/>
      <c r="D2" s="9"/>
      <c r="E2" s="85"/>
      <c r="F2" s="85"/>
      <c r="G2" s="74"/>
      <c r="H2" s="74"/>
      <c r="I2" s="74"/>
      <c r="J2" s="74"/>
      <c r="K2" s="74"/>
      <c r="L2" s="74"/>
      <c r="M2" s="74"/>
      <c r="N2" s="74"/>
    </row>
    <row r="3" spans="1:23" s="7" customFormat="1" x14ac:dyDescent="0.3">
      <c r="A3" s="87"/>
      <c r="B3" s="8" t="s">
        <v>2</v>
      </c>
      <c r="C3" s="73"/>
      <c r="D3" s="73"/>
      <c r="E3" s="73"/>
      <c r="F3" s="73"/>
    </row>
    <row r="4" spans="1:23" s="7" customFormat="1" x14ac:dyDescent="0.3">
      <c r="A4" s="87"/>
      <c r="B4" s="12" t="s">
        <v>119</v>
      </c>
      <c r="C4" s="73"/>
      <c r="D4" s="73"/>
      <c r="E4" s="73"/>
      <c r="F4" s="73"/>
    </row>
    <row r="5" spans="1:23" s="7" customFormat="1" x14ac:dyDescent="0.3">
      <c r="A5" s="87"/>
      <c r="B5" s="12"/>
      <c r="C5" s="73"/>
      <c r="D5" s="73"/>
      <c r="E5" s="73"/>
      <c r="F5" s="73"/>
    </row>
    <row r="6" spans="1:23" s="7" customFormat="1" ht="15.75" customHeight="1" x14ac:dyDescent="0.3">
      <c r="B6" s="14" t="str">
        <f>'[1]Admin Info'!B6</f>
        <v>LSE Name on Admin Tab</v>
      </c>
      <c r="E6" s="15"/>
      <c r="F6" s="16" t="s">
        <v>4</v>
      </c>
      <c r="G6" s="17"/>
      <c r="H6" s="18"/>
      <c r="I6" s="19"/>
      <c r="J6" s="19"/>
      <c r="K6" s="19"/>
      <c r="L6" s="19"/>
      <c r="M6" s="11"/>
      <c r="N6" s="11"/>
      <c r="O6" s="11"/>
    </row>
    <row r="7" spans="1:23" s="7" customFormat="1" x14ac:dyDescent="0.3">
      <c r="B7" s="20"/>
      <c r="E7" s="21"/>
      <c r="F7" s="88" t="s">
        <v>120</v>
      </c>
      <c r="G7" s="88"/>
      <c r="H7" s="88"/>
      <c r="I7" s="89"/>
      <c r="K7" s="24"/>
      <c r="L7" s="24"/>
      <c r="M7" s="24"/>
      <c r="N7" s="24"/>
      <c r="O7" s="11"/>
    </row>
    <row r="8" spans="1:23" s="7" customFormat="1" ht="31.2" x14ac:dyDescent="0.3">
      <c r="B8" s="25" t="s">
        <v>94</v>
      </c>
      <c r="E8" s="90"/>
      <c r="F8" s="91" t="s">
        <v>6</v>
      </c>
      <c r="G8" s="92"/>
      <c r="H8" s="28"/>
      <c r="I8" s="28"/>
      <c r="J8" s="29" t="s">
        <v>7</v>
      </c>
      <c r="K8" s="30"/>
      <c r="L8" s="30"/>
      <c r="M8" s="30"/>
      <c r="N8" s="30"/>
      <c r="O8" s="11"/>
    </row>
    <row r="9" spans="1:23" s="96" customFormat="1" x14ac:dyDescent="0.3">
      <c r="A9" s="93" t="s">
        <v>8</v>
      </c>
      <c r="B9" s="94" t="s">
        <v>121</v>
      </c>
      <c r="C9" s="95" t="s">
        <v>10</v>
      </c>
      <c r="D9" s="95" t="s">
        <v>122</v>
      </c>
      <c r="E9" s="95" t="s">
        <v>11</v>
      </c>
      <c r="F9" s="95" t="s">
        <v>12</v>
      </c>
      <c r="G9" s="95" t="s">
        <v>123</v>
      </c>
      <c r="H9" s="95" t="s">
        <v>13</v>
      </c>
      <c r="I9" s="95" t="s">
        <v>14</v>
      </c>
      <c r="J9" s="95" t="s">
        <v>15</v>
      </c>
      <c r="K9" s="95" t="s">
        <v>16</v>
      </c>
      <c r="L9" s="95" t="s">
        <v>17</v>
      </c>
      <c r="M9" s="95" t="s">
        <v>18</v>
      </c>
      <c r="N9" s="95" t="s">
        <v>19</v>
      </c>
    </row>
    <row r="10" spans="1:23" s="35" customFormat="1" x14ac:dyDescent="0.3">
      <c r="A10" s="97"/>
      <c r="B10" s="37" t="s">
        <v>124</v>
      </c>
      <c r="C10" s="98" t="s">
        <v>125</v>
      </c>
      <c r="D10" s="99"/>
      <c r="E10" s="40" t="s">
        <v>22</v>
      </c>
      <c r="F10" s="41"/>
      <c r="G10" s="100"/>
      <c r="H10" s="100"/>
      <c r="I10" s="100"/>
      <c r="J10" s="100"/>
      <c r="K10" s="100"/>
      <c r="L10" s="100"/>
      <c r="M10" s="100"/>
      <c r="N10" s="100"/>
      <c r="O10" s="101"/>
      <c r="P10" s="101"/>
      <c r="Q10" s="101"/>
      <c r="R10" s="101"/>
      <c r="S10" s="101"/>
      <c r="T10" s="96"/>
      <c r="U10" s="96"/>
      <c r="V10" s="96"/>
      <c r="W10" s="96"/>
    </row>
    <row r="11" spans="1:23" x14ac:dyDescent="0.3">
      <c r="A11" s="43">
        <v>1</v>
      </c>
      <c r="B11" s="44" t="s">
        <v>126</v>
      </c>
      <c r="C11" s="102">
        <v>495</v>
      </c>
      <c r="D11" s="102">
        <v>496</v>
      </c>
      <c r="E11" s="47">
        <v>454.85500000000002</v>
      </c>
      <c r="F11" s="47">
        <v>455.15899999999999</v>
      </c>
      <c r="G11" s="47">
        <v>454.89499999999998</v>
      </c>
      <c r="H11" s="47">
        <v>454.48</v>
      </c>
      <c r="I11" s="47">
        <v>453.964</v>
      </c>
      <c r="J11" s="47">
        <v>453.83499999999998</v>
      </c>
      <c r="K11" s="47">
        <v>453.96</v>
      </c>
      <c r="L11" s="47">
        <v>454.09699999999998</v>
      </c>
      <c r="M11" s="47">
        <v>454.048</v>
      </c>
      <c r="N11" s="47">
        <v>454.04500000000002</v>
      </c>
      <c r="O11" s="6"/>
    </row>
    <row r="12" spans="1:23" x14ac:dyDescent="0.3">
      <c r="A12" s="48" t="s">
        <v>24</v>
      </c>
      <c r="B12" s="44" t="s">
        <v>25</v>
      </c>
      <c r="C12" s="102"/>
      <c r="D12" s="102"/>
      <c r="E12" s="47"/>
      <c r="F12" s="102"/>
      <c r="G12" s="102"/>
      <c r="H12" s="102"/>
      <c r="I12" s="102"/>
      <c r="J12" s="102"/>
      <c r="K12" s="102"/>
      <c r="L12" s="102"/>
      <c r="M12" s="102"/>
      <c r="N12" s="102"/>
      <c r="O12" s="6"/>
    </row>
    <row r="13" spans="1:23" x14ac:dyDescent="0.3">
      <c r="A13" s="48" t="s">
        <v>26</v>
      </c>
      <c r="B13" s="44" t="s">
        <v>27</v>
      </c>
      <c r="C13" s="102"/>
      <c r="D13" s="102"/>
      <c r="E13" s="47"/>
      <c r="F13" s="102"/>
      <c r="G13" s="102"/>
      <c r="H13" s="102"/>
      <c r="I13" s="102"/>
      <c r="J13" s="102"/>
      <c r="K13" s="102"/>
      <c r="L13" s="102"/>
      <c r="M13" s="102"/>
      <c r="N13" s="102"/>
      <c r="O13" s="6"/>
    </row>
    <row r="14" spans="1:23" x14ac:dyDescent="0.3">
      <c r="A14" s="48" t="s">
        <v>28</v>
      </c>
      <c r="B14" s="44" t="s">
        <v>29</v>
      </c>
      <c r="C14" s="102"/>
      <c r="D14" s="102"/>
      <c r="E14" s="47"/>
      <c r="F14" s="102"/>
      <c r="G14" s="102"/>
      <c r="H14" s="102"/>
      <c r="I14" s="102"/>
      <c r="J14" s="102"/>
      <c r="K14" s="102"/>
      <c r="L14" s="102"/>
      <c r="M14" s="102"/>
      <c r="N14" s="102"/>
      <c r="O14" s="6"/>
    </row>
    <row r="15" spans="1:23" x14ac:dyDescent="0.3">
      <c r="A15" s="48" t="s">
        <v>30</v>
      </c>
      <c r="B15" s="44" t="s">
        <v>31</v>
      </c>
      <c r="C15" s="102"/>
      <c r="D15" s="102"/>
      <c r="E15" s="47"/>
      <c r="F15" s="102"/>
      <c r="G15" s="102"/>
      <c r="H15" s="102"/>
      <c r="I15" s="102"/>
      <c r="J15" s="102"/>
      <c r="K15" s="102"/>
      <c r="L15" s="102"/>
      <c r="M15" s="102"/>
      <c r="N15" s="102"/>
      <c r="O15" s="6"/>
    </row>
    <row r="16" spans="1:23" x14ac:dyDescent="0.3">
      <c r="A16" s="48" t="s">
        <v>32</v>
      </c>
      <c r="B16" s="44" t="s">
        <v>33</v>
      </c>
      <c r="C16" s="102"/>
      <c r="D16" s="102"/>
      <c r="E16" s="47"/>
      <c r="F16" s="102"/>
      <c r="G16" s="102"/>
      <c r="H16" s="102"/>
      <c r="I16" s="102"/>
      <c r="J16" s="102"/>
      <c r="K16" s="102"/>
      <c r="L16" s="102"/>
      <c r="M16" s="102"/>
      <c r="N16" s="102"/>
      <c r="O16" s="6"/>
    </row>
    <row r="17" spans="1:15" x14ac:dyDescent="0.3">
      <c r="A17" s="43">
        <v>3</v>
      </c>
      <c r="B17" s="44" t="s">
        <v>34</v>
      </c>
      <c r="C17" s="103"/>
      <c r="D17" s="103"/>
      <c r="E17" s="103"/>
      <c r="F17" s="104">
        <v>0</v>
      </c>
      <c r="G17" s="104">
        <v>0</v>
      </c>
      <c r="H17" s="104">
        <v>0</v>
      </c>
      <c r="I17" s="104">
        <v>0</v>
      </c>
      <c r="J17" s="104">
        <v>0</v>
      </c>
      <c r="K17" s="104">
        <v>0</v>
      </c>
      <c r="L17" s="104">
        <v>0</v>
      </c>
      <c r="M17" s="104">
        <v>0</v>
      </c>
      <c r="N17" s="104">
        <v>0</v>
      </c>
      <c r="O17" s="6"/>
    </row>
    <row r="18" spans="1:15" x14ac:dyDescent="0.3">
      <c r="A18" s="43">
        <v>4</v>
      </c>
      <c r="B18" s="44" t="s">
        <v>35</v>
      </c>
      <c r="C18" s="102">
        <v>0</v>
      </c>
      <c r="D18" s="102">
        <v>0</v>
      </c>
      <c r="E18" s="104">
        <v>0</v>
      </c>
      <c r="F18" s="104">
        <v>0</v>
      </c>
      <c r="G18" s="104">
        <v>0</v>
      </c>
      <c r="H18" s="104">
        <v>0</v>
      </c>
      <c r="I18" s="104">
        <v>0</v>
      </c>
      <c r="J18" s="104">
        <v>0</v>
      </c>
      <c r="K18" s="104">
        <v>0</v>
      </c>
      <c r="L18" s="104">
        <v>0</v>
      </c>
      <c r="M18" s="104">
        <v>0</v>
      </c>
      <c r="N18" s="104">
        <v>0</v>
      </c>
      <c r="O18" s="6"/>
    </row>
    <row r="19" spans="1:15" x14ac:dyDescent="0.3">
      <c r="A19" s="43">
        <v>5</v>
      </c>
      <c r="B19" s="51" t="s">
        <v>95</v>
      </c>
      <c r="C19" s="105">
        <f t="shared" ref="C19:D19" si="0">C11+C17+C18</f>
        <v>495</v>
      </c>
      <c r="D19" s="105">
        <f t="shared" si="0"/>
        <v>496</v>
      </c>
      <c r="E19" s="105">
        <f>E11+E17+E18</f>
        <v>454.85500000000002</v>
      </c>
      <c r="F19" s="105">
        <f>F11+F17+F18</f>
        <v>455.15899999999999</v>
      </c>
      <c r="G19" s="105">
        <f t="shared" ref="G19:N19" si="1">G11+G17+G18</f>
        <v>454.89499999999998</v>
      </c>
      <c r="H19" s="105">
        <f t="shared" si="1"/>
        <v>454.48</v>
      </c>
      <c r="I19" s="105">
        <f t="shared" si="1"/>
        <v>453.964</v>
      </c>
      <c r="J19" s="105">
        <f t="shared" si="1"/>
        <v>453.83499999999998</v>
      </c>
      <c r="K19" s="105">
        <f t="shared" si="1"/>
        <v>453.96</v>
      </c>
      <c r="L19" s="105">
        <f t="shared" si="1"/>
        <v>454.09699999999998</v>
      </c>
      <c r="M19" s="105">
        <f t="shared" si="1"/>
        <v>454.048</v>
      </c>
      <c r="N19" s="105">
        <f t="shared" si="1"/>
        <v>454.04500000000002</v>
      </c>
      <c r="O19" s="6"/>
    </row>
    <row r="20" spans="1:15" x14ac:dyDescent="0.3">
      <c r="A20" s="43">
        <v>6</v>
      </c>
      <c r="B20" s="44" t="s">
        <v>127</v>
      </c>
      <c r="C20" s="106">
        <v>-38</v>
      </c>
      <c r="D20" s="106">
        <v>-39</v>
      </c>
      <c r="E20" s="104">
        <f>(0.9644-1)*E11</f>
        <v>-16.192837999999984</v>
      </c>
      <c r="F20" s="104">
        <f t="shared" ref="F20:N20" si="2">(0.9644-1)*F11</f>
        <v>-16.203660399999983</v>
      </c>
      <c r="G20" s="104">
        <f t="shared" si="2"/>
        <v>-16.194261999999984</v>
      </c>
      <c r="H20" s="104">
        <f t="shared" si="2"/>
        <v>-16.179487999999985</v>
      </c>
      <c r="I20" s="104">
        <f t="shared" si="2"/>
        <v>-16.161118399999985</v>
      </c>
      <c r="J20" s="104">
        <f t="shared" si="2"/>
        <v>-16.156525999999982</v>
      </c>
      <c r="K20" s="104">
        <f t="shared" si="2"/>
        <v>-16.160975999999984</v>
      </c>
      <c r="L20" s="104">
        <f t="shared" si="2"/>
        <v>-16.165853199999983</v>
      </c>
      <c r="M20" s="104">
        <f t="shared" si="2"/>
        <v>-16.164108799999983</v>
      </c>
      <c r="N20" s="104">
        <f t="shared" si="2"/>
        <v>-16.164001999999986</v>
      </c>
      <c r="O20" s="6"/>
    </row>
    <row r="21" spans="1:15" x14ac:dyDescent="0.3">
      <c r="A21" s="43">
        <v>7</v>
      </c>
      <c r="B21" s="51" t="s">
        <v>128</v>
      </c>
      <c r="C21" s="105">
        <f t="shared" ref="C21:D21" si="3">C19+C20</f>
        <v>457</v>
      </c>
      <c r="D21" s="105">
        <f t="shared" si="3"/>
        <v>457</v>
      </c>
      <c r="E21" s="105">
        <f>E19+E20</f>
        <v>438.66216200000002</v>
      </c>
      <c r="F21" s="105">
        <f>F19+F20</f>
        <v>438.9553396</v>
      </c>
      <c r="G21" s="105">
        <f t="shared" ref="G21:N21" si="4">G19+G20</f>
        <v>438.700738</v>
      </c>
      <c r="H21" s="105">
        <f t="shared" si="4"/>
        <v>438.30051200000003</v>
      </c>
      <c r="I21" s="105">
        <f t="shared" si="4"/>
        <v>437.80288160000003</v>
      </c>
      <c r="J21" s="105">
        <f t="shared" si="4"/>
        <v>437.67847399999999</v>
      </c>
      <c r="K21" s="105">
        <f t="shared" si="4"/>
        <v>437.79902399999997</v>
      </c>
      <c r="L21" s="105">
        <f t="shared" si="4"/>
        <v>437.93114680000002</v>
      </c>
      <c r="M21" s="105">
        <f t="shared" si="4"/>
        <v>437.88389119999999</v>
      </c>
      <c r="N21" s="105">
        <f t="shared" si="4"/>
        <v>437.88099800000003</v>
      </c>
      <c r="O21" s="6"/>
    </row>
    <row r="22" spans="1:15" x14ac:dyDescent="0.3">
      <c r="A22" s="43">
        <v>8</v>
      </c>
      <c r="B22" s="44" t="s">
        <v>129</v>
      </c>
      <c r="C22" s="47">
        <f t="shared" ref="C22:D22" si="5">C21*0.15</f>
        <v>68.55</v>
      </c>
      <c r="D22" s="47">
        <f t="shared" si="5"/>
        <v>68.55</v>
      </c>
      <c r="E22" s="47">
        <f>E21*0.15</f>
        <v>65.799324299999995</v>
      </c>
      <c r="F22" s="47">
        <v>0</v>
      </c>
      <c r="G22" s="47">
        <f t="shared" ref="G22:N22" si="6">G21*0.15</f>
        <v>65.8051107</v>
      </c>
      <c r="H22" s="47">
        <f t="shared" si="6"/>
        <v>65.745076800000007</v>
      </c>
      <c r="I22" s="47">
        <f t="shared" si="6"/>
        <v>65.670432239999997</v>
      </c>
      <c r="J22" s="47">
        <f t="shared" si="6"/>
        <v>65.651771099999991</v>
      </c>
      <c r="K22" s="47">
        <f t="shared" si="6"/>
        <v>65.669853599999996</v>
      </c>
      <c r="L22" s="47">
        <f t="shared" si="6"/>
        <v>65.689672020000003</v>
      </c>
      <c r="M22" s="47">
        <f t="shared" si="6"/>
        <v>65.682583679999993</v>
      </c>
      <c r="N22" s="47">
        <f t="shared" si="6"/>
        <v>65.682149699999997</v>
      </c>
      <c r="O22" s="6"/>
    </row>
    <row r="23" spans="1:15" x14ac:dyDescent="0.3">
      <c r="A23" s="48">
        <v>9</v>
      </c>
      <c r="B23" s="44" t="s">
        <v>130</v>
      </c>
      <c r="C23" s="47">
        <v>0</v>
      </c>
      <c r="D23" s="47">
        <v>0</v>
      </c>
      <c r="E23" s="47">
        <v>0</v>
      </c>
      <c r="F23" s="47">
        <v>0</v>
      </c>
      <c r="G23" s="47">
        <v>0</v>
      </c>
      <c r="H23" s="47">
        <v>0</v>
      </c>
      <c r="I23" s="47">
        <v>0</v>
      </c>
      <c r="J23" s="47">
        <v>0</v>
      </c>
      <c r="K23" s="47">
        <v>0</v>
      </c>
      <c r="L23" s="47">
        <v>0</v>
      </c>
      <c r="M23" s="47">
        <v>0</v>
      </c>
      <c r="N23" s="47">
        <v>0</v>
      </c>
      <c r="O23" s="6"/>
    </row>
    <row r="24" spans="1:15" x14ac:dyDescent="0.3">
      <c r="A24" s="43">
        <v>10</v>
      </c>
      <c r="B24" s="44" t="s">
        <v>40</v>
      </c>
      <c r="C24" s="47">
        <v>0</v>
      </c>
      <c r="D24" s="47">
        <v>0</v>
      </c>
      <c r="E24" s="47">
        <v>0</v>
      </c>
      <c r="F24" s="47">
        <v>0</v>
      </c>
      <c r="G24" s="47">
        <v>0</v>
      </c>
      <c r="H24" s="47">
        <v>0</v>
      </c>
      <c r="I24" s="47">
        <v>0</v>
      </c>
      <c r="J24" s="47">
        <v>0</v>
      </c>
      <c r="K24" s="47">
        <v>0</v>
      </c>
      <c r="L24" s="47">
        <v>0</v>
      </c>
      <c r="M24" s="47">
        <v>0</v>
      </c>
      <c r="N24" s="47">
        <v>0</v>
      </c>
      <c r="O24" s="6"/>
    </row>
    <row r="25" spans="1:15" x14ac:dyDescent="0.3">
      <c r="A25" s="43">
        <v>11</v>
      </c>
      <c r="B25" s="51" t="s">
        <v>80</v>
      </c>
      <c r="C25" s="105">
        <f t="shared" ref="C25:D25" si="7">C21+C22+C23+C24</f>
        <v>525.54999999999995</v>
      </c>
      <c r="D25" s="105">
        <f t="shared" si="7"/>
        <v>525.54999999999995</v>
      </c>
      <c r="E25" s="105">
        <f>E21+E22+E23+E24</f>
        <v>504.46148630000005</v>
      </c>
      <c r="F25" s="105">
        <f>F21+F22+F23+F24</f>
        <v>438.9553396</v>
      </c>
      <c r="G25" s="105">
        <f t="shared" ref="G25:N25" si="8">G21+G22+G23+G24</f>
        <v>504.5058487</v>
      </c>
      <c r="H25" s="105">
        <f t="shared" si="8"/>
        <v>504.04558880000002</v>
      </c>
      <c r="I25" s="105">
        <f t="shared" si="8"/>
        <v>503.47331384000006</v>
      </c>
      <c r="J25" s="105">
        <f t="shared" si="8"/>
        <v>503.33024509999996</v>
      </c>
      <c r="K25" s="105">
        <f t="shared" si="8"/>
        <v>503.46887759999998</v>
      </c>
      <c r="L25" s="105">
        <f t="shared" si="8"/>
        <v>503.62081882000001</v>
      </c>
      <c r="M25" s="105">
        <f t="shared" si="8"/>
        <v>503.56647487999999</v>
      </c>
      <c r="N25" s="105">
        <f t="shared" si="8"/>
        <v>503.56314770000006</v>
      </c>
      <c r="O25" s="6"/>
    </row>
    <row r="26" spans="1:15" ht="15" customHeight="1" x14ac:dyDescent="0.3">
      <c r="A26" s="107"/>
      <c r="B26" s="108"/>
      <c r="C26" s="109"/>
      <c r="D26" s="109"/>
      <c r="E26" s="110"/>
      <c r="F26" s="111"/>
      <c r="G26" s="111"/>
      <c r="H26" s="111"/>
      <c r="I26" s="111"/>
      <c r="J26" s="111"/>
      <c r="K26" s="111"/>
      <c r="L26" s="111"/>
      <c r="M26" s="111"/>
      <c r="N26" s="111"/>
      <c r="O26" s="6"/>
    </row>
    <row r="27" spans="1:15" x14ac:dyDescent="0.3">
      <c r="A27" s="112"/>
      <c r="B27" s="51" t="s">
        <v>131</v>
      </c>
      <c r="C27" s="113"/>
      <c r="D27" s="113"/>
      <c r="E27" s="114"/>
      <c r="F27" s="115"/>
      <c r="G27" s="115"/>
      <c r="H27" s="115"/>
      <c r="I27" s="115"/>
      <c r="J27" s="115"/>
      <c r="K27" s="115"/>
      <c r="L27" s="115"/>
      <c r="M27" s="115"/>
      <c r="N27" s="115"/>
      <c r="O27" s="6"/>
    </row>
    <row r="28" spans="1:15" x14ac:dyDescent="0.3">
      <c r="A28" s="48" t="s">
        <v>42</v>
      </c>
      <c r="B28" s="51" t="s">
        <v>96</v>
      </c>
      <c r="C28" s="105">
        <f>SUM(C29:C35)</f>
        <v>141.19999999999999</v>
      </c>
      <c r="D28" s="105">
        <f t="shared" ref="D28:N28" si="9">SUM(D29:D35)</f>
        <v>141.19999999999999</v>
      </c>
      <c r="E28" s="105">
        <f t="shared" si="9"/>
        <v>137.30000000000001</v>
      </c>
      <c r="F28" s="105">
        <f t="shared" si="9"/>
        <v>137.30000000000001</v>
      </c>
      <c r="G28" s="105">
        <f t="shared" si="9"/>
        <v>137.30000000000001</v>
      </c>
      <c r="H28" s="105">
        <f t="shared" si="9"/>
        <v>137.30000000000001</v>
      </c>
      <c r="I28" s="105">
        <f t="shared" si="9"/>
        <v>137.30000000000001</v>
      </c>
      <c r="J28" s="105">
        <f t="shared" si="9"/>
        <v>137.30000000000001</v>
      </c>
      <c r="K28" s="105">
        <f t="shared" si="9"/>
        <v>137.30000000000001</v>
      </c>
      <c r="L28" s="105">
        <f t="shared" si="9"/>
        <v>137.30000000000001</v>
      </c>
      <c r="M28" s="105">
        <f t="shared" si="9"/>
        <v>137.30000000000001</v>
      </c>
      <c r="N28" s="105">
        <f t="shared" si="9"/>
        <v>137.30000000000001</v>
      </c>
      <c r="O28" s="6"/>
    </row>
    <row r="29" spans="1:15" x14ac:dyDescent="0.3">
      <c r="A29" s="48" t="s">
        <v>43</v>
      </c>
      <c r="B29" s="44" t="s">
        <v>132</v>
      </c>
      <c r="C29" s="47">
        <v>13.8</v>
      </c>
      <c r="D29" s="47">
        <v>13.8</v>
      </c>
      <c r="E29" s="47">
        <v>13.8</v>
      </c>
      <c r="F29" s="47">
        <v>13.8</v>
      </c>
      <c r="G29" s="47">
        <v>13.8</v>
      </c>
      <c r="H29" s="47">
        <v>13.8</v>
      </c>
      <c r="I29" s="47">
        <v>13.8</v>
      </c>
      <c r="J29" s="47">
        <v>13.8</v>
      </c>
      <c r="K29" s="47">
        <v>13.8</v>
      </c>
      <c r="L29" s="47">
        <v>13.8</v>
      </c>
      <c r="M29" s="47">
        <v>13.8</v>
      </c>
      <c r="N29" s="47">
        <v>13.8</v>
      </c>
      <c r="O29" s="6"/>
    </row>
    <row r="30" spans="1:15" x14ac:dyDescent="0.3">
      <c r="A30" s="48" t="s">
        <v>44</v>
      </c>
      <c r="B30" s="44" t="s">
        <v>133</v>
      </c>
      <c r="C30" s="47">
        <v>14.8</v>
      </c>
      <c r="D30" s="47">
        <v>14.8</v>
      </c>
      <c r="E30" s="47">
        <v>14.8</v>
      </c>
      <c r="F30" s="47">
        <v>14.8</v>
      </c>
      <c r="G30" s="47">
        <v>14.8</v>
      </c>
      <c r="H30" s="47">
        <v>14.8</v>
      </c>
      <c r="I30" s="47">
        <v>14.8</v>
      </c>
      <c r="J30" s="47">
        <v>14.8</v>
      </c>
      <c r="K30" s="47">
        <v>14.8</v>
      </c>
      <c r="L30" s="47">
        <v>14.8</v>
      </c>
      <c r="M30" s="47">
        <v>14.8</v>
      </c>
      <c r="N30" s="47">
        <v>14.8</v>
      </c>
      <c r="O30" s="6"/>
    </row>
    <row r="31" spans="1:15" x14ac:dyDescent="0.3">
      <c r="A31" s="48" t="s">
        <v>45</v>
      </c>
      <c r="B31" s="44" t="s">
        <v>134</v>
      </c>
      <c r="C31" s="47">
        <v>14.8</v>
      </c>
      <c r="D31" s="47">
        <v>14.8</v>
      </c>
      <c r="E31" s="47">
        <v>14.8</v>
      </c>
      <c r="F31" s="47">
        <v>14.8</v>
      </c>
      <c r="G31" s="47">
        <v>14.8</v>
      </c>
      <c r="H31" s="47">
        <v>14.8</v>
      </c>
      <c r="I31" s="47">
        <v>14.8</v>
      </c>
      <c r="J31" s="47">
        <v>14.8</v>
      </c>
      <c r="K31" s="47">
        <v>14.8</v>
      </c>
      <c r="L31" s="47">
        <v>14.8</v>
      </c>
      <c r="M31" s="47">
        <v>14.8</v>
      </c>
      <c r="N31" s="47">
        <v>14.8</v>
      </c>
      <c r="O31" s="6"/>
    </row>
    <row r="32" spans="1:15" x14ac:dyDescent="0.3">
      <c r="A32" s="48" t="s">
        <v>88</v>
      </c>
      <c r="B32" s="44" t="s">
        <v>135</v>
      </c>
      <c r="C32" s="47">
        <v>4.5</v>
      </c>
      <c r="D32" s="47">
        <v>4.5</v>
      </c>
      <c r="E32" s="47">
        <v>4.5</v>
      </c>
      <c r="F32" s="47">
        <v>4.5</v>
      </c>
      <c r="G32" s="47">
        <v>4.5</v>
      </c>
      <c r="H32" s="47">
        <v>4.5</v>
      </c>
      <c r="I32" s="47">
        <v>4.5</v>
      </c>
      <c r="J32" s="47">
        <v>4.5</v>
      </c>
      <c r="K32" s="47">
        <v>4.5</v>
      </c>
      <c r="L32" s="47">
        <v>4.5</v>
      </c>
      <c r="M32" s="47">
        <v>4.5</v>
      </c>
      <c r="N32" s="47">
        <v>4.5</v>
      </c>
      <c r="O32" s="6"/>
    </row>
    <row r="33" spans="1:15" x14ac:dyDescent="0.3">
      <c r="A33" s="48" t="s">
        <v>89</v>
      </c>
      <c r="B33" s="44" t="s">
        <v>136</v>
      </c>
      <c r="C33" s="47">
        <v>37</v>
      </c>
      <c r="D33" s="47">
        <v>37</v>
      </c>
      <c r="E33" s="47">
        <v>33.1</v>
      </c>
      <c r="F33" s="47">
        <v>33.1</v>
      </c>
      <c r="G33" s="47">
        <v>33.1</v>
      </c>
      <c r="H33" s="47">
        <v>33.1</v>
      </c>
      <c r="I33" s="47">
        <v>33.1</v>
      </c>
      <c r="J33" s="47">
        <v>33.1</v>
      </c>
      <c r="K33" s="47">
        <v>33.1</v>
      </c>
      <c r="L33" s="47">
        <v>33.1</v>
      </c>
      <c r="M33" s="47">
        <v>33.1</v>
      </c>
      <c r="N33" s="47">
        <v>33.1</v>
      </c>
      <c r="O33" s="6"/>
    </row>
    <row r="34" spans="1:15" x14ac:dyDescent="0.3">
      <c r="A34" s="48" t="s">
        <v>137</v>
      </c>
      <c r="B34" s="44" t="s">
        <v>138</v>
      </c>
      <c r="C34" s="47">
        <v>50.3</v>
      </c>
      <c r="D34" s="47">
        <v>50.3</v>
      </c>
      <c r="E34" s="47">
        <v>50.3</v>
      </c>
      <c r="F34" s="47">
        <v>50.3</v>
      </c>
      <c r="G34" s="47">
        <v>50.3</v>
      </c>
      <c r="H34" s="47">
        <v>50.3</v>
      </c>
      <c r="I34" s="47">
        <v>50.3</v>
      </c>
      <c r="J34" s="47">
        <v>50.3</v>
      </c>
      <c r="K34" s="47">
        <v>50.3</v>
      </c>
      <c r="L34" s="47">
        <v>50.3</v>
      </c>
      <c r="M34" s="47">
        <v>50.3</v>
      </c>
      <c r="N34" s="47">
        <v>50.3</v>
      </c>
      <c r="O34" s="6"/>
    </row>
    <row r="35" spans="1:15" x14ac:dyDescent="0.3">
      <c r="A35" s="48" t="s">
        <v>139</v>
      </c>
      <c r="B35" s="44" t="s">
        <v>140</v>
      </c>
      <c r="C35" s="47">
        <v>6</v>
      </c>
      <c r="D35" s="47">
        <v>6</v>
      </c>
      <c r="E35" s="47">
        <v>6</v>
      </c>
      <c r="F35" s="47">
        <v>6</v>
      </c>
      <c r="G35" s="47">
        <v>6</v>
      </c>
      <c r="H35" s="47">
        <v>6</v>
      </c>
      <c r="I35" s="47">
        <v>6</v>
      </c>
      <c r="J35" s="47">
        <v>6</v>
      </c>
      <c r="K35" s="47">
        <v>6</v>
      </c>
      <c r="L35" s="47">
        <v>6</v>
      </c>
      <c r="M35" s="47">
        <v>6</v>
      </c>
      <c r="N35" s="47">
        <v>6</v>
      </c>
      <c r="O35" s="6"/>
    </row>
    <row r="36" spans="1:15" x14ac:dyDescent="0.3">
      <c r="A36" s="48"/>
      <c r="B36" s="44"/>
      <c r="C36" s="47"/>
      <c r="D36" s="47"/>
      <c r="E36" s="47"/>
      <c r="F36" s="47"/>
      <c r="G36" s="47"/>
      <c r="H36" s="47"/>
      <c r="I36" s="47"/>
      <c r="J36" s="47"/>
      <c r="K36" s="47"/>
      <c r="L36" s="47"/>
      <c r="M36" s="47"/>
      <c r="N36" s="47"/>
      <c r="O36" s="6"/>
    </row>
    <row r="37" spans="1:15" x14ac:dyDescent="0.3">
      <c r="A37" s="48" t="s">
        <v>141</v>
      </c>
      <c r="B37" s="51" t="s">
        <v>142</v>
      </c>
      <c r="C37" s="105">
        <f t="shared" ref="C37:N37" si="10">SUM(C38:C38)</f>
        <v>0</v>
      </c>
      <c r="D37" s="105">
        <f t="shared" si="10"/>
        <v>0</v>
      </c>
      <c r="E37" s="105">
        <f t="shared" si="10"/>
        <v>0</v>
      </c>
      <c r="F37" s="105">
        <f t="shared" si="10"/>
        <v>0</v>
      </c>
      <c r="G37" s="105">
        <f t="shared" si="10"/>
        <v>0</v>
      </c>
      <c r="H37" s="105">
        <f t="shared" si="10"/>
        <v>0</v>
      </c>
      <c r="I37" s="105">
        <f t="shared" si="10"/>
        <v>0</v>
      </c>
      <c r="J37" s="105">
        <f t="shared" si="10"/>
        <v>0</v>
      </c>
      <c r="K37" s="105">
        <f t="shared" si="10"/>
        <v>0</v>
      </c>
      <c r="L37" s="105">
        <f t="shared" si="10"/>
        <v>0</v>
      </c>
      <c r="M37" s="105">
        <f t="shared" si="10"/>
        <v>0</v>
      </c>
      <c r="N37" s="105">
        <f t="shared" si="10"/>
        <v>0</v>
      </c>
      <c r="O37" s="6"/>
    </row>
    <row r="38" spans="1:15" x14ac:dyDescent="0.3">
      <c r="A38" s="48"/>
      <c r="B38" s="44"/>
      <c r="C38" s="47"/>
      <c r="D38" s="47"/>
      <c r="E38" s="47"/>
      <c r="F38" s="47"/>
      <c r="G38" s="47"/>
      <c r="H38" s="47"/>
      <c r="I38" s="47"/>
      <c r="J38" s="47"/>
      <c r="K38" s="47"/>
      <c r="L38" s="47"/>
      <c r="M38" s="47"/>
      <c r="N38" s="47"/>
      <c r="O38" s="6"/>
    </row>
    <row r="39" spans="1:15" x14ac:dyDescent="0.3">
      <c r="A39" s="48" t="s">
        <v>46</v>
      </c>
      <c r="B39" s="51" t="s">
        <v>97</v>
      </c>
      <c r="C39" s="105">
        <f t="shared" ref="C39:N39" si="11">SUM(C40:C42)</f>
        <v>129.9</v>
      </c>
      <c r="D39" s="105">
        <f t="shared" si="11"/>
        <v>129.9</v>
      </c>
      <c r="E39" s="105">
        <f t="shared" si="11"/>
        <v>129.9</v>
      </c>
      <c r="F39" s="105">
        <f t="shared" si="11"/>
        <v>129.9</v>
      </c>
      <c r="G39" s="105">
        <f t="shared" si="11"/>
        <v>129.9</v>
      </c>
      <c r="H39" s="105">
        <f t="shared" si="11"/>
        <v>129.9</v>
      </c>
      <c r="I39" s="105">
        <f t="shared" si="11"/>
        <v>129.9</v>
      </c>
      <c r="J39" s="105">
        <f t="shared" si="11"/>
        <v>129.9</v>
      </c>
      <c r="K39" s="105">
        <f t="shared" si="11"/>
        <v>129.9</v>
      </c>
      <c r="L39" s="105">
        <f t="shared" si="11"/>
        <v>129.9</v>
      </c>
      <c r="M39" s="105">
        <f t="shared" si="11"/>
        <v>129.9</v>
      </c>
      <c r="N39" s="105">
        <f t="shared" si="11"/>
        <v>129.9</v>
      </c>
      <c r="O39" s="6"/>
    </row>
    <row r="40" spans="1:15" x14ac:dyDescent="0.3">
      <c r="A40" s="48" t="s">
        <v>47</v>
      </c>
      <c r="B40" s="44" t="s">
        <v>143</v>
      </c>
      <c r="C40" s="47">
        <v>125.8</v>
      </c>
      <c r="D40" s="47">
        <v>125.8</v>
      </c>
      <c r="E40" s="47">
        <v>125.8</v>
      </c>
      <c r="F40" s="47">
        <v>125.8</v>
      </c>
      <c r="G40" s="47">
        <v>125.8</v>
      </c>
      <c r="H40" s="47">
        <v>125.8</v>
      </c>
      <c r="I40" s="47">
        <v>125.8</v>
      </c>
      <c r="J40" s="47">
        <v>125.8</v>
      </c>
      <c r="K40" s="47">
        <v>125.8</v>
      </c>
      <c r="L40" s="47">
        <v>125.8</v>
      </c>
      <c r="M40" s="47">
        <v>125.8</v>
      </c>
      <c r="N40" s="47">
        <v>125.8</v>
      </c>
      <c r="O40" s="6"/>
    </row>
    <row r="41" spans="1:15" x14ac:dyDescent="0.3">
      <c r="A41" s="48" t="s">
        <v>48</v>
      </c>
      <c r="B41" s="44" t="s">
        <v>144</v>
      </c>
      <c r="C41" s="47">
        <v>3.1</v>
      </c>
      <c r="D41" s="47">
        <v>3.1</v>
      </c>
      <c r="E41" s="47">
        <v>3.1</v>
      </c>
      <c r="F41" s="47">
        <v>3.1</v>
      </c>
      <c r="G41" s="47">
        <v>3.1</v>
      </c>
      <c r="H41" s="47">
        <v>3.1</v>
      </c>
      <c r="I41" s="47">
        <v>3.1</v>
      </c>
      <c r="J41" s="47">
        <v>3.1</v>
      </c>
      <c r="K41" s="47">
        <v>3.1</v>
      </c>
      <c r="L41" s="47">
        <v>3.1</v>
      </c>
      <c r="M41" s="47">
        <v>3.1</v>
      </c>
      <c r="N41" s="47">
        <v>3.1</v>
      </c>
      <c r="O41" s="6"/>
    </row>
    <row r="42" spans="1:15" x14ac:dyDescent="0.3">
      <c r="A42" s="48" t="s">
        <v>110</v>
      </c>
      <c r="B42" s="44" t="s">
        <v>145</v>
      </c>
      <c r="C42" s="47">
        <v>1</v>
      </c>
      <c r="D42" s="47">
        <v>1</v>
      </c>
      <c r="E42" s="47">
        <v>1</v>
      </c>
      <c r="F42" s="47">
        <v>1</v>
      </c>
      <c r="G42" s="47">
        <v>1</v>
      </c>
      <c r="H42" s="47">
        <v>1</v>
      </c>
      <c r="I42" s="47">
        <v>1</v>
      </c>
      <c r="J42" s="47">
        <v>1</v>
      </c>
      <c r="K42" s="47">
        <v>1</v>
      </c>
      <c r="L42" s="47">
        <v>1</v>
      </c>
      <c r="M42" s="47">
        <v>1</v>
      </c>
      <c r="N42" s="47">
        <v>1</v>
      </c>
      <c r="O42" s="6"/>
    </row>
    <row r="43" spans="1:15" x14ac:dyDescent="0.3">
      <c r="A43" s="48"/>
      <c r="B43" s="44"/>
      <c r="C43" s="47"/>
      <c r="D43" s="47"/>
      <c r="E43" s="47"/>
      <c r="F43" s="47"/>
      <c r="G43" s="47"/>
      <c r="H43" s="47"/>
      <c r="I43" s="47"/>
      <c r="J43" s="47"/>
      <c r="K43" s="47"/>
      <c r="L43" s="47"/>
      <c r="M43" s="47"/>
      <c r="N43" s="47"/>
      <c r="O43" s="6"/>
    </row>
    <row r="44" spans="1:15" s="96" customFormat="1" x14ac:dyDescent="0.3">
      <c r="A44" s="93" t="s">
        <v>8</v>
      </c>
      <c r="B44" s="94" t="s">
        <v>121</v>
      </c>
      <c r="C44" s="95" t="s">
        <v>10</v>
      </c>
      <c r="D44" s="95" t="s">
        <v>122</v>
      </c>
      <c r="E44" s="95" t="s">
        <v>11</v>
      </c>
      <c r="F44" s="95" t="s">
        <v>12</v>
      </c>
      <c r="G44" s="95" t="s">
        <v>123</v>
      </c>
      <c r="H44" s="95" t="s">
        <v>13</v>
      </c>
      <c r="I44" s="95" t="s">
        <v>14</v>
      </c>
      <c r="J44" s="95" t="s">
        <v>15</v>
      </c>
      <c r="K44" s="95" t="s">
        <v>16</v>
      </c>
      <c r="L44" s="95" t="s">
        <v>17</v>
      </c>
      <c r="M44" s="95" t="s">
        <v>18</v>
      </c>
      <c r="N44" s="95" t="s">
        <v>19</v>
      </c>
    </row>
    <row r="45" spans="1:15" s="101" customFormat="1" x14ac:dyDescent="0.3">
      <c r="A45" s="116"/>
      <c r="B45" s="117"/>
      <c r="C45" s="118"/>
      <c r="D45" s="118"/>
      <c r="E45" s="118"/>
      <c r="F45" s="118"/>
      <c r="G45" s="118"/>
      <c r="H45" s="118"/>
      <c r="I45" s="118"/>
      <c r="J45" s="118"/>
      <c r="K45" s="118"/>
      <c r="L45" s="118"/>
      <c r="M45" s="118"/>
      <c r="N45" s="118"/>
    </row>
    <row r="46" spans="1:15" x14ac:dyDescent="0.3">
      <c r="A46" s="48" t="s">
        <v>49</v>
      </c>
      <c r="B46" s="51" t="s">
        <v>98</v>
      </c>
      <c r="C46" s="105">
        <f t="shared" ref="C46:N46" si="12">SUM(C47:C48)</f>
        <v>39.200000000000003</v>
      </c>
      <c r="D46" s="105">
        <f t="shared" si="12"/>
        <v>39.6</v>
      </c>
      <c r="E46" s="105">
        <f t="shared" si="12"/>
        <v>91.699999999999989</v>
      </c>
      <c r="F46" s="105">
        <f t="shared" si="12"/>
        <v>91.699999999999989</v>
      </c>
      <c r="G46" s="105">
        <f t="shared" si="12"/>
        <v>85.699999999999989</v>
      </c>
      <c r="H46" s="105">
        <f t="shared" si="12"/>
        <v>88.199999999999989</v>
      </c>
      <c r="I46" s="105">
        <f t="shared" si="12"/>
        <v>86.5</v>
      </c>
      <c r="J46" s="105">
        <f t="shared" si="12"/>
        <v>80.199999999999989</v>
      </c>
      <c r="K46" s="105">
        <f t="shared" si="12"/>
        <v>83.4</v>
      </c>
      <c r="L46" s="105">
        <f t="shared" si="12"/>
        <v>81.900000000000006</v>
      </c>
      <c r="M46" s="105">
        <f t="shared" si="12"/>
        <v>76.599999999999994</v>
      </c>
      <c r="N46" s="105">
        <f t="shared" si="12"/>
        <v>79.099999999999994</v>
      </c>
      <c r="O46" s="86"/>
    </row>
    <row r="47" spans="1:15" x14ac:dyDescent="0.3">
      <c r="A47" s="48" t="s">
        <v>50</v>
      </c>
      <c r="B47" s="44" t="s">
        <v>146</v>
      </c>
      <c r="C47" s="47">
        <v>22.6</v>
      </c>
      <c r="D47" s="47">
        <v>22</v>
      </c>
      <c r="E47" s="47">
        <v>51.8</v>
      </c>
      <c r="F47" s="47">
        <v>51.3</v>
      </c>
      <c r="G47" s="47">
        <v>46.3</v>
      </c>
      <c r="H47" s="47">
        <v>49.8</v>
      </c>
      <c r="I47" s="47">
        <v>49</v>
      </c>
      <c r="J47" s="47">
        <v>48.3</v>
      </c>
      <c r="K47" s="47">
        <v>47.6</v>
      </c>
      <c r="L47" s="47">
        <v>46.9</v>
      </c>
      <c r="M47" s="47">
        <v>42.4</v>
      </c>
      <c r="N47" s="47">
        <v>45.6</v>
      </c>
      <c r="O47" s="6"/>
    </row>
    <row r="48" spans="1:15" x14ac:dyDescent="0.3">
      <c r="A48" s="48" t="s">
        <v>147</v>
      </c>
      <c r="B48" s="44" t="s">
        <v>148</v>
      </c>
      <c r="C48" s="47">
        <v>16.600000000000001</v>
      </c>
      <c r="D48" s="47">
        <v>17.600000000000001</v>
      </c>
      <c r="E48" s="47">
        <v>39.9</v>
      </c>
      <c r="F48" s="47">
        <v>40.4</v>
      </c>
      <c r="G48" s="47">
        <v>39.4</v>
      </c>
      <c r="H48" s="47">
        <v>38.4</v>
      </c>
      <c r="I48" s="47">
        <v>37.5</v>
      </c>
      <c r="J48" s="47">
        <v>31.9</v>
      </c>
      <c r="K48" s="47">
        <v>35.799999999999997</v>
      </c>
      <c r="L48" s="47">
        <v>35</v>
      </c>
      <c r="M48" s="47">
        <v>34.200000000000003</v>
      </c>
      <c r="N48" s="47">
        <v>33.5</v>
      </c>
      <c r="O48" s="6"/>
    </row>
    <row r="49" spans="1:17" x14ac:dyDescent="0.3">
      <c r="A49" s="48"/>
      <c r="B49" s="63"/>
      <c r="C49" s="47"/>
      <c r="D49" s="47"/>
      <c r="E49" s="47"/>
      <c r="F49" s="47"/>
      <c r="G49" s="47"/>
      <c r="H49" s="47"/>
      <c r="I49" s="47"/>
      <c r="J49" s="47"/>
      <c r="K49" s="47"/>
      <c r="L49" s="47"/>
      <c r="M49" s="47"/>
      <c r="N49" s="47"/>
      <c r="O49" s="6"/>
    </row>
    <row r="50" spans="1:17" x14ac:dyDescent="0.3">
      <c r="A50" s="48" t="s">
        <v>52</v>
      </c>
      <c r="B50" s="51" t="s">
        <v>99</v>
      </c>
      <c r="C50" s="105">
        <f t="shared" ref="C50:D50" si="13">SUM(C51:C57)</f>
        <v>0</v>
      </c>
      <c r="D50" s="105">
        <f t="shared" si="13"/>
        <v>0</v>
      </c>
      <c r="E50" s="105">
        <f>SUM(E51:E57)</f>
        <v>0</v>
      </c>
      <c r="F50" s="105">
        <f t="shared" ref="F50:N50" si="14">SUM(F51:F57)</f>
        <v>0</v>
      </c>
      <c r="G50" s="105">
        <f t="shared" si="14"/>
        <v>0</v>
      </c>
      <c r="H50" s="105">
        <f t="shared" si="14"/>
        <v>0</v>
      </c>
      <c r="I50" s="105">
        <f t="shared" si="14"/>
        <v>0</v>
      </c>
      <c r="J50" s="105">
        <f t="shared" si="14"/>
        <v>0</v>
      </c>
      <c r="K50" s="105">
        <f t="shared" si="14"/>
        <v>0</v>
      </c>
      <c r="L50" s="105">
        <f t="shared" si="14"/>
        <v>0</v>
      </c>
      <c r="M50" s="105">
        <f t="shared" si="14"/>
        <v>0</v>
      </c>
      <c r="N50" s="105">
        <f t="shared" si="14"/>
        <v>0</v>
      </c>
      <c r="O50" s="74"/>
      <c r="P50" s="86"/>
      <c r="Q50" s="86"/>
    </row>
    <row r="51" spans="1:17" x14ac:dyDescent="0.3">
      <c r="A51" s="48" t="s">
        <v>53</v>
      </c>
      <c r="B51" s="44" t="s">
        <v>100</v>
      </c>
      <c r="C51" s="47"/>
      <c r="D51" s="47"/>
      <c r="E51" s="47"/>
      <c r="F51" s="47"/>
      <c r="G51" s="47"/>
      <c r="H51" s="47"/>
      <c r="I51" s="47"/>
      <c r="J51" s="47"/>
      <c r="K51" s="47"/>
      <c r="L51" s="47"/>
      <c r="M51" s="47"/>
      <c r="N51" s="47"/>
      <c r="O51" s="6"/>
    </row>
    <row r="52" spans="1:17" x14ac:dyDescent="0.3">
      <c r="A52" s="48" t="s">
        <v>54</v>
      </c>
      <c r="B52" s="44" t="s">
        <v>101</v>
      </c>
      <c r="C52" s="47"/>
      <c r="D52" s="47"/>
      <c r="E52" s="47"/>
      <c r="F52" s="47"/>
      <c r="G52" s="47"/>
      <c r="H52" s="47"/>
      <c r="I52" s="47"/>
      <c r="J52" s="47"/>
      <c r="K52" s="47"/>
      <c r="L52" s="47"/>
      <c r="M52" s="47"/>
      <c r="N52" s="47"/>
      <c r="O52" s="6"/>
    </row>
    <row r="53" spans="1:17" x14ac:dyDescent="0.3">
      <c r="A53" s="48" t="s">
        <v>55</v>
      </c>
      <c r="B53" s="44" t="s">
        <v>102</v>
      </c>
      <c r="C53" s="47"/>
      <c r="D53" s="47"/>
      <c r="E53" s="47"/>
      <c r="F53" s="47"/>
      <c r="G53" s="47"/>
      <c r="H53" s="47"/>
      <c r="I53" s="47"/>
      <c r="J53" s="47"/>
      <c r="K53" s="47"/>
      <c r="L53" s="47"/>
      <c r="M53" s="47"/>
      <c r="N53" s="47"/>
      <c r="O53" s="6"/>
    </row>
    <row r="54" spans="1:17" x14ac:dyDescent="0.3">
      <c r="A54" s="48" t="s">
        <v>56</v>
      </c>
      <c r="B54" s="44" t="s">
        <v>103</v>
      </c>
      <c r="C54" s="47"/>
      <c r="D54" s="47"/>
      <c r="E54" s="47"/>
      <c r="F54" s="47"/>
      <c r="G54" s="47"/>
      <c r="H54" s="47"/>
      <c r="I54" s="47"/>
      <c r="J54" s="47"/>
      <c r="K54" s="47"/>
      <c r="L54" s="47"/>
      <c r="M54" s="47"/>
      <c r="N54" s="47"/>
      <c r="O54" s="6"/>
    </row>
    <row r="55" spans="1:17" x14ac:dyDescent="0.3">
      <c r="A55" s="48" t="s">
        <v>57</v>
      </c>
      <c r="B55" s="44" t="s">
        <v>104</v>
      </c>
      <c r="C55" s="47"/>
      <c r="D55" s="47"/>
      <c r="E55" s="47"/>
      <c r="F55" s="47"/>
      <c r="G55" s="47"/>
      <c r="H55" s="47"/>
      <c r="I55" s="47"/>
      <c r="J55" s="47"/>
      <c r="K55" s="47"/>
      <c r="L55" s="47"/>
      <c r="M55" s="47"/>
      <c r="N55" s="47"/>
      <c r="O55" s="6"/>
    </row>
    <row r="56" spans="1:17" x14ac:dyDescent="0.3">
      <c r="A56" s="48" t="s">
        <v>58</v>
      </c>
      <c r="B56" s="66" t="s">
        <v>105</v>
      </c>
      <c r="C56" s="47"/>
      <c r="D56" s="47"/>
      <c r="E56" s="47"/>
      <c r="F56" s="47"/>
      <c r="G56" s="47"/>
      <c r="H56" s="47"/>
      <c r="I56" s="47"/>
      <c r="J56" s="47"/>
      <c r="K56" s="47"/>
      <c r="L56" s="47"/>
      <c r="M56" s="47"/>
      <c r="N56" s="47"/>
      <c r="O56" s="6"/>
    </row>
    <row r="57" spans="1:17" x14ac:dyDescent="0.3">
      <c r="A57" s="48" t="s">
        <v>59</v>
      </c>
      <c r="B57" s="44" t="s">
        <v>106</v>
      </c>
      <c r="C57" s="47"/>
      <c r="D57" s="47"/>
      <c r="E57" s="47"/>
      <c r="F57" s="47"/>
      <c r="G57" s="47"/>
      <c r="H57" s="47"/>
      <c r="I57" s="47"/>
      <c r="J57" s="47"/>
      <c r="K57" s="47"/>
      <c r="L57" s="47"/>
      <c r="M57" s="47"/>
      <c r="N57" s="47"/>
      <c r="O57" s="6"/>
    </row>
    <row r="58" spans="1:17" x14ac:dyDescent="0.3">
      <c r="A58" s="48" t="s">
        <v>60</v>
      </c>
      <c r="B58" s="51" t="s">
        <v>61</v>
      </c>
      <c r="C58" s="105">
        <f>SUM(C59:C78)</f>
        <v>64.27</v>
      </c>
      <c r="D58" s="105">
        <f t="shared" ref="D58:N58" si="15">SUM(D59:D78)</f>
        <v>64.27</v>
      </c>
      <c r="E58" s="105">
        <f t="shared" si="15"/>
        <v>188.87</v>
      </c>
      <c r="F58" s="105">
        <f t="shared" si="15"/>
        <v>188.31</v>
      </c>
      <c r="G58" s="105">
        <f t="shared" si="15"/>
        <v>183.66000000000003</v>
      </c>
      <c r="H58" s="105">
        <f t="shared" si="15"/>
        <v>183.11</v>
      </c>
      <c r="I58" s="105">
        <f t="shared" si="15"/>
        <v>182.57999999999998</v>
      </c>
      <c r="J58" s="105">
        <f t="shared" si="15"/>
        <v>182.05</v>
      </c>
      <c r="K58" s="105">
        <f t="shared" si="15"/>
        <v>179.52</v>
      </c>
      <c r="L58" s="105">
        <f t="shared" si="15"/>
        <v>179.00000000000003</v>
      </c>
      <c r="M58" s="105">
        <f t="shared" si="15"/>
        <v>177.48000000000002</v>
      </c>
      <c r="N58" s="105">
        <f t="shared" si="15"/>
        <v>172.92000000000002</v>
      </c>
      <c r="O58" s="6"/>
    </row>
    <row r="59" spans="1:17" x14ac:dyDescent="0.3">
      <c r="A59" s="48" t="s">
        <v>62</v>
      </c>
      <c r="B59" s="44" t="s">
        <v>63</v>
      </c>
      <c r="C59" s="47">
        <v>0</v>
      </c>
      <c r="D59" s="47">
        <v>0</v>
      </c>
      <c r="E59" s="47">
        <v>0</v>
      </c>
      <c r="F59" s="47">
        <v>0</v>
      </c>
      <c r="G59" s="47">
        <v>0</v>
      </c>
      <c r="H59" s="47">
        <v>0</v>
      </c>
      <c r="I59" s="47">
        <v>0</v>
      </c>
      <c r="J59" s="47">
        <v>0</v>
      </c>
      <c r="K59" s="47">
        <v>0</v>
      </c>
      <c r="L59" s="47">
        <v>0</v>
      </c>
      <c r="M59" s="47">
        <v>0</v>
      </c>
      <c r="N59" s="47">
        <v>0</v>
      </c>
      <c r="O59" s="6"/>
    </row>
    <row r="60" spans="1:17" x14ac:dyDescent="0.3">
      <c r="A60" s="48" t="s">
        <v>64</v>
      </c>
      <c r="B60" s="63" t="s">
        <v>149</v>
      </c>
      <c r="C60" s="47">
        <f>10.8+5.4</f>
        <v>16.200000000000003</v>
      </c>
      <c r="D60" s="47">
        <f t="shared" ref="D60:N60" si="16">10.8+5.4</f>
        <v>16.200000000000003</v>
      </c>
      <c r="E60" s="47">
        <f t="shared" si="16"/>
        <v>16.200000000000003</v>
      </c>
      <c r="F60" s="47">
        <f t="shared" si="16"/>
        <v>16.200000000000003</v>
      </c>
      <c r="G60" s="47">
        <f t="shared" si="16"/>
        <v>16.200000000000003</v>
      </c>
      <c r="H60" s="47">
        <f t="shared" si="16"/>
        <v>16.200000000000003</v>
      </c>
      <c r="I60" s="47">
        <f t="shared" si="16"/>
        <v>16.200000000000003</v>
      </c>
      <c r="J60" s="47">
        <f t="shared" si="16"/>
        <v>16.200000000000003</v>
      </c>
      <c r="K60" s="47">
        <f t="shared" si="16"/>
        <v>16.200000000000003</v>
      </c>
      <c r="L60" s="47">
        <f t="shared" si="16"/>
        <v>16.200000000000003</v>
      </c>
      <c r="M60" s="47">
        <f t="shared" si="16"/>
        <v>16.200000000000003</v>
      </c>
      <c r="N60" s="47">
        <f t="shared" si="16"/>
        <v>16.200000000000003</v>
      </c>
      <c r="O60" s="6"/>
    </row>
    <row r="61" spans="1:17" x14ac:dyDescent="0.3">
      <c r="A61" s="48" t="s">
        <v>66</v>
      </c>
      <c r="B61" s="63" t="s">
        <v>150</v>
      </c>
      <c r="C61" s="47">
        <v>16</v>
      </c>
      <c r="D61" s="47">
        <v>16</v>
      </c>
      <c r="E61" s="47">
        <v>16</v>
      </c>
      <c r="F61" s="47">
        <v>16</v>
      </c>
      <c r="G61" s="47">
        <v>16</v>
      </c>
      <c r="H61" s="47">
        <v>16</v>
      </c>
      <c r="I61" s="47">
        <v>16</v>
      </c>
      <c r="J61" s="47">
        <v>16</v>
      </c>
      <c r="K61" s="47">
        <v>16</v>
      </c>
      <c r="L61" s="47">
        <v>16</v>
      </c>
      <c r="M61" s="47">
        <v>16</v>
      </c>
      <c r="N61" s="47">
        <v>16</v>
      </c>
      <c r="O61" s="6"/>
    </row>
    <row r="62" spans="1:17" x14ac:dyDescent="0.3">
      <c r="A62" s="48" t="s">
        <v>68</v>
      </c>
      <c r="B62" s="63" t="s">
        <v>151</v>
      </c>
      <c r="C62" s="47">
        <v>2.1</v>
      </c>
      <c r="D62" s="47">
        <v>2.1</v>
      </c>
      <c r="E62" s="47">
        <v>2.1</v>
      </c>
      <c r="F62" s="47">
        <v>2.1</v>
      </c>
      <c r="G62" s="47">
        <v>0</v>
      </c>
      <c r="H62" s="47">
        <v>0</v>
      </c>
      <c r="I62" s="47">
        <v>0</v>
      </c>
      <c r="J62" s="47">
        <v>0</v>
      </c>
      <c r="K62" s="47">
        <v>0</v>
      </c>
      <c r="L62" s="47">
        <v>0</v>
      </c>
      <c r="M62" s="47">
        <v>0</v>
      </c>
      <c r="N62" s="47">
        <v>0</v>
      </c>
      <c r="O62" s="6"/>
    </row>
    <row r="63" spans="1:17" x14ac:dyDescent="0.3">
      <c r="A63" s="48" t="s">
        <v>152</v>
      </c>
      <c r="B63" s="63" t="s">
        <v>153</v>
      </c>
      <c r="C63" s="47">
        <v>3.04</v>
      </c>
      <c r="D63" s="47">
        <v>3.04</v>
      </c>
      <c r="E63" s="47">
        <v>3.04</v>
      </c>
      <c r="F63" s="47">
        <v>3.04</v>
      </c>
      <c r="G63" s="47">
        <v>3.04</v>
      </c>
      <c r="H63" s="47">
        <v>3.04</v>
      </c>
      <c r="I63" s="47">
        <v>3.04</v>
      </c>
      <c r="J63" s="47">
        <v>3.04</v>
      </c>
      <c r="K63" s="47">
        <v>3.04</v>
      </c>
      <c r="L63" s="47">
        <v>3.04</v>
      </c>
      <c r="M63" s="47">
        <v>3.04</v>
      </c>
      <c r="N63" s="47">
        <v>0</v>
      </c>
      <c r="O63" s="6"/>
    </row>
    <row r="64" spans="1:17" x14ac:dyDescent="0.3">
      <c r="A64" s="48" t="s">
        <v>154</v>
      </c>
      <c r="B64" s="63" t="s">
        <v>155</v>
      </c>
      <c r="C64" s="47">
        <v>10.62</v>
      </c>
      <c r="D64" s="47">
        <v>10.62</v>
      </c>
      <c r="E64" s="47">
        <v>10.62</v>
      </c>
      <c r="F64" s="47">
        <v>10.62</v>
      </c>
      <c r="G64" s="47">
        <v>10.62</v>
      </c>
      <c r="H64" s="47">
        <v>10.62</v>
      </c>
      <c r="I64" s="47">
        <v>10.62</v>
      </c>
      <c r="J64" s="47">
        <v>10.62</v>
      </c>
      <c r="K64" s="47">
        <v>10.62</v>
      </c>
      <c r="L64" s="47">
        <v>10.62</v>
      </c>
      <c r="M64" s="47">
        <v>10.62</v>
      </c>
      <c r="N64" s="47">
        <v>10.62</v>
      </c>
      <c r="O64" s="6"/>
    </row>
    <row r="65" spans="1:15" x14ac:dyDescent="0.3">
      <c r="A65" s="48" t="s">
        <v>156</v>
      </c>
      <c r="B65" s="63" t="s">
        <v>157</v>
      </c>
      <c r="C65" s="47">
        <f>1.78*2</f>
        <v>3.56</v>
      </c>
      <c r="D65" s="47">
        <f t="shared" ref="D65:N65" si="17">1.78*2</f>
        <v>3.56</v>
      </c>
      <c r="E65" s="47">
        <f t="shared" si="17"/>
        <v>3.56</v>
      </c>
      <c r="F65" s="47">
        <f t="shared" si="17"/>
        <v>3.56</v>
      </c>
      <c r="G65" s="47">
        <f t="shared" si="17"/>
        <v>3.56</v>
      </c>
      <c r="H65" s="47">
        <f t="shared" si="17"/>
        <v>3.56</v>
      </c>
      <c r="I65" s="47">
        <f t="shared" si="17"/>
        <v>3.56</v>
      </c>
      <c r="J65" s="47">
        <f t="shared" si="17"/>
        <v>3.56</v>
      </c>
      <c r="K65" s="47">
        <f t="shared" si="17"/>
        <v>3.56</v>
      </c>
      <c r="L65" s="47">
        <f t="shared" si="17"/>
        <v>3.56</v>
      </c>
      <c r="M65" s="47">
        <f t="shared" si="17"/>
        <v>3.56</v>
      </c>
      <c r="N65" s="47">
        <f t="shared" si="17"/>
        <v>3.56</v>
      </c>
      <c r="O65" s="6"/>
    </row>
    <row r="66" spans="1:15" x14ac:dyDescent="0.3">
      <c r="A66" s="48" t="s">
        <v>158</v>
      </c>
      <c r="B66" s="63" t="s">
        <v>159</v>
      </c>
      <c r="C66" s="47">
        <v>2.1</v>
      </c>
      <c r="D66" s="47">
        <v>2.1</v>
      </c>
      <c r="E66" s="47">
        <v>2.1</v>
      </c>
      <c r="F66" s="47">
        <v>2.1</v>
      </c>
      <c r="G66" s="47">
        <v>2.1</v>
      </c>
      <c r="H66" s="47">
        <v>2.1</v>
      </c>
      <c r="I66" s="47">
        <v>2.1</v>
      </c>
      <c r="J66" s="47">
        <v>2.1</v>
      </c>
      <c r="K66" s="47">
        <v>2.1</v>
      </c>
      <c r="L66" s="47">
        <v>2.1</v>
      </c>
      <c r="M66" s="47">
        <v>2.1</v>
      </c>
      <c r="N66" s="47">
        <v>2.1</v>
      </c>
      <c r="O66" s="6"/>
    </row>
    <row r="67" spans="1:15" x14ac:dyDescent="0.3">
      <c r="A67" s="48" t="s">
        <v>160</v>
      </c>
      <c r="B67" s="63" t="s">
        <v>161</v>
      </c>
      <c r="C67" s="47">
        <v>1.42</v>
      </c>
      <c r="D67" s="47">
        <v>1.42</v>
      </c>
      <c r="E67" s="47">
        <v>1.42</v>
      </c>
      <c r="F67" s="47">
        <v>1.42</v>
      </c>
      <c r="G67" s="47">
        <v>1.42</v>
      </c>
      <c r="H67" s="47">
        <v>1.42</v>
      </c>
      <c r="I67" s="47">
        <v>1.42</v>
      </c>
      <c r="J67" s="47">
        <v>1.42</v>
      </c>
      <c r="K67" s="47">
        <v>1.42</v>
      </c>
      <c r="L67" s="47">
        <v>1.42</v>
      </c>
      <c r="M67" s="47">
        <v>1.42</v>
      </c>
      <c r="N67" s="47">
        <v>1.42</v>
      </c>
      <c r="O67" s="6"/>
    </row>
    <row r="68" spans="1:15" x14ac:dyDescent="0.3">
      <c r="A68" s="48" t="s">
        <v>162</v>
      </c>
      <c r="B68" s="63" t="s">
        <v>163</v>
      </c>
      <c r="C68" s="47">
        <f>0.0218+0.4181+0.5601+0.5824+0.396+0.0216</f>
        <v>2</v>
      </c>
      <c r="D68" s="47">
        <v>2</v>
      </c>
      <c r="E68" s="47">
        <v>2</v>
      </c>
      <c r="F68" s="47">
        <v>2</v>
      </c>
      <c r="G68" s="47">
        <v>2</v>
      </c>
      <c r="H68" s="47">
        <v>2</v>
      </c>
      <c r="I68" s="47">
        <v>2</v>
      </c>
      <c r="J68" s="47">
        <v>2</v>
      </c>
      <c r="K68" s="47">
        <v>0</v>
      </c>
      <c r="L68" s="47">
        <v>0</v>
      </c>
      <c r="M68" s="47">
        <v>0</v>
      </c>
      <c r="N68" s="47">
        <v>0</v>
      </c>
      <c r="O68" s="6"/>
    </row>
    <row r="69" spans="1:15" x14ac:dyDescent="0.3">
      <c r="A69" s="48" t="s">
        <v>164</v>
      </c>
      <c r="B69" s="63" t="s">
        <v>165</v>
      </c>
      <c r="C69" s="47">
        <v>4.3</v>
      </c>
      <c r="D69" s="47">
        <v>4.3</v>
      </c>
      <c r="E69" s="47">
        <v>4.3</v>
      </c>
      <c r="F69" s="47">
        <v>4.3</v>
      </c>
      <c r="G69" s="47">
        <v>4.3</v>
      </c>
      <c r="H69" s="47">
        <v>4.3</v>
      </c>
      <c r="I69" s="47">
        <v>4.3</v>
      </c>
      <c r="J69" s="47">
        <v>4.3</v>
      </c>
      <c r="K69" s="47">
        <v>4.3</v>
      </c>
      <c r="L69" s="47">
        <v>4.3</v>
      </c>
      <c r="M69" s="47">
        <v>4.3</v>
      </c>
      <c r="N69" s="47">
        <v>4.3</v>
      </c>
      <c r="O69" s="6"/>
    </row>
    <row r="70" spans="1:15" x14ac:dyDescent="0.3">
      <c r="A70" s="48" t="s">
        <v>166</v>
      </c>
      <c r="B70" s="63" t="s">
        <v>167</v>
      </c>
      <c r="C70" s="47">
        <v>0</v>
      </c>
      <c r="D70" s="47">
        <v>0</v>
      </c>
      <c r="E70" s="47">
        <v>20</v>
      </c>
      <c r="F70" s="47">
        <v>20</v>
      </c>
      <c r="G70" s="47">
        <v>19</v>
      </c>
      <c r="H70" s="47">
        <v>19</v>
      </c>
      <c r="I70" s="47">
        <v>19</v>
      </c>
      <c r="J70" s="47">
        <v>19</v>
      </c>
      <c r="K70" s="47">
        <v>19</v>
      </c>
      <c r="L70" s="47">
        <v>19</v>
      </c>
      <c r="M70" s="47">
        <v>19</v>
      </c>
      <c r="N70" s="47">
        <v>18</v>
      </c>
      <c r="O70" s="6"/>
    </row>
    <row r="71" spans="1:15" x14ac:dyDescent="0.3">
      <c r="A71" s="48" t="s">
        <v>168</v>
      </c>
      <c r="B71" s="63" t="s">
        <v>169</v>
      </c>
      <c r="C71" s="47">
        <v>0</v>
      </c>
      <c r="D71" s="47">
        <v>0</v>
      </c>
      <c r="E71" s="47">
        <v>39.32</v>
      </c>
      <c r="F71" s="47">
        <v>39.04</v>
      </c>
      <c r="G71" s="47">
        <v>38.770000000000003</v>
      </c>
      <c r="H71" s="47">
        <v>38.5</v>
      </c>
      <c r="I71" s="47">
        <v>38.229999999999997</v>
      </c>
      <c r="J71" s="47">
        <v>37.96</v>
      </c>
      <c r="K71" s="47">
        <v>37.69</v>
      </c>
      <c r="L71" s="47">
        <v>37.43</v>
      </c>
      <c r="M71" s="47">
        <v>37.17</v>
      </c>
      <c r="N71" s="47">
        <v>36.909999999999997</v>
      </c>
      <c r="O71" s="6"/>
    </row>
    <row r="72" spans="1:15" x14ac:dyDescent="0.3">
      <c r="A72" s="48" t="s">
        <v>170</v>
      </c>
      <c r="B72" s="63" t="s">
        <v>171</v>
      </c>
      <c r="C72" s="47">
        <v>0</v>
      </c>
      <c r="D72" s="47">
        <v>0</v>
      </c>
      <c r="E72" s="47">
        <v>19.66</v>
      </c>
      <c r="F72" s="47">
        <v>19.52</v>
      </c>
      <c r="G72" s="47">
        <v>19.38</v>
      </c>
      <c r="H72" s="47">
        <v>19.239999999999998</v>
      </c>
      <c r="I72" s="47">
        <v>19.11</v>
      </c>
      <c r="J72" s="47">
        <v>18.98</v>
      </c>
      <c r="K72" s="47">
        <v>18.850000000000001</v>
      </c>
      <c r="L72" s="47">
        <v>18.72</v>
      </c>
      <c r="M72" s="47">
        <v>18.59</v>
      </c>
      <c r="N72" s="47">
        <v>18.46</v>
      </c>
      <c r="O72" s="6"/>
    </row>
    <row r="73" spans="1:15" x14ac:dyDescent="0.3">
      <c r="A73" s="48" t="s">
        <v>172</v>
      </c>
      <c r="B73" s="63" t="s">
        <v>173</v>
      </c>
      <c r="C73" s="47">
        <v>0</v>
      </c>
      <c r="D73" s="47">
        <v>0</v>
      </c>
      <c r="E73" s="47">
        <v>19.62</v>
      </c>
      <c r="F73" s="47">
        <v>19.48</v>
      </c>
      <c r="G73" s="47">
        <v>19.34</v>
      </c>
      <c r="H73" s="47">
        <v>19.2</v>
      </c>
      <c r="I73" s="47">
        <v>19.07</v>
      </c>
      <c r="J73" s="47">
        <v>18.940000000000001</v>
      </c>
      <c r="K73" s="47">
        <v>18.809999999999999</v>
      </c>
      <c r="L73" s="47">
        <v>18.68</v>
      </c>
      <c r="M73" s="47">
        <v>18.55</v>
      </c>
      <c r="N73" s="47">
        <v>18.420000000000002</v>
      </c>
      <c r="O73" s="6"/>
    </row>
    <row r="74" spans="1:15" x14ac:dyDescent="0.3">
      <c r="A74" s="48" t="s">
        <v>174</v>
      </c>
      <c r="B74" s="63" t="s">
        <v>175</v>
      </c>
      <c r="C74" s="47">
        <v>0</v>
      </c>
      <c r="D74" s="47">
        <v>0</v>
      </c>
      <c r="E74" s="47">
        <v>26</v>
      </c>
      <c r="F74" s="47">
        <v>26</v>
      </c>
      <c r="G74" s="47">
        <v>25</v>
      </c>
      <c r="H74" s="47">
        <v>25</v>
      </c>
      <c r="I74" s="47">
        <v>25</v>
      </c>
      <c r="J74" s="47">
        <v>25</v>
      </c>
      <c r="K74" s="47">
        <v>25</v>
      </c>
      <c r="L74" s="47">
        <v>25</v>
      </c>
      <c r="M74" s="47">
        <v>24</v>
      </c>
      <c r="N74" s="47">
        <v>24</v>
      </c>
      <c r="O74" s="6"/>
    </row>
    <row r="75" spans="1:15" x14ac:dyDescent="0.3">
      <c r="A75" s="48" t="s">
        <v>176</v>
      </c>
      <c r="B75" s="63" t="s">
        <v>177</v>
      </c>
      <c r="C75" s="47">
        <v>0.8</v>
      </c>
      <c r="D75" s="47">
        <v>0.8</v>
      </c>
      <c r="E75" s="47">
        <v>0.8</v>
      </c>
      <c r="F75" s="47">
        <v>0.8</v>
      </c>
      <c r="G75" s="47">
        <v>0.8</v>
      </c>
      <c r="H75" s="47">
        <v>0.8</v>
      </c>
      <c r="I75" s="47">
        <v>0.8</v>
      </c>
      <c r="J75" s="47">
        <v>0.8</v>
      </c>
      <c r="K75" s="47">
        <v>0.8</v>
      </c>
      <c r="L75" s="47">
        <v>0.8</v>
      </c>
      <c r="M75" s="47">
        <v>0.8</v>
      </c>
      <c r="N75" s="47">
        <v>0.8</v>
      </c>
      <c r="O75" s="6"/>
    </row>
    <row r="76" spans="1:15" x14ac:dyDescent="0.3">
      <c r="A76" s="48" t="s">
        <v>178</v>
      </c>
      <c r="B76" s="63" t="s">
        <v>179</v>
      </c>
      <c r="C76" s="47">
        <v>2</v>
      </c>
      <c r="D76" s="47">
        <v>2</v>
      </c>
      <c r="E76" s="47">
        <v>2</v>
      </c>
      <c r="F76" s="47">
        <v>2</v>
      </c>
      <c r="G76" s="47">
        <v>2</v>
      </c>
      <c r="H76" s="47">
        <v>2</v>
      </c>
      <c r="I76" s="47">
        <v>2</v>
      </c>
      <c r="J76" s="47">
        <v>2</v>
      </c>
      <c r="K76" s="47">
        <v>2</v>
      </c>
      <c r="L76" s="47">
        <v>2</v>
      </c>
      <c r="M76" s="47">
        <v>2</v>
      </c>
      <c r="N76" s="47">
        <v>2</v>
      </c>
      <c r="O76" s="6"/>
    </row>
    <row r="77" spans="1:15" x14ac:dyDescent="0.3">
      <c r="A77" s="48" t="s">
        <v>180</v>
      </c>
      <c r="B77" s="63" t="s">
        <v>181</v>
      </c>
      <c r="C77" s="47">
        <v>0.13</v>
      </c>
      <c r="D77" s="47">
        <v>0.13</v>
      </c>
      <c r="E77" s="47">
        <v>0.13</v>
      </c>
      <c r="F77" s="47">
        <v>0.13</v>
      </c>
      <c r="G77" s="47">
        <v>0.13</v>
      </c>
      <c r="H77" s="47">
        <v>0.13</v>
      </c>
      <c r="I77" s="47">
        <v>0.13</v>
      </c>
      <c r="J77" s="47">
        <v>0.13</v>
      </c>
      <c r="K77" s="47">
        <v>0.13</v>
      </c>
      <c r="L77" s="47">
        <v>0.13</v>
      </c>
      <c r="M77" s="47">
        <v>0.13</v>
      </c>
      <c r="N77" s="47">
        <v>0.13</v>
      </c>
      <c r="O77" s="6"/>
    </row>
    <row r="78" spans="1:15" ht="15.45" customHeight="1" x14ac:dyDescent="0.3">
      <c r="A78" s="48"/>
      <c r="B78" s="63"/>
      <c r="C78" s="47"/>
      <c r="D78" s="47"/>
      <c r="E78" s="47"/>
      <c r="F78" s="47"/>
      <c r="G78" s="47"/>
      <c r="H78" s="47"/>
      <c r="I78" s="47"/>
      <c r="J78" s="47"/>
      <c r="K78" s="47"/>
      <c r="L78" s="47"/>
      <c r="M78" s="47"/>
      <c r="N78" s="47"/>
      <c r="O78" s="6"/>
    </row>
    <row r="79" spans="1:15" x14ac:dyDescent="0.3">
      <c r="A79" s="48" t="s">
        <v>70</v>
      </c>
      <c r="B79" s="51" t="s">
        <v>71</v>
      </c>
      <c r="C79" s="105">
        <f t="shared" ref="C79:N79" si="18">SUM(C80:C84)</f>
        <v>256.39999999999998</v>
      </c>
      <c r="D79" s="105">
        <f t="shared" si="18"/>
        <v>256.39999999999998</v>
      </c>
      <c r="E79" s="105">
        <f t="shared" si="18"/>
        <v>88.4</v>
      </c>
      <c r="F79" s="105">
        <f>SUM(F80:F86)</f>
        <v>87.4</v>
      </c>
      <c r="G79" s="105">
        <f t="shared" si="18"/>
        <v>54</v>
      </c>
      <c r="H79" s="105">
        <f t="shared" si="18"/>
        <v>50</v>
      </c>
      <c r="I79" s="105">
        <f t="shared" si="18"/>
        <v>50</v>
      </c>
      <c r="J79" s="105">
        <f t="shared" si="18"/>
        <v>50</v>
      </c>
      <c r="K79" s="105">
        <f t="shared" si="18"/>
        <v>50</v>
      </c>
      <c r="L79" s="105">
        <f t="shared" si="18"/>
        <v>50</v>
      </c>
      <c r="M79" s="105">
        <f t="shared" si="18"/>
        <v>50</v>
      </c>
      <c r="N79" s="105">
        <f t="shared" si="18"/>
        <v>50</v>
      </c>
      <c r="O79" s="6"/>
    </row>
    <row r="80" spans="1:15" x14ac:dyDescent="0.3">
      <c r="A80" s="48" t="s">
        <v>72</v>
      </c>
      <c r="B80" s="44" t="s">
        <v>73</v>
      </c>
      <c r="C80" s="47">
        <v>0</v>
      </c>
      <c r="D80" s="47">
        <v>0</v>
      </c>
      <c r="E80" s="47">
        <v>0</v>
      </c>
      <c r="F80" s="47">
        <v>0</v>
      </c>
      <c r="G80" s="47">
        <v>0</v>
      </c>
      <c r="H80" s="47">
        <v>0</v>
      </c>
      <c r="I80" s="47">
        <v>0</v>
      </c>
      <c r="J80" s="47">
        <v>0</v>
      </c>
      <c r="K80" s="47">
        <v>0</v>
      </c>
      <c r="L80" s="47">
        <v>0</v>
      </c>
      <c r="M80" s="47">
        <v>0</v>
      </c>
      <c r="N80" s="47">
        <v>0</v>
      </c>
      <c r="O80" s="6"/>
    </row>
    <row r="81" spans="1:15" x14ac:dyDescent="0.3">
      <c r="A81" s="48" t="s">
        <v>74</v>
      </c>
      <c r="B81" s="63" t="s">
        <v>182</v>
      </c>
      <c r="C81" s="47">
        <v>0</v>
      </c>
      <c r="D81" s="47">
        <v>0</v>
      </c>
      <c r="E81" s="47">
        <v>7</v>
      </c>
      <c r="F81" s="47">
        <v>0</v>
      </c>
      <c r="G81" s="47">
        <v>2</v>
      </c>
      <c r="H81" s="47">
        <v>0</v>
      </c>
      <c r="I81" s="47">
        <v>0</v>
      </c>
      <c r="J81" s="47">
        <v>0</v>
      </c>
      <c r="K81" s="47">
        <v>0</v>
      </c>
      <c r="L81" s="47">
        <v>0</v>
      </c>
      <c r="M81" s="47">
        <v>0</v>
      </c>
      <c r="N81" s="47">
        <v>0</v>
      </c>
      <c r="O81" s="6"/>
    </row>
    <row r="82" spans="1:15" x14ac:dyDescent="0.3">
      <c r="A82" s="48" t="s">
        <v>183</v>
      </c>
      <c r="B82" s="63" t="s">
        <v>184</v>
      </c>
      <c r="C82" s="47">
        <v>0</v>
      </c>
      <c r="D82" s="47">
        <v>0</v>
      </c>
      <c r="E82" s="47">
        <v>4</v>
      </c>
      <c r="F82" s="47">
        <v>10</v>
      </c>
      <c r="G82" s="47">
        <v>2</v>
      </c>
      <c r="H82" s="47">
        <v>0</v>
      </c>
      <c r="I82" s="47">
        <v>0</v>
      </c>
      <c r="J82" s="47">
        <v>0</v>
      </c>
      <c r="K82" s="47">
        <v>0</v>
      </c>
      <c r="L82" s="47">
        <v>0</v>
      </c>
      <c r="M82" s="47">
        <v>0</v>
      </c>
      <c r="N82" s="47">
        <v>0</v>
      </c>
      <c r="O82" s="6"/>
    </row>
    <row r="83" spans="1:15" x14ac:dyDescent="0.3">
      <c r="A83" s="48" t="s">
        <v>75</v>
      </c>
      <c r="B83" s="63" t="s">
        <v>185</v>
      </c>
      <c r="C83" s="47">
        <v>229</v>
      </c>
      <c r="D83" s="47">
        <v>229</v>
      </c>
      <c r="E83" s="47">
        <v>50</v>
      </c>
      <c r="F83" s="47">
        <v>50</v>
      </c>
      <c r="G83" s="47">
        <v>50</v>
      </c>
      <c r="H83" s="47">
        <v>50</v>
      </c>
      <c r="I83" s="47">
        <v>50</v>
      </c>
      <c r="J83" s="47">
        <v>50</v>
      </c>
      <c r="K83" s="47">
        <v>50</v>
      </c>
      <c r="L83" s="47">
        <v>50</v>
      </c>
      <c r="M83" s="47">
        <v>50</v>
      </c>
      <c r="N83" s="47">
        <v>50</v>
      </c>
      <c r="O83" s="6"/>
    </row>
    <row r="84" spans="1:15" x14ac:dyDescent="0.3">
      <c r="A84" s="48" t="s">
        <v>186</v>
      </c>
      <c r="B84" s="63" t="s">
        <v>187</v>
      </c>
      <c r="C84" s="47">
        <v>27.4</v>
      </c>
      <c r="D84" s="47">
        <v>27.4</v>
      </c>
      <c r="E84" s="47">
        <v>27.4</v>
      </c>
      <c r="F84" s="47">
        <v>27.4</v>
      </c>
      <c r="G84" s="47">
        <v>0</v>
      </c>
      <c r="H84" s="47">
        <v>0</v>
      </c>
      <c r="I84" s="47">
        <v>0</v>
      </c>
      <c r="J84" s="47">
        <v>0</v>
      </c>
      <c r="K84" s="47">
        <v>0</v>
      </c>
      <c r="L84" s="47">
        <v>0</v>
      </c>
      <c r="M84" s="47">
        <v>0</v>
      </c>
      <c r="N84" s="47">
        <v>0</v>
      </c>
      <c r="O84" s="6"/>
    </row>
    <row r="85" spans="1:15" ht="15.45" customHeight="1" x14ac:dyDescent="0.3">
      <c r="A85" s="48" t="s">
        <v>76</v>
      </c>
      <c r="B85" s="63" t="s">
        <v>107</v>
      </c>
      <c r="C85" s="47"/>
      <c r="D85" s="47"/>
      <c r="E85" s="47"/>
      <c r="F85" s="47"/>
      <c r="G85" s="47"/>
      <c r="H85" s="47"/>
      <c r="I85" s="47"/>
      <c r="J85" s="47"/>
      <c r="K85" s="47"/>
      <c r="L85" s="47"/>
      <c r="M85" s="47"/>
      <c r="N85" s="47"/>
      <c r="O85" s="6"/>
    </row>
    <row r="86" spans="1:15" x14ac:dyDescent="0.3">
      <c r="A86" s="48">
        <v>20</v>
      </c>
      <c r="B86" s="119" t="s">
        <v>188</v>
      </c>
      <c r="C86" s="47"/>
      <c r="D86" s="47"/>
      <c r="E86" s="47"/>
      <c r="F86" s="47"/>
      <c r="G86" s="47"/>
      <c r="H86" s="47"/>
      <c r="I86" s="47"/>
      <c r="J86" s="47"/>
      <c r="K86" s="47"/>
      <c r="L86" s="47"/>
      <c r="M86" s="47"/>
      <c r="N86" s="47"/>
      <c r="O86" s="6"/>
    </row>
    <row r="87" spans="1:15" ht="15" customHeight="1" x14ac:dyDescent="0.3">
      <c r="A87" s="107"/>
      <c r="B87" s="108"/>
      <c r="C87" s="109"/>
      <c r="D87" s="109"/>
      <c r="E87" s="110"/>
      <c r="F87" s="111"/>
      <c r="G87" s="111"/>
      <c r="H87" s="111"/>
      <c r="I87" s="111"/>
      <c r="J87" s="111"/>
      <c r="K87" s="111"/>
      <c r="L87" s="111"/>
      <c r="M87" s="111"/>
      <c r="N87" s="111"/>
      <c r="O87" s="6"/>
    </row>
    <row r="88" spans="1:15" x14ac:dyDescent="0.3">
      <c r="A88" s="112"/>
      <c r="B88" s="51" t="s">
        <v>189</v>
      </c>
      <c r="C88" s="113"/>
      <c r="D88" s="113"/>
      <c r="E88" s="114"/>
      <c r="F88" s="115"/>
      <c r="G88" s="115"/>
      <c r="H88" s="115"/>
      <c r="I88" s="115"/>
      <c r="J88" s="115"/>
      <c r="K88" s="115"/>
      <c r="L88" s="115"/>
      <c r="M88" s="115"/>
      <c r="N88" s="115"/>
      <c r="O88" s="6"/>
    </row>
    <row r="89" spans="1:15" s="86" customFormat="1" x14ac:dyDescent="0.3">
      <c r="A89" s="43">
        <v>21</v>
      </c>
      <c r="B89" s="119" t="s">
        <v>190</v>
      </c>
      <c r="C89" s="105">
        <f t="shared" ref="C89:N89" si="19">C28+C37+C39+C46+C50+C58+C79+C86</f>
        <v>630.97</v>
      </c>
      <c r="D89" s="105">
        <f t="shared" si="19"/>
        <v>631.37</v>
      </c>
      <c r="E89" s="105">
        <f t="shared" si="19"/>
        <v>636.16999999999996</v>
      </c>
      <c r="F89" s="105">
        <f t="shared" si="19"/>
        <v>634.61</v>
      </c>
      <c r="G89" s="105">
        <f t="shared" si="19"/>
        <v>590.56000000000006</v>
      </c>
      <c r="H89" s="105">
        <f t="shared" si="19"/>
        <v>588.51</v>
      </c>
      <c r="I89" s="105">
        <f t="shared" si="19"/>
        <v>586.28</v>
      </c>
      <c r="J89" s="105">
        <f t="shared" si="19"/>
        <v>579.45000000000005</v>
      </c>
      <c r="K89" s="105">
        <f t="shared" si="19"/>
        <v>580.12</v>
      </c>
      <c r="L89" s="105">
        <f t="shared" si="19"/>
        <v>578.1</v>
      </c>
      <c r="M89" s="105">
        <f t="shared" si="19"/>
        <v>571.28000000000009</v>
      </c>
      <c r="N89" s="105">
        <f t="shared" si="19"/>
        <v>569.22</v>
      </c>
    </row>
    <row r="90" spans="1:15" x14ac:dyDescent="0.3">
      <c r="A90" s="43">
        <v>22</v>
      </c>
      <c r="B90" s="44" t="s">
        <v>80</v>
      </c>
      <c r="C90" s="105">
        <f t="shared" ref="C90:N90" si="20">C25</f>
        <v>525.54999999999995</v>
      </c>
      <c r="D90" s="105">
        <f t="shared" si="20"/>
        <v>525.54999999999995</v>
      </c>
      <c r="E90" s="105">
        <f t="shared" si="20"/>
        <v>504.46148630000005</v>
      </c>
      <c r="F90" s="105">
        <f t="shared" si="20"/>
        <v>438.9553396</v>
      </c>
      <c r="G90" s="105">
        <f t="shared" si="20"/>
        <v>504.5058487</v>
      </c>
      <c r="H90" s="105">
        <f t="shared" si="20"/>
        <v>504.04558880000002</v>
      </c>
      <c r="I90" s="105">
        <f t="shared" si="20"/>
        <v>503.47331384000006</v>
      </c>
      <c r="J90" s="105">
        <f t="shared" si="20"/>
        <v>503.33024509999996</v>
      </c>
      <c r="K90" s="105">
        <f t="shared" si="20"/>
        <v>503.46887759999998</v>
      </c>
      <c r="L90" s="105">
        <f t="shared" si="20"/>
        <v>503.62081882000001</v>
      </c>
      <c r="M90" s="105">
        <f t="shared" si="20"/>
        <v>503.56647487999999</v>
      </c>
      <c r="N90" s="105">
        <f t="shared" si="20"/>
        <v>503.56314770000006</v>
      </c>
      <c r="O90" s="6"/>
    </row>
    <row r="91" spans="1:15" x14ac:dyDescent="0.3">
      <c r="A91" s="48">
        <v>23</v>
      </c>
      <c r="B91" s="67" t="s">
        <v>81</v>
      </c>
      <c r="C91" s="105">
        <f t="shared" ref="C91:D91" si="21">C89-C90</f>
        <v>105.42000000000007</v>
      </c>
      <c r="D91" s="105">
        <f t="shared" si="21"/>
        <v>105.82000000000005</v>
      </c>
      <c r="E91" s="105">
        <f>E89-E90</f>
        <v>131.70851369999991</v>
      </c>
      <c r="F91" s="105">
        <f t="shared" ref="F91:N91" si="22">F89-F90</f>
        <v>195.65466040000001</v>
      </c>
      <c r="G91" s="105">
        <f t="shared" si="22"/>
        <v>86.054151300000058</v>
      </c>
      <c r="H91" s="105">
        <f t="shared" si="22"/>
        <v>84.464411199999972</v>
      </c>
      <c r="I91" s="105">
        <f t="shared" si="22"/>
        <v>82.806686159999913</v>
      </c>
      <c r="J91" s="105">
        <f t="shared" si="22"/>
        <v>76.119754900000089</v>
      </c>
      <c r="K91" s="105">
        <f t="shared" si="22"/>
        <v>76.65112240000002</v>
      </c>
      <c r="L91" s="105">
        <f t="shared" si="22"/>
        <v>74.479181180000012</v>
      </c>
      <c r="M91" s="105">
        <f t="shared" si="22"/>
        <v>67.713525120000099</v>
      </c>
      <c r="N91" s="105">
        <f t="shared" si="22"/>
        <v>65.656852299999969</v>
      </c>
      <c r="O91" s="6"/>
    </row>
    <row r="92" spans="1:15" x14ac:dyDescent="0.3">
      <c r="A92" s="48">
        <v>24</v>
      </c>
      <c r="B92" s="44" t="s">
        <v>82</v>
      </c>
      <c r="C92" s="47"/>
      <c r="D92" s="47"/>
      <c r="E92" s="47"/>
      <c r="F92" s="47"/>
      <c r="G92" s="47"/>
      <c r="H92" s="47"/>
      <c r="I92" s="47"/>
      <c r="J92" s="47"/>
      <c r="K92" s="47"/>
      <c r="L92" s="47"/>
      <c r="M92" s="47"/>
      <c r="N92" s="47"/>
      <c r="O92" s="6"/>
    </row>
    <row r="93" spans="1:15" x14ac:dyDescent="0.3">
      <c r="A93" s="48">
        <v>25</v>
      </c>
      <c r="B93" s="44" t="s">
        <v>191</v>
      </c>
      <c r="C93" s="47"/>
      <c r="D93" s="47"/>
      <c r="E93" s="47"/>
      <c r="F93" s="47"/>
      <c r="G93" s="47"/>
      <c r="H93" s="47"/>
      <c r="I93" s="47"/>
      <c r="J93" s="47"/>
      <c r="K93" s="47"/>
      <c r="L93" s="47"/>
      <c r="M93" s="47"/>
      <c r="N93" s="47"/>
      <c r="O93" s="6"/>
    </row>
    <row r="94" spans="1:15" s="86" customFormat="1" x14ac:dyDescent="0.3">
      <c r="A94" s="43">
        <v>26</v>
      </c>
      <c r="B94" s="44" t="s">
        <v>192</v>
      </c>
      <c r="C94" s="120">
        <v>0.15</v>
      </c>
      <c r="D94" s="120">
        <v>0.15</v>
      </c>
      <c r="E94" s="120">
        <v>0.15</v>
      </c>
      <c r="F94" s="120">
        <v>0.15</v>
      </c>
      <c r="G94" s="120">
        <v>0.15</v>
      </c>
      <c r="H94" s="120">
        <v>0.15</v>
      </c>
      <c r="I94" s="120">
        <v>0.15</v>
      </c>
      <c r="J94" s="120">
        <v>0.15</v>
      </c>
      <c r="K94" s="120">
        <v>0.15</v>
      </c>
      <c r="L94" s="120">
        <v>0.15</v>
      </c>
      <c r="M94" s="120">
        <v>0.15</v>
      </c>
      <c r="N94" s="120">
        <v>0.15</v>
      </c>
    </row>
    <row r="95" spans="1:15" s="86" customFormat="1" ht="13.95" customHeight="1" x14ac:dyDescent="0.3">
      <c r="A95" s="73"/>
      <c r="B95" s="14"/>
      <c r="D95" s="121"/>
      <c r="E95" s="121"/>
      <c r="F95" s="121"/>
      <c r="G95" s="121"/>
      <c r="H95" s="121"/>
      <c r="I95" s="121"/>
      <c r="J95" s="121"/>
      <c r="K95" s="121"/>
      <c r="L95" s="121"/>
      <c r="M95" s="121"/>
    </row>
    <row r="96" spans="1:15" ht="13.5" customHeight="1" x14ac:dyDescent="0.3">
      <c r="C96" s="122" t="s">
        <v>193</v>
      </c>
      <c r="D96" s="122" t="s">
        <v>193</v>
      </c>
      <c r="E96" s="4"/>
      <c r="F96" s="5"/>
      <c r="O96" s="6"/>
    </row>
    <row r="97" spans="1:15" x14ac:dyDescent="0.3">
      <c r="A97" s="123" t="s">
        <v>8</v>
      </c>
      <c r="B97" s="124" t="s">
        <v>194</v>
      </c>
      <c r="C97" s="125" t="s">
        <v>195</v>
      </c>
      <c r="D97" s="125" t="s">
        <v>196</v>
      </c>
      <c r="E97" s="4"/>
      <c r="F97" s="5"/>
      <c r="O97" s="6"/>
    </row>
    <row r="98" spans="1:15" x14ac:dyDescent="0.3">
      <c r="A98" s="48">
        <v>27</v>
      </c>
      <c r="B98" s="44" t="s">
        <v>197</v>
      </c>
      <c r="C98" s="126">
        <v>463.99</v>
      </c>
      <c r="D98" s="127">
        <v>458.22300000000001</v>
      </c>
      <c r="E98" s="4"/>
      <c r="F98" s="5"/>
      <c r="O98" s="6"/>
    </row>
    <row r="99" spans="1:15" x14ac:dyDescent="0.3">
      <c r="A99" s="48">
        <v>28</v>
      </c>
      <c r="B99" s="44" t="s">
        <v>198</v>
      </c>
      <c r="C99" s="128">
        <v>42192</v>
      </c>
      <c r="D99" s="128">
        <v>42599</v>
      </c>
      <c r="E99" s="4"/>
      <c r="F99" s="5"/>
      <c r="O99" s="6"/>
    </row>
    <row r="100" spans="1:15" x14ac:dyDescent="0.3">
      <c r="A100" s="48">
        <v>29</v>
      </c>
      <c r="B100" s="44" t="s">
        <v>199</v>
      </c>
      <c r="C100" s="129">
        <v>16</v>
      </c>
      <c r="D100" s="129">
        <v>16</v>
      </c>
      <c r="E100" s="4"/>
      <c r="F100" s="5"/>
      <c r="O100" s="6"/>
    </row>
    <row r="101" spans="1:15" x14ac:dyDescent="0.3">
      <c r="A101" s="48">
        <v>30</v>
      </c>
      <c r="B101" s="44" t="s">
        <v>200</v>
      </c>
      <c r="C101" s="127"/>
      <c r="D101" s="127"/>
      <c r="E101" s="4"/>
      <c r="F101" s="5"/>
      <c r="O101" s="6"/>
    </row>
    <row r="102" spans="1:15" x14ac:dyDescent="0.3">
      <c r="A102" s="48">
        <v>31</v>
      </c>
      <c r="B102" s="44" t="s">
        <v>201</v>
      </c>
      <c r="C102" s="127"/>
      <c r="D102" s="127"/>
      <c r="E102" s="4"/>
      <c r="F102" s="5"/>
      <c r="O102" s="6"/>
    </row>
    <row r="103" spans="1:15" x14ac:dyDescent="0.3">
      <c r="A103" s="48">
        <v>32</v>
      </c>
      <c r="B103" s="44" t="s">
        <v>202</v>
      </c>
      <c r="C103" s="127"/>
      <c r="D103" s="127"/>
      <c r="E103" s="4"/>
      <c r="F103" s="5"/>
      <c r="O103" s="6"/>
    </row>
    <row r="104" spans="1:15" x14ac:dyDescent="0.3">
      <c r="A104" s="48">
        <v>33</v>
      </c>
      <c r="B104" s="44" t="s">
        <v>203</v>
      </c>
      <c r="C104" s="130">
        <f>C98+C101+C102+C103</f>
        <v>463.99</v>
      </c>
      <c r="D104" s="130">
        <f>D98+D101+D102+D103</f>
        <v>458.22300000000001</v>
      </c>
      <c r="E104" s="4"/>
      <c r="F104" s="5"/>
      <c r="O104" s="6"/>
    </row>
    <row r="105" spans="1:15" x14ac:dyDescent="0.3">
      <c r="E105" s="4"/>
      <c r="F105" s="5"/>
      <c r="O105" s="6"/>
    </row>
    <row r="106" spans="1:15" x14ac:dyDescent="0.3">
      <c r="A106" s="131" t="s">
        <v>204</v>
      </c>
      <c r="B106" s="69" t="s">
        <v>84</v>
      </c>
      <c r="E106" s="4"/>
      <c r="F106" s="5"/>
      <c r="O106" s="6"/>
    </row>
    <row r="107" spans="1:15" ht="78" x14ac:dyDescent="0.3">
      <c r="A107" s="70" t="s">
        <v>75</v>
      </c>
      <c r="B107" s="44" t="s">
        <v>205</v>
      </c>
      <c r="C107" s="72"/>
      <c r="D107" s="73"/>
      <c r="E107" s="73"/>
      <c r="F107" s="85"/>
      <c r="G107" s="74"/>
    </row>
    <row r="108" spans="1:15" x14ac:dyDescent="0.3">
      <c r="A108" s="70" t="s">
        <v>85</v>
      </c>
      <c r="B108" s="44"/>
      <c r="C108" s="72"/>
      <c r="D108" s="73"/>
      <c r="E108" s="73"/>
      <c r="F108" s="85"/>
      <c r="G108" s="74"/>
    </row>
    <row r="109" spans="1:15" x14ac:dyDescent="0.3">
      <c r="A109" s="132"/>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7"/>
    <pageSetUpPr fitToPage="1"/>
  </sheetPr>
  <dimension ref="A1:O72"/>
  <sheetViews>
    <sheetView showGridLines="0" zoomScale="85" zoomScaleNormal="85" workbookViewId="0">
      <selection activeCell="N61" sqref="N61"/>
    </sheetView>
  </sheetViews>
  <sheetFormatPr defaultColWidth="7.09765625" defaultRowHeight="15.6" x14ac:dyDescent="0.3"/>
  <cols>
    <col min="1" max="1" width="3.8984375" style="1" customWidth="1"/>
    <col min="2" max="2" width="53.3984375" style="2" customWidth="1"/>
    <col min="3" max="4" width="9.69921875" style="3" customWidth="1"/>
    <col min="5" max="6" width="9.69921875" style="4" customWidth="1"/>
    <col min="7" max="14" width="9.69921875" style="5" customWidth="1"/>
    <col min="15" max="16384" width="7.09765625" style="6"/>
  </cols>
  <sheetData>
    <row r="1" spans="1:15" x14ac:dyDescent="0.3">
      <c r="B1" s="2" t="s">
        <v>0</v>
      </c>
    </row>
    <row r="2" spans="1:15" x14ac:dyDescent="0.3">
      <c r="B2" s="2" t="s">
        <v>1</v>
      </c>
    </row>
    <row r="3" spans="1:15" s="7" customFormat="1" ht="15.75" customHeight="1" x14ac:dyDescent="0.3">
      <c r="B3" s="8" t="s">
        <v>2</v>
      </c>
      <c r="C3" s="9"/>
      <c r="D3" s="9"/>
      <c r="E3" s="10"/>
      <c r="F3" s="10"/>
      <c r="G3" s="11"/>
      <c r="H3" s="11"/>
      <c r="I3" s="11"/>
      <c r="J3" s="11"/>
      <c r="K3" s="11"/>
      <c r="L3" s="11"/>
      <c r="M3" s="11"/>
      <c r="N3" s="11"/>
    </row>
    <row r="4" spans="1:15" s="7" customFormat="1" ht="15.75" customHeight="1" x14ac:dyDescent="0.3">
      <c r="B4" s="12" t="s">
        <v>3</v>
      </c>
      <c r="C4" s="9"/>
      <c r="D4" s="9"/>
      <c r="E4" s="10"/>
      <c r="F4" s="10"/>
      <c r="G4" s="11"/>
      <c r="H4" s="11"/>
      <c r="I4" s="11"/>
      <c r="J4" s="11"/>
      <c r="K4" s="11"/>
      <c r="L4" s="11"/>
      <c r="M4" s="11"/>
      <c r="N4" s="11"/>
    </row>
    <row r="5" spans="1:15" s="7" customFormat="1" ht="15.75" customHeight="1" x14ac:dyDescent="0.3">
      <c r="B5" s="13"/>
      <c r="C5" s="9"/>
      <c r="D5" s="9"/>
      <c r="E5" s="10"/>
      <c r="F5" s="10"/>
      <c r="I5" s="11"/>
      <c r="J5" s="11"/>
      <c r="K5" s="11"/>
      <c r="L5" s="11"/>
      <c r="M5" s="11"/>
      <c r="N5" s="11"/>
    </row>
    <row r="6" spans="1:15" s="7" customFormat="1" ht="15.75" customHeight="1" x14ac:dyDescent="0.3">
      <c r="B6" s="14" t="s">
        <v>93</v>
      </c>
      <c r="E6" s="15"/>
      <c r="F6" s="16" t="s">
        <v>4</v>
      </c>
      <c r="G6" s="17"/>
      <c r="H6" s="18"/>
      <c r="I6" s="18"/>
      <c r="J6" s="18"/>
      <c r="K6" s="19"/>
      <c r="L6" s="19"/>
      <c r="M6" s="11"/>
      <c r="N6" s="11"/>
      <c r="O6" s="11"/>
    </row>
    <row r="7" spans="1:15" s="7" customFormat="1" x14ac:dyDescent="0.3">
      <c r="B7" s="20"/>
      <c r="E7" s="21"/>
      <c r="F7" s="22" t="s">
        <v>5</v>
      </c>
      <c r="G7" s="23"/>
      <c r="H7" s="23"/>
      <c r="I7" s="23"/>
      <c r="K7" s="24"/>
      <c r="L7" s="24"/>
      <c r="M7" s="24"/>
      <c r="N7" s="24"/>
      <c r="O7" s="11"/>
    </row>
    <row r="8" spans="1:15" s="7" customFormat="1" ht="31.2" x14ac:dyDescent="0.3">
      <c r="B8" s="25" t="s">
        <v>94</v>
      </c>
      <c r="E8" s="26"/>
      <c r="F8" s="27" t="s">
        <v>6</v>
      </c>
      <c r="G8" s="28"/>
      <c r="I8" s="28"/>
      <c r="J8" s="29" t="s">
        <v>7</v>
      </c>
      <c r="K8" s="30"/>
      <c r="L8" s="30"/>
      <c r="M8" s="30"/>
      <c r="N8" s="30"/>
      <c r="O8" s="11"/>
    </row>
    <row r="9" spans="1:15" s="35" customFormat="1" x14ac:dyDescent="0.3">
      <c r="A9" s="31" t="s">
        <v>8</v>
      </c>
      <c r="B9" s="32" t="s">
        <v>9</v>
      </c>
      <c r="C9" s="33" t="s">
        <v>10</v>
      </c>
      <c r="D9" s="34">
        <v>2016</v>
      </c>
      <c r="E9" s="33" t="s">
        <v>11</v>
      </c>
      <c r="F9" s="33" t="s">
        <v>12</v>
      </c>
      <c r="G9" s="34">
        <v>2019</v>
      </c>
      <c r="H9" s="34" t="s">
        <v>13</v>
      </c>
      <c r="I9" s="34" t="s">
        <v>14</v>
      </c>
      <c r="J9" s="34" t="s">
        <v>15</v>
      </c>
      <c r="K9" s="34" t="s">
        <v>16</v>
      </c>
      <c r="L9" s="34" t="s">
        <v>17</v>
      </c>
      <c r="M9" s="34" t="s">
        <v>18</v>
      </c>
      <c r="N9" s="34" t="s">
        <v>19</v>
      </c>
    </row>
    <row r="10" spans="1:15" s="35" customFormat="1" x14ac:dyDescent="0.3">
      <c r="A10" s="36"/>
      <c r="B10" s="37" t="s">
        <v>20</v>
      </c>
      <c r="C10" s="38" t="s">
        <v>21</v>
      </c>
      <c r="D10" s="39"/>
      <c r="E10" s="40" t="s">
        <v>22</v>
      </c>
      <c r="F10" s="41"/>
      <c r="G10" s="42"/>
      <c r="H10" s="42"/>
      <c r="I10" s="42"/>
      <c r="J10" s="42"/>
      <c r="K10" s="42"/>
      <c r="L10" s="42"/>
      <c r="M10" s="42"/>
      <c r="N10" s="42"/>
    </row>
    <row r="11" spans="1:15" x14ac:dyDescent="0.3">
      <c r="A11" s="43">
        <v>1</v>
      </c>
      <c r="B11" s="44" t="s">
        <v>23</v>
      </c>
      <c r="C11" s="45">
        <v>160</v>
      </c>
      <c r="D11" s="45">
        <v>156</v>
      </c>
      <c r="E11" s="46">
        <v>159.09727570000004</v>
      </c>
      <c r="F11" s="46">
        <v>159.07206329999997</v>
      </c>
      <c r="G11" s="47">
        <v>159.20928430000004</v>
      </c>
      <c r="H11" s="47">
        <v>159.36245</v>
      </c>
      <c r="I11" s="47">
        <v>159.55309879999999</v>
      </c>
      <c r="J11" s="47">
        <v>159.79893229999996</v>
      </c>
      <c r="K11" s="47">
        <v>160.00500289999999</v>
      </c>
      <c r="L11" s="47">
        <v>160.1223545</v>
      </c>
      <c r="M11" s="47">
        <v>160.1454095</v>
      </c>
      <c r="N11" s="47">
        <v>160.08447060000003</v>
      </c>
    </row>
    <row r="12" spans="1:15" x14ac:dyDescent="0.3">
      <c r="A12" s="48" t="s">
        <v>24</v>
      </c>
      <c r="B12" s="44" t="s">
        <v>25</v>
      </c>
      <c r="C12" s="45"/>
      <c r="D12" s="45"/>
      <c r="E12" s="49"/>
      <c r="F12" s="49"/>
      <c r="G12" s="49"/>
      <c r="H12" s="49"/>
      <c r="I12" s="49"/>
      <c r="J12" s="49"/>
      <c r="K12" s="49"/>
      <c r="L12" s="49"/>
      <c r="M12" s="49"/>
      <c r="N12" s="49"/>
    </row>
    <row r="13" spans="1:15" x14ac:dyDescent="0.3">
      <c r="A13" s="48" t="s">
        <v>26</v>
      </c>
      <c r="B13" s="44" t="s">
        <v>27</v>
      </c>
      <c r="C13" s="45"/>
      <c r="D13" s="45"/>
      <c r="E13" s="49"/>
      <c r="F13" s="49"/>
      <c r="G13" s="49"/>
      <c r="H13" s="49"/>
      <c r="I13" s="49"/>
      <c r="J13" s="49"/>
      <c r="K13" s="49"/>
      <c r="L13" s="49"/>
      <c r="M13" s="49"/>
      <c r="N13" s="49"/>
    </row>
    <row r="14" spans="1:15" x14ac:dyDescent="0.3">
      <c r="A14" s="48" t="s">
        <v>28</v>
      </c>
      <c r="B14" s="44" t="s">
        <v>29</v>
      </c>
      <c r="C14" s="45"/>
      <c r="D14" s="45"/>
      <c r="E14" s="49"/>
      <c r="F14" s="49"/>
      <c r="G14" s="49"/>
      <c r="H14" s="49"/>
      <c r="I14" s="49"/>
      <c r="J14" s="49"/>
      <c r="K14" s="49"/>
      <c r="L14" s="49"/>
      <c r="M14" s="49"/>
      <c r="N14" s="49"/>
    </row>
    <row r="15" spans="1:15" x14ac:dyDescent="0.3">
      <c r="A15" s="48" t="s">
        <v>30</v>
      </c>
      <c r="B15" s="44" t="s">
        <v>31</v>
      </c>
      <c r="C15" s="45"/>
      <c r="D15" s="45"/>
      <c r="E15" s="49"/>
      <c r="F15" s="49"/>
      <c r="G15" s="49"/>
      <c r="H15" s="49"/>
      <c r="I15" s="49"/>
      <c r="J15" s="49"/>
      <c r="K15" s="49"/>
      <c r="L15" s="49"/>
      <c r="M15" s="49"/>
      <c r="N15" s="49"/>
    </row>
    <row r="16" spans="1:15" x14ac:dyDescent="0.3">
      <c r="A16" s="48" t="s">
        <v>32</v>
      </c>
      <c r="B16" s="44" t="s">
        <v>33</v>
      </c>
      <c r="C16" s="45"/>
      <c r="D16" s="45"/>
      <c r="E16" s="49"/>
      <c r="F16" s="49"/>
      <c r="G16" s="49"/>
      <c r="H16" s="49"/>
      <c r="I16" s="49"/>
      <c r="J16" s="49"/>
      <c r="K16" s="49"/>
      <c r="L16" s="49"/>
      <c r="M16" s="49"/>
      <c r="N16" s="49"/>
    </row>
    <row r="17" spans="1:14" x14ac:dyDescent="0.3">
      <c r="A17" s="43">
        <v>3</v>
      </c>
      <c r="B17" s="44" t="s">
        <v>34</v>
      </c>
      <c r="C17" s="45"/>
      <c r="D17" s="45"/>
      <c r="E17" s="77">
        <v>-0.14599999999999999</v>
      </c>
      <c r="F17" s="77">
        <v>-0.13300000000000001</v>
      </c>
      <c r="G17" s="77">
        <v>-0.128</v>
      </c>
      <c r="H17" s="77">
        <v>-0.17799999999999999</v>
      </c>
      <c r="I17" s="77">
        <v>-0.15</v>
      </c>
      <c r="J17" s="77">
        <v>-0.23300000000000001</v>
      </c>
      <c r="K17" s="77">
        <v>-0.19800000000000001</v>
      </c>
      <c r="L17" s="77">
        <v>-0.2</v>
      </c>
      <c r="M17" s="77">
        <v>-0.2</v>
      </c>
      <c r="N17" s="77">
        <v>-0.2</v>
      </c>
    </row>
    <row r="18" spans="1:14" x14ac:dyDescent="0.3">
      <c r="A18" s="43">
        <v>4</v>
      </c>
      <c r="B18" s="44" t="s">
        <v>35</v>
      </c>
      <c r="C18" s="50"/>
      <c r="D18" s="50"/>
      <c r="E18" s="50"/>
      <c r="F18" s="50">
        <v>0</v>
      </c>
      <c r="G18" s="50"/>
      <c r="H18" s="50"/>
      <c r="I18" s="50"/>
      <c r="J18" s="50"/>
      <c r="K18" s="50"/>
      <c r="L18" s="50"/>
      <c r="M18" s="50"/>
      <c r="N18" s="50"/>
    </row>
    <row r="19" spans="1:14" x14ac:dyDescent="0.3">
      <c r="A19" s="43">
        <v>5</v>
      </c>
      <c r="B19" s="51" t="s">
        <v>95</v>
      </c>
      <c r="C19" s="52">
        <f t="shared" ref="C19:D19" si="0">C11+C17+C18</f>
        <v>160</v>
      </c>
      <c r="D19" s="52">
        <f t="shared" si="0"/>
        <v>156</v>
      </c>
      <c r="E19" s="52">
        <f>E11+E17+E18</f>
        <v>158.95127570000005</v>
      </c>
      <c r="F19" s="52">
        <f>F11+F17+F18</f>
        <v>158.93906329999996</v>
      </c>
      <c r="G19" s="53">
        <f t="shared" ref="G19:N19" si="1">G11+G17+G18</f>
        <v>159.08128430000005</v>
      </c>
      <c r="H19" s="53">
        <f t="shared" si="1"/>
        <v>159.18445</v>
      </c>
      <c r="I19" s="53">
        <f t="shared" si="1"/>
        <v>159.40309879999998</v>
      </c>
      <c r="J19" s="53">
        <f t="shared" si="1"/>
        <v>159.56593229999996</v>
      </c>
      <c r="K19" s="53">
        <f t="shared" si="1"/>
        <v>159.80700289999999</v>
      </c>
      <c r="L19" s="53">
        <f t="shared" si="1"/>
        <v>159.92235450000001</v>
      </c>
      <c r="M19" s="53">
        <f t="shared" si="1"/>
        <v>159.94540950000001</v>
      </c>
      <c r="N19" s="53">
        <f t="shared" si="1"/>
        <v>159.88447060000004</v>
      </c>
    </row>
    <row r="20" spans="1:14" x14ac:dyDescent="0.3">
      <c r="A20" s="43">
        <v>6</v>
      </c>
      <c r="B20" s="44" t="s">
        <v>36</v>
      </c>
      <c r="C20" s="45"/>
      <c r="D20" s="45"/>
      <c r="E20" s="45"/>
      <c r="F20" s="45"/>
      <c r="G20" s="45"/>
      <c r="H20" s="45"/>
      <c r="I20" s="45"/>
      <c r="J20" s="45"/>
      <c r="K20" s="45"/>
      <c r="L20" s="45"/>
      <c r="M20" s="45"/>
      <c r="N20" s="45"/>
    </row>
    <row r="21" spans="1:14" x14ac:dyDescent="0.3">
      <c r="A21" s="43">
        <v>7</v>
      </c>
      <c r="B21" s="44" t="s">
        <v>37</v>
      </c>
      <c r="C21" s="45"/>
      <c r="D21" s="45"/>
      <c r="E21" s="45"/>
      <c r="F21" s="45"/>
      <c r="G21" s="45"/>
      <c r="H21" s="45"/>
      <c r="I21" s="45"/>
      <c r="J21" s="45"/>
      <c r="K21" s="45"/>
      <c r="L21" s="45"/>
      <c r="M21" s="45"/>
      <c r="N21" s="45"/>
    </row>
    <row r="22" spans="1:14" x14ac:dyDescent="0.3">
      <c r="A22" s="43">
        <v>8</v>
      </c>
      <c r="B22" s="44" t="s">
        <v>38</v>
      </c>
      <c r="C22" s="45"/>
      <c r="D22" s="45"/>
      <c r="E22" s="45"/>
      <c r="F22" s="45"/>
      <c r="G22" s="45"/>
      <c r="H22" s="45"/>
      <c r="I22" s="45"/>
      <c r="J22" s="45"/>
      <c r="K22" s="45"/>
      <c r="L22" s="45"/>
      <c r="M22" s="45"/>
      <c r="N22" s="45"/>
    </row>
    <row r="23" spans="1:14" x14ac:dyDescent="0.3">
      <c r="A23" s="48">
        <v>9</v>
      </c>
      <c r="B23" s="44" t="s">
        <v>39</v>
      </c>
      <c r="C23" s="45"/>
      <c r="D23" s="45"/>
      <c r="E23" s="45"/>
      <c r="F23" s="45"/>
      <c r="G23" s="45"/>
      <c r="H23" s="45"/>
      <c r="I23" s="45"/>
      <c r="J23" s="45"/>
      <c r="K23" s="45"/>
      <c r="L23" s="45"/>
      <c r="M23" s="45"/>
      <c r="N23" s="45"/>
    </row>
    <row r="24" spans="1:14" x14ac:dyDescent="0.3">
      <c r="A24" s="43">
        <v>10</v>
      </c>
      <c r="B24" s="44" t="s">
        <v>40</v>
      </c>
      <c r="C24" s="49"/>
      <c r="D24" s="49"/>
      <c r="E24" s="49"/>
      <c r="F24" s="49">
        <v>0</v>
      </c>
      <c r="G24" s="49"/>
      <c r="H24" s="49"/>
      <c r="I24" s="49"/>
      <c r="J24" s="49"/>
      <c r="K24" s="49"/>
      <c r="L24" s="49"/>
      <c r="M24" s="49"/>
      <c r="N24" s="49"/>
    </row>
    <row r="25" spans="1:14" x14ac:dyDescent="0.3">
      <c r="A25" s="43">
        <v>11</v>
      </c>
      <c r="B25" s="51" t="s">
        <v>80</v>
      </c>
      <c r="C25" s="52">
        <f>SUM(C19:C24)</f>
        <v>160</v>
      </c>
      <c r="D25" s="52">
        <f>SUM(D19:D24)</f>
        <v>156</v>
      </c>
      <c r="E25" s="52">
        <f>SUM(E19:E24)</f>
        <v>158.95127570000005</v>
      </c>
      <c r="F25" s="53">
        <f>SUM(F19:F24)</f>
        <v>158.93906329999996</v>
      </c>
      <c r="G25" s="53">
        <f t="shared" ref="G25:N25" si="2">SUM(G19:G24)</f>
        <v>159.08128430000005</v>
      </c>
      <c r="H25" s="53">
        <f t="shared" si="2"/>
        <v>159.18445</v>
      </c>
      <c r="I25" s="53">
        <f t="shared" si="2"/>
        <v>159.40309879999998</v>
      </c>
      <c r="J25" s="53">
        <f t="shared" si="2"/>
        <v>159.56593229999996</v>
      </c>
      <c r="K25" s="53">
        <f t="shared" si="2"/>
        <v>159.80700289999999</v>
      </c>
      <c r="L25" s="53">
        <f t="shared" si="2"/>
        <v>159.92235450000001</v>
      </c>
      <c r="M25" s="53">
        <f t="shared" si="2"/>
        <v>159.94540950000001</v>
      </c>
      <c r="N25" s="53">
        <f t="shared" si="2"/>
        <v>159.88447060000004</v>
      </c>
    </row>
    <row r="26" spans="1:14" x14ac:dyDescent="0.3">
      <c r="A26" s="54"/>
      <c r="B26" s="55"/>
      <c r="C26" s="56"/>
      <c r="D26" s="56"/>
      <c r="E26" s="57"/>
      <c r="F26" s="57"/>
      <c r="G26" s="58"/>
      <c r="H26" s="58"/>
      <c r="I26" s="58"/>
      <c r="J26" s="58"/>
      <c r="K26" s="58"/>
      <c r="L26" s="58"/>
      <c r="M26" s="58"/>
      <c r="N26" s="58"/>
    </row>
    <row r="27" spans="1:14" x14ac:dyDescent="0.3">
      <c r="A27" s="43"/>
      <c r="B27" s="51" t="s">
        <v>41</v>
      </c>
      <c r="C27" s="59"/>
      <c r="D27" s="59"/>
      <c r="E27" s="60"/>
      <c r="F27" s="60"/>
      <c r="G27" s="61"/>
      <c r="H27" s="61"/>
      <c r="I27" s="61"/>
      <c r="J27" s="61"/>
      <c r="K27" s="61"/>
      <c r="L27" s="61"/>
      <c r="M27" s="61"/>
      <c r="N27" s="61"/>
    </row>
    <row r="28" spans="1:14" x14ac:dyDescent="0.3">
      <c r="A28" s="48" t="s">
        <v>42</v>
      </c>
      <c r="B28" s="51" t="s">
        <v>96</v>
      </c>
      <c r="C28" s="62">
        <f t="shared" ref="C28:N28" si="3">SUM(C29:C33)</f>
        <v>50.391000000000005</v>
      </c>
      <c r="D28" s="62">
        <f t="shared" si="3"/>
        <v>38.907000000000004</v>
      </c>
      <c r="E28" s="53">
        <f t="shared" si="3"/>
        <v>34.570118880900012</v>
      </c>
      <c r="F28" s="53">
        <f t="shared" si="3"/>
        <v>42.816663844570002</v>
      </c>
      <c r="G28" s="53">
        <f t="shared" si="3"/>
        <v>42.869378145790016</v>
      </c>
      <c r="H28" s="53">
        <f t="shared" si="3"/>
        <v>45.29398501970001</v>
      </c>
      <c r="I28" s="53">
        <f t="shared" si="3"/>
        <v>46.03863035024002</v>
      </c>
      <c r="J28" s="53">
        <f t="shared" si="3"/>
        <v>45.924245344780019</v>
      </c>
      <c r="K28" s="53">
        <f t="shared" si="3"/>
        <v>46.003725230480015</v>
      </c>
      <c r="L28" s="53">
        <f t="shared" si="3"/>
        <v>45.906602379450014</v>
      </c>
      <c r="M28" s="53">
        <f t="shared" si="3"/>
        <v>45.595484147830021</v>
      </c>
      <c r="N28" s="53">
        <f t="shared" si="3"/>
        <v>46.10956218928002</v>
      </c>
    </row>
    <row r="29" spans="1:14" x14ac:dyDescent="0.3">
      <c r="A29" s="48" t="s">
        <v>43</v>
      </c>
      <c r="B29" s="63" t="s">
        <v>86</v>
      </c>
      <c r="C29" s="49">
        <v>8.6999999999999994E-2</v>
      </c>
      <c r="D29" s="49">
        <v>0.1</v>
      </c>
      <c r="E29" s="49">
        <v>5.41466E-3</v>
      </c>
      <c r="F29" s="49">
        <v>1.2991550000000001E-2</v>
      </c>
      <c r="G29" s="49">
        <v>3.0156748999999997E-2</v>
      </c>
      <c r="H29" s="49">
        <v>5.9016160000000005E-2</v>
      </c>
      <c r="I29" s="49">
        <v>6.8322833999999999E-2</v>
      </c>
      <c r="J29" s="49">
        <v>7.6539308E-2</v>
      </c>
      <c r="K29" s="49">
        <v>0.10318016200000002</v>
      </c>
      <c r="L29" s="49">
        <v>0.111678271</v>
      </c>
      <c r="M29" s="49">
        <v>0.14589601499999999</v>
      </c>
      <c r="N29" s="49">
        <v>0.19385754700000002</v>
      </c>
    </row>
    <row r="30" spans="1:14" ht="15.45" customHeight="1" x14ac:dyDescent="0.3">
      <c r="A30" s="48" t="s">
        <v>44</v>
      </c>
      <c r="B30" s="63" t="s">
        <v>87</v>
      </c>
      <c r="C30" s="49"/>
      <c r="D30" s="49"/>
      <c r="E30" s="49"/>
      <c r="F30" s="49">
        <v>0</v>
      </c>
      <c r="G30" s="49"/>
      <c r="H30" s="49"/>
      <c r="I30" s="49"/>
      <c r="J30" s="49"/>
      <c r="K30" s="49"/>
      <c r="L30" s="49"/>
      <c r="M30" s="49"/>
      <c r="N30" s="49"/>
    </row>
    <row r="31" spans="1:14" ht="15.45" customHeight="1" x14ac:dyDescent="0.3">
      <c r="A31" s="48" t="s">
        <v>45</v>
      </c>
      <c r="B31" s="63" t="s">
        <v>90</v>
      </c>
      <c r="C31" s="49">
        <v>13.296000000000001</v>
      </c>
      <c r="D31" s="49">
        <v>4.1740000000000004</v>
      </c>
      <c r="E31" s="49">
        <v>2.4278522850000006</v>
      </c>
      <c r="F31" s="49">
        <v>2.7775516410000005</v>
      </c>
      <c r="G31" s="49">
        <v>3.542917725000001</v>
      </c>
      <c r="H31" s="49">
        <v>3.838545207000001</v>
      </c>
      <c r="I31" s="49">
        <v>4.2151783590000003</v>
      </c>
      <c r="J31" s="49">
        <v>3.8683468080000005</v>
      </c>
      <c r="K31" s="49">
        <v>3.9279500100000004</v>
      </c>
      <c r="L31" s="49">
        <v>3.7197787950000003</v>
      </c>
      <c r="M31" s="49">
        <v>3.4504486920000006</v>
      </c>
      <c r="N31" s="49">
        <v>3.9353984460000007</v>
      </c>
    </row>
    <row r="32" spans="1:14" ht="15.45" customHeight="1" x14ac:dyDescent="0.3">
      <c r="A32" s="48" t="s">
        <v>88</v>
      </c>
      <c r="B32" s="63" t="s">
        <v>91</v>
      </c>
      <c r="C32" s="49"/>
      <c r="D32" s="49"/>
      <c r="E32" s="49"/>
      <c r="F32" s="49"/>
      <c r="G32" s="49"/>
      <c r="H32" s="49"/>
      <c r="I32" s="49"/>
      <c r="J32" s="49"/>
      <c r="K32" s="49"/>
      <c r="L32" s="49"/>
      <c r="M32" s="49"/>
      <c r="N32" s="49"/>
    </row>
    <row r="33" spans="1:14" ht="15.45" customHeight="1" x14ac:dyDescent="0.3">
      <c r="A33" s="48" t="s">
        <v>89</v>
      </c>
      <c r="B33" s="63" t="s">
        <v>92</v>
      </c>
      <c r="C33" s="49">
        <v>37.008000000000003</v>
      </c>
      <c r="D33" s="49">
        <v>34.633000000000003</v>
      </c>
      <c r="E33" s="49">
        <v>32.136851935900012</v>
      </c>
      <c r="F33" s="49">
        <v>40.026120653570004</v>
      </c>
      <c r="G33" s="49">
        <v>39.296303671790014</v>
      </c>
      <c r="H33" s="49">
        <v>41.396423652700008</v>
      </c>
      <c r="I33" s="49">
        <v>41.75512915724002</v>
      </c>
      <c r="J33" s="49">
        <v>41.979359228780019</v>
      </c>
      <c r="K33" s="49">
        <v>41.972595058480017</v>
      </c>
      <c r="L33" s="49">
        <v>42.075145313450015</v>
      </c>
      <c r="M33" s="49">
        <v>41.999139440830021</v>
      </c>
      <c r="N33" s="49">
        <v>41.980306196280019</v>
      </c>
    </row>
    <row r="34" spans="1:14" x14ac:dyDescent="0.3">
      <c r="A34" s="48" t="s">
        <v>46</v>
      </c>
      <c r="B34" s="51" t="s">
        <v>97</v>
      </c>
      <c r="C34" s="65">
        <f>SUM(C35:C37)</f>
        <v>2.5920000000000001</v>
      </c>
      <c r="D34" s="65">
        <f>SUM(D35:D37)</f>
        <v>7.97</v>
      </c>
      <c r="E34" s="53">
        <f>SUM(E35:E37)</f>
        <v>16.675015420620003</v>
      </c>
      <c r="F34" s="53">
        <f>SUM(F35:F37)</f>
        <v>8.57729252733</v>
      </c>
      <c r="G34" s="53">
        <f t="shared" ref="G34:N34" si="4">SUM(G35:G37)</f>
        <v>8.5477086349300002</v>
      </c>
      <c r="H34" s="53">
        <f t="shared" si="4"/>
        <v>8.5522671411500006</v>
      </c>
      <c r="I34" s="53">
        <f t="shared" si="4"/>
        <v>8.4918687376299999</v>
      </c>
      <c r="J34" s="53">
        <f t="shared" si="4"/>
        <v>8.5399385226999982</v>
      </c>
      <c r="K34" s="53">
        <f t="shared" si="4"/>
        <v>8.527203125829999</v>
      </c>
      <c r="L34" s="53">
        <f t="shared" si="4"/>
        <v>8.5476745655500004</v>
      </c>
      <c r="M34" s="53">
        <f t="shared" si="4"/>
        <v>8.5727075846399998</v>
      </c>
      <c r="N34" s="53">
        <f t="shared" si="4"/>
        <v>8.5523012107900005</v>
      </c>
    </row>
    <row r="35" spans="1:14" x14ac:dyDescent="0.3">
      <c r="A35" s="48" t="s">
        <v>47</v>
      </c>
      <c r="B35" s="44" t="s">
        <v>108</v>
      </c>
      <c r="C35" s="49">
        <v>2.488</v>
      </c>
      <c r="D35" s="49">
        <v>7.782</v>
      </c>
      <c r="E35" s="49">
        <v>15.868391999580002</v>
      </c>
      <c r="F35" s="49">
        <v>8.2247661326799992</v>
      </c>
      <c r="G35" s="49">
        <v>8.1956005140899997</v>
      </c>
      <c r="H35" s="49">
        <v>8.1997407453399997</v>
      </c>
      <c r="I35" s="49">
        <v>8.1391657377199991</v>
      </c>
      <c r="J35" s="49">
        <v>8.1873749476199986</v>
      </c>
      <c r="K35" s="49">
        <v>8.1747975661699996</v>
      </c>
      <c r="L35" s="49">
        <v>8.1955664446800007</v>
      </c>
      <c r="M35" s="49">
        <v>8.2208783157000003</v>
      </c>
      <c r="N35" s="49">
        <v>8.1997748160599997</v>
      </c>
    </row>
    <row r="36" spans="1:14" x14ac:dyDescent="0.3">
      <c r="A36" s="48" t="s">
        <v>48</v>
      </c>
      <c r="B36" s="44" t="s">
        <v>111</v>
      </c>
      <c r="C36" s="49">
        <v>0.10400000000000001</v>
      </c>
      <c r="D36" s="49">
        <v>0.188</v>
      </c>
      <c r="E36" s="49">
        <v>0.80662342104000007</v>
      </c>
      <c r="F36" s="49">
        <v>0.35252639465000007</v>
      </c>
      <c r="G36" s="49">
        <v>0.35210812084000004</v>
      </c>
      <c r="H36" s="49">
        <v>0.35252639581</v>
      </c>
      <c r="I36" s="49">
        <v>0.35270299990999998</v>
      </c>
      <c r="J36" s="49">
        <v>0.35256357508000002</v>
      </c>
      <c r="K36" s="49">
        <v>0.35240555965999998</v>
      </c>
      <c r="L36" s="49">
        <v>0.35210812087000004</v>
      </c>
      <c r="M36" s="49">
        <v>0.35182926894</v>
      </c>
      <c r="N36" s="49">
        <v>0.35252639472999997</v>
      </c>
    </row>
    <row r="37" spans="1:14" x14ac:dyDescent="0.3">
      <c r="A37" s="48" t="s">
        <v>110</v>
      </c>
      <c r="B37" s="44" t="s">
        <v>109</v>
      </c>
      <c r="C37" s="49"/>
      <c r="D37" s="49"/>
      <c r="E37" s="49"/>
      <c r="F37" s="49">
        <v>0</v>
      </c>
      <c r="G37" s="49"/>
      <c r="H37" s="49"/>
      <c r="I37" s="49"/>
      <c r="J37" s="49"/>
      <c r="K37" s="49"/>
      <c r="L37" s="49"/>
      <c r="M37" s="49"/>
      <c r="N37" s="49"/>
    </row>
    <row r="38" spans="1:14" x14ac:dyDescent="0.3">
      <c r="A38" s="31" t="s">
        <v>8</v>
      </c>
      <c r="B38" s="32" t="s">
        <v>9</v>
      </c>
      <c r="C38" s="33" t="s">
        <v>10</v>
      </c>
      <c r="D38" s="34">
        <v>2016</v>
      </c>
      <c r="E38" s="33" t="s">
        <v>11</v>
      </c>
      <c r="F38" s="33" t="s">
        <v>12</v>
      </c>
      <c r="G38" s="34">
        <v>2019</v>
      </c>
      <c r="H38" s="34" t="s">
        <v>13</v>
      </c>
      <c r="I38" s="34" t="s">
        <v>14</v>
      </c>
      <c r="J38" s="34" t="s">
        <v>15</v>
      </c>
      <c r="K38" s="34" t="s">
        <v>16</v>
      </c>
      <c r="L38" s="34" t="s">
        <v>17</v>
      </c>
      <c r="M38" s="34" t="s">
        <v>18</v>
      </c>
      <c r="N38" s="34" t="s">
        <v>19</v>
      </c>
    </row>
    <row r="39" spans="1:14" x14ac:dyDescent="0.3">
      <c r="A39" s="48" t="s">
        <v>49</v>
      </c>
      <c r="B39" s="51" t="s">
        <v>98</v>
      </c>
      <c r="C39" s="62">
        <f t="shared" ref="C39:N39" si="5">SUM(C40:C41)</f>
        <v>5.870000000000001</v>
      </c>
      <c r="D39" s="62">
        <f t="shared" si="5"/>
        <v>5.7430000000000003</v>
      </c>
      <c r="E39" s="53">
        <f t="shared" si="5"/>
        <v>5.6790431253999998</v>
      </c>
      <c r="F39" s="53">
        <f t="shared" si="5"/>
        <v>5.669110936800001</v>
      </c>
      <c r="G39" s="53">
        <f t="shared" si="5"/>
        <v>5.5927720368000005</v>
      </c>
      <c r="H39" s="53">
        <f t="shared" si="5"/>
        <v>5.2887270264000001</v>
      </c>
      <c r="I39" s="53">
        <f t="shared" si="5"/>
        <v>5.3854465200000003</v>
      </c>
      <c r="J39" s="53">
        <f t="shared" si="5"/>
        <v>5.2810535999999999</v>
      </c>
      <c r="K39" s="53">
        <f t="shared" si="5"/>
        <v>5.1766606799999995</v>
      </c>
      <c r="L39" s="53">
        <f t="shared" si="5"/>
        <v>5.0861643839999999</v>
      </c>
      <c r="M39" s="53">
        <f t="shared" si="5"/>
        <v>5.0231416799999975</v>
      </c>
      <c r="N39" s="53">
        <f t="shared" si="5"/>
        <v>4.7468074800000011</v>
      </c>
    </row>
    <row r="40" spans="1:14" x14ac:dyDescent="0.3">
      <c r="A40" s="48" t="s">
        <v>50</v>
      </c>
      <c r="B40" s="63" t="s">
        <v>112</v>
      </c>
      <c r="C40" s="49">
        <v>3.2390000000000003</v>
      </c>
      <c r="D40" s="49">
        <v>3.3390000000000004</v>
      </c>
      <c r="E40" s="49">
        <v>3.2131222465999998</v>
      </c>
      <c r="F40" s="49">
        <v>3.2189308728000001</v>
      </c>
      <c r="G40" s="49">
        <v>3.1847024447999996</v>
      </c>
      <c r="H40" s="49">
        <v>3.1343128824000002</v>
      </c>
      <c r="I40" s="49">
        <v>3.0826615200000003</v>
      </c>
      <c r="J40" s="49">
        <v>3.0335354400000014</v>
      </c>
      <c r="K40" s="49">
        <v>2.9782685999999985</v>
      </c>
      <c r="L40" s="49">
        <v>2.931009984000001</v>
      </c>
      <c r="M40" s="49">
        <v>2.8738756799999985</v>
      </c>
      <c r="N40" s="49">
        <v>2.8247496000000005</v>
      </c>
    </row>
    <row r="41" spans="1:14" x14ac:dyDescent="0.3">
      <c r="A41" s="48" t="s">
        <v>51</v>
      </c>
      <c r="B41" s="63" t="s">
        <v>113</v>
      </c>
      <c r="C41" s="49">
        <v>2.6310000000000002</v>
      </c>
      <c r="D41" s="49">
        <v>2.4039999999999999</v>
      </c>
      <c r="E41" s="49">
        <v>2.4659208788</v>
      </c>
      <c r="F41" s="49">
        <v>2.4501800640000004</v>
      </c>
      <c r="G41" s="49">
        <v>2.4080695920000008</v>
      </c>
      <c r="H41" s="49">
        <v>2.154414144</v>
      </c>
      <c r="I41" s="49">
        <v>2.3027850000000001</v>
      </c>
      <c r="J41" s="49">
        <v>2.2475181599999989</v>
      </c>
      <c r="K41" s="49">
        <v>2.198392080000001</v>
      </c>
      <c r="L41" s="49">
        <v>2.1551543999999989</v>
      </c>
      <c r="M41" s="49">
        <v>2.149265999999999</v>
      </c>
      <c r="N41" s="49">
        <v>1.9220578800000008</v>
      </c>
    </row>
    <row r="42" spans="1:14" x14ac:dyDescent="0.3">
      <c r="A42" s="48" t="s">
        <v>52</v>
      </c>
      <c r="B42" s="51" t="s">
        <v>99</v>
      </c>
      <c r="C42" s="64">
        <f>SUM(C43:C49)</f>
        <v>0</v>
      </c>
      <c r="D42" s="64">
        <f>SUM(D43:D49)</f>
        <v>0</v>
      </c>
      <c r="E42" s="53">
        <f>SUM(E43:E49)</f>
        <v>0</v>
      </c>
      <c r="F42" s="53">
        <f>SUM(F43:F49)</f>
        <v>0</v>
      </c>
      <c r="G42" s="53">
        <f t="shared" ref="G42:N42" si="6">SUM(G43:G49)</f>
        <v>0</v>
      </c>
      <c r="H42" s="53">
        <f t="shared" si="6"/>
        <v>0</v>
      </c>
      <c r="I42" s="53">
        <f t="shared" si="6"/>
        <v>0</v>
      </c>
      <c r="J42" s="53">
        <f t="shared" si="6"/>
        <v>0</v>
      </c>
      <c r="K42" s="53">
        <f t="shared" si="6"/>
        <v>0</v>
      </c>
      <c r="L42" s="53">
        <f t="shared" si="6"/>
        <v>0</v>
      </c>
      <c r="M42" s="53">
        <f t="shared" si="6"/>
        <v>0</v>
      </c>
      <c r="N42" s="53">
        <f t="shared" si="6"/>
        <v>0</v>
      </c>
    </row>
    <row r="43" spans="1:14" x14ac:dyDescent="0.3">
      <c r="A43" s="48" t="s">
        <v>53</v>
      </c>
      <c r="B43" s="44" t="s">
        <v>100</v>
      </c>
      <c r="C43" s="49"/>
      <c r="D43" s="49"/>
      <c r="E43" s="49"/>
      <c r="F43" s="49">
        <v>0</v>
      </c>
      <c r="G43" s="49"/>
      <c r="H43" s="49"/>
      <c r="I43" s="49"/>
      <c r="J43" s="49"/>
      <c r="K43" s="49"/>
      <c r="L43" s="49"/>
      <c r="M43" s="49"/>
      <c r="N43" s="49"/>
    </row>
    <row r="44" spans="1:14" x14ac:dyDescent="0.3">
      <c r="A44" s="48" t="s">
        <v>54</v>
      </c>
      <c r="B44" s="44" t="s">
        <v>101</v>
      </c>
      <c r="C44" s="49"/>
      <c r="D44" s="49"/>
      <c r="E44" s="49"/>
      <c r="F44" s="49">
        <v>0</v>
      </c>
      <c r="G44" s="49"/>
      <c r="H44" s="49"/>
      <c r="I44" s="49"/>
      <c r="J44" s="49"/>
      <c r="K44" s="49"/>
      <c r="L44" s="49"/>
      <c r="M44" s="49"/>
      <c r="N44" s="49"/>
    </row>
    <row r="45" spans="1:14" x14ac:dyDescent="0.3">
      <c r="A45" s="48" t="s">
        <v>55</v>
      </c>
      <c r="B45" s="44" t="s">
        <v>102</v>
      </c>
      <c r="C45" s="49"/>
      <c r="D45" s="49"/>
      <c r="E45" s="49"/>
      <c r="F45" s="49">
        <v>0</v>
      </c>
      <c r="G45" s="49"/>
      <c r="H45" s="49"/>
      <c r="I45" s="49"/>
      <c r="J45" s="49"/>
      <c r="K45" s="49"/>
      <c r="L45" s="49"/>
      <c r="M45" s="49"/>
      <c r="N45" s="49"/>
    </row>
    <row r="46" spans="1:14" x14ac:dyDescent="0.3">
      <c r="A46" s="48" t="s">
        <v>56</v>
      </c>
      <c r="B46" s="44" t="s">
        <v>103</v>
      </c>
      <c r="C46" s="49"/>
      <c r="D46" s="49"/>
      <c r="E46" s="49"/>
      <c r="F46" s="49">
        <v>0</v>
      </c>
      <c r="G46" s="49"/>
      <c r="H46" s="49"/>
      <c r="I46" s="49"/>
      <c r="J46" s="49"/>
      <c r="K46" s="49"/>
      <c r="L46" s="49"/>
      <c r="M46" s="49"/>
      <c r="N46" s="49"/>
    </row>
    <row r="47" spans="1:14" x14ac:dyDescent="0.3">
      <c r="A47" s="48" t="s">
        <v>57</v>
      </c>
      <c r="B47" s="44" t="s">
        <v>104</v>
      </c>
      <c r="C47" s="49"/>
      <c r="D47" s="49"/>
      <c r="E47" s="49"/>
      <c r="F47" s="49">
        <v>0</v>
      </c>
      <c r="G47" s="49"/>
      <c r="H47" s="49"/>
      <c r="I47" s="49"/>
      <c r="J47" s="49"/>
      <c r="K47" s="49"/>
      <c r="L47" s="49"/>
      <c r="M47" s="49"/>
      <c r="N47" s="49"/>
    </row>
    <row r="48" spans="1:14" x14ac:dyDescent="0.3">
      <c r="A48" s="48" t="s">
        <v>58</v>
      </c>
      <c r="B48" s="66" t="s">
        <v>105</v>
      </c>
      <c r="C48" s="49"/>
      <c r="D48" s="49"/>
      <c r="E48" s="49"/>
      <c r="F48" s="49">
        <v>0</v>
      </c>
      <c r="G48" s="49"/>
      <c r="H48" s="49"/>
      <c r="I48" s="49"/>
      <c r="J48" s="49"/>
      <c r="K48" s="49"/>
      <c r="L48" s="49"/>
      <c r="M48" s="49"/>
      <c r="N48" s="49"/>
    </row>
    <row r="49" spans="1:14" x14ac:dyDescent="0.3">
      <c r="A49" s="48" t="s">
        <v>59</v>
      </c>
      <c r="B49" s="44" t="s">
        <v>106</v>
      </c>
      <c r="C49" s="49"/>
      <c r="D49" s="49"/>
      <c r="E49" s="49"/>
      <c r="F49" s="49">
        <v>0</v>
      </c>
      <c r="G49" s="49"/>
      <c r="H49" s="49"/>
      <c r="I49" s="49"/>
      <c r="J49" s="49"/>
      <c r="K49" s="49"/>
      <c r="L49" s="49"/>
      <c r="M49" s="49"/>
      <c r="N49" s="49"/>
    </row>
    <row r="50" spans="1:14" x14ac:dyDescent="0.3">
      <c r="A50" s="48" t="s">
        <v>60</v>
      </c>
      <c r="B50" s="51" t="s">
        <v>61</v>
      </c>
      <c r="C50" s="64">
        <f t="shared" ref="C50:N50" si="7">SUM(C51:C54)</f>
        <v>0</v>
      </c>
      <c r="D50" s="64">
        <f t="shared" si="7"/>
        <v>0</v>
      </c>
      <c r="E50" s="53">
        <f t="shared" si="7"/>
        <v>0</v>
      </c>
      <c r="F50" s="53">
        <f t="shared" si="7"/>
        <v>0</v>
      </c>
      <c r="G50" s="53">
        <f t="shared" si="7"/>
        <v>0</v>
      </c>
      <c r="H50" s="53">
        <f t="shared" si="7"/>
        <v>0</v>
      </c>
      <c r="I50" s="53">
        <f t="shared" si="7"/>
        <v>0</v>
      </c>
      <c r="J50" s="53">
        <f t="shared" si="7"/>
        <v>0</v>
      </c>
      <c r="K50" s="53">
        <f t="shared" si="7"/>
        <v>0</v>
      </c>
      <c r="L50" s="53">
        <f t="shared" si="7"/>
        <v>0</v>
      </c>
      <c r="M50" s="53">
        <f t="shared" si="7"/>
        <v>0</v>
      </c>
      <c r="N50" s="53">
        <f t="shared" si="7"/>
        <v>0</v>
      </c>
    </row>
    <row r="51" spans="1:14" x14ac:dyDescent="0.3">
      <c r="A51" s="48" t="s">
        <v>62</v>
      </c>
      <c r="B51" s="44" t="s">
        <v>63</v>
      </c>
      <c r="C51" s="49"/>
      <c r="D51" s="49"/>
      <c r="E51" s="49"/>
      <c r="F51" s="49">
        <v>0</v>
      </c>
      <c r="G51" s="49"/>
      <c r="H51" s="49"/>
      <c r="I51" s="49"/>
      <c r="J51" s="49"/>
      <c r="K51" s="49"/>
      <c r="L51" s="49"/>
      <c r="M51" s="49"/>
      <c r="N51" s="49"/>
    </row>
    <row r="52" spans="1:14" x14ac:dyDescent="0.3">
      <c r="A52" s="48" t="s">
        <v>64</v>
      </c>
      <c r="B52" s="63" t="s">
        <v>65</v>
      </c>
      <c r="C52" s="49"/>
      <c r="D52" s="49"/>
      <c r="E52" s="49"/>
      <c r="F52" s="49">
        <v>0</v>
      </c>
      <c r="G52" s="49"/>
      <c r="H52" s="49"/>
      <c r="I52" s="49"/>
      <c r="J52" s="49"/>
      <c r="K52" s="49"/>
      <c r="L52" s="49"/>
      <c r="M52" s="49"/>
      <c r="N52" s="49"/>
    </row>
    <row r="53" spans="1:14" x14ac:dyDescent="0.3">
      <c r="A53" s="48" t="s">
        <v>66</v>
      </c>
      <c r="B53" s="63" t="s">
        <v>67</v>
      </c>
      <c r="C53" s="49"/>
      <c r="D53" s="49"/>
      <c r="E53" s="49"/>
      <c r="F53" s="49">
        <v>0</v>
      </c>
      <c r="G53" s="49"/>
      <c r="H53" s="49"/>
      <c r="I53" s="49"/>
      <c r="J53" s="49"/>
      <c r="K53" s="49"/>
      <c r="L53" s="49"/>
      <c r="M53" s="49"/>
      <c r="N53" s="49"/>
    </row>
    <row r="54" spans="1:14" ht="15" customHeight="1" x14ac:dyDescent="0.3">
      <c r="A54" s="48" t="s">
        <v>68</v>
      </c>
      <c r="B54" s="63" t="s">
        <v>69</v>
      </c>
      <c r="C54" s="49"/>
      <c r="D54" s="49"/>
      <c r="E54" s="49"/>
      <c r="F54" s="49">
        <v>0</v>
      </c>
      <c r="G54" s="49"/>
      <c r="H54" s="49"/>
      <c r="I54" s="49"/>
      <c r="J54" s="49"/>
      <c r="K54" s="49"/>
      <c r="L54" s="49"/>
      <c r="M54" s="49"/>
      <c r="N54" s="49"/>
    </row>
    <row r="55" spans="1:14" x14ac:dyDescent="0.3">
      <c r="A55" s="48" t="s">
        <v>70</v>
      </c>
      <c r="B55" s="51" t="s">
        <v>71</v>
      </c>
      <c r="C55" s="62">
        <f>SUM(C56:C58)</f>
        <v>76.257000000000005</v>
      </c>
      <c r="D55" s="62">
        <f t="shared" ref="D55:N55" si="8">SUM(D56:D58)</f>
        <v>83.894000000000005</v>
      </c>
      <c r="E55" s="62">
        <f t="shared" si="8"/>
        <v>144.57631791972003</v>
      </c>
      <c r="F55" s="62">
        <f t="shared" si="8"/>
        <v>100.70498351354001</v>
      </c>
      <c r="G55" s="62">
        <f t="shared" si="8"/>
        <v>76.188488622470004</v>
      </c>
      <c r="H55" s="62">
        <f t="shared" si="8"/>
        <v>70.811286109410005</v>
      </c>
      <c r="I55" s="62">
        <f t="shared" si="8"/>
        <v>70.809109171779994</v>
      </c>
      <c r="J55" s="62">
        <f t="shared" si="8"/>
        <v>70.790375015640009</v>
      </c>
      <c r="K55" s="62">
        <f t="shared" si="8"/>
        <v>70.788605241689993</v>
      </c>
      <c r="L55" s="62">
        <f t="shared" si="8"/>
        <v>70.800042839610001</v>
      </c>
      <c r="M55" s="62">
        <f t="shared" si="8"/>
        <v>70.792993818400006</v>
      </c>
      <c r="N55" s="62">
        <f t="shared" si="8"/>
        <v>70.793086355600011</v>
      </c>
    </row>
    <row r="56" spans="1:14" x14ac:dyDescent="0.3">
      <c r="A56" s="48" t="s">
        <v>72</v>
      </c>
      <c r="B56" s="44" t="s">
        <v>73</v>
      </c>
      <c r="C56" s="49"/>
      <c r="D56" s="49"/>
      <c r="E56" s="49"/>
      <c r="F56" s="49">
        <v>0</v>
      </c>
      <c r="G56" s="49"/>
      <c r="H56" s="49"/>
      <c r="I56" s="49"/>
      <c r="J56" s="49"/>
      <c r="K56" s="49"/>
      <c r="L56" s="49"/>
      <c r="M56" s="49"/>
      <c r="N56" s="49"/>
    </row>
    <row r="57" spans="1:14" x14ac:dyDescent="0.3">
      <c r="A57" s="48" t="s">
        <v>74</v>
      </c>
      <c r="B57" s="63" t="s">
        <v>116</v>
      </c>
      <c r="C57" s="49">
        <v>40.435000000000002</v>
      </c>
      <c r="D57" s="49">
        <v>51.307000000000002</v>
      </c>
      <c r="E57" s="49">
        <v>101.29631791972</v>
      </c>
      <c r="F57" s="49">
        <v>87.600983513540001</v>
      </c>
      <c r="G57" s="49">
        <v>76.188488622470004</v>
      </c>
      <c r="H57" s="49">
        <v>70.811286109410005</v>
      </c>
      <c r="I57" s="49">
        <v>70.809109171779994</v>
      </c>
      <c r="J57" s="49">
        <v>70.790375015640009</v>
      </c>
      <c r="K57" s="49">
        <v>70.788605241689993</v>
      </c>
      <c r="L57" s="49">
        <v>70.800042839610001</v>
      </c>
      <c r="M57" s="49">
        <v>70.792993818400006</v>
      </c>
      <c r="N57" s="49">
        <v>70.793086355600011</v>
      </c>
    </row>
    <row r="58" spans="1:14" ht="15" customHeight="1" x14ac:dyDescent="0.3">
      <c r="A58" s="48" t="s">
        <v>75</v>
      </c>
      <c r="B58" s="63" t="s">
        <v>117</v>
      </c>
      <c r="C58" s="49">
        <v>35.822000000000003</v>
      </c>
      <c r="D58" s="49">
        <v>32.587000000000003</v>
      </c>
      <c r="E58" s="49">
        <v>43.280000000000022</v>
      </c>
      <c r="F58" s="49">
        <v>13.104000000000008</v>
      </c>
      <c r="G58" s="49"/>
      <c r="H58" s="49"/>
      <c r="I58" s="49"/>
      <c r="J58" s="49"/>
      <c r="K58" s="49"/>
      <c r="L58" s="49"/>
      <c r="M58" s="49"/>
      <c r="N58" s="49"/>
    </row>
    <row r="59" spans="1:14" ht="15" customHeight="1" x14ac:dyDescent="0.3">
      <c r="A59" s="79" t="s">
        <v>76</v>
      </c>
      <c r="B59" s="63" t="s">
        <v>107</v>
      </c>
      <c r="C59" s="49"/>
      <c r="D59" s="49"/>
      <c r="E59" s="49"/>
      <c r="F59" s="49"/>
      <c r="G59" s="49"/>
      <c r="H59" s="49"/>
      <c r="I59" s="49"/>
      <c r="J59" s="49"/>
      <c r="K59" s="49"/>
      <c r="L59" s="49"/>
      <c r="M59" s="49"/>
      <c r="N59" s="49"/>
    </row>
    <row r="60" spans="1:14" ht="15" customHeight="1" x14ac:dyDescent="0.3">
      <c r="A60" s="79">
        <v>20</v>
      </c>
      <c r="B60" s="51" t="s">
        <v>77</v>
      </c>
      <c r="C60" s="49">
        <v>24.89</v>
      </c>
      <c r="D60" s="49">
        <v>19.486000000000001</v>
      </c>
      <c r="E60" s="49">
        <v>-42.548999999999999</v>
      </c>
      <c r="F60" s="49">
        <v>1.175</v>
      </c>
      <c r="G60" s="49">
        <v>25.882999999999999</v>
      </c>
      <c r="H60" s="49">
        <v>29.24</v>
      </c>
      <c r="I60" s="49">
        <v>28.68</v>
      </c>
      <c r="J60" s="49">
        <v>29.035</v>
      </c>
      <c r="K60" s="49">
        <v>29.311</v>
      </c>
      <c r="L60" s="49">
        <v>29.582000000000001</v>
      </c>
      <c r="M60" s="49">
        <v>29.965</v>
      </c>
      <c r="N60" s="49">
        <v>29.683</v>
      </c>
    </row>
    <row r="61" spans="1:14" x14ac:dyDescent="0.3">
      <c r="A61" s="79"/>
      <c r="B61" s="55"/>
      <c r="C61" s="56"/>
      <c r="D61" s="56"/>
      <c r="E61" s="57"/>
      <c r="F61" s="57"/>
      <c r="G61" s="58"/>
      <c r="H61" s="58"/>
      <c r="I61" s="58"/>
      <c r="J61" s="58"/>
      <c r="K61" s="58"/>
      <c r="L61" s="58"/>
      <c r="M61" s="58"/>
      <c r="N61" s="58"/>
    </row>
    <row r="62" spans="1:14" x14ac:dyDescent="0.3">
      <c r="A62" s="54"/>
      <c r="B62" s="51" t="s">
        <v>78</v>
      </c>
      <c r="C62" s="59"/>
      <c r="D62" s="59"/>
      <c r="E62" s="60"/>
      <c r="F62" s="60"/>
      <c r="G62" s="61"/>
      <c r="H62" s="61"/>
      <c r="I62" s="61"/>
      <c r="J62" s="61"/>
      <c r="K62" s="61"/>
      <c r="L62" s="61"/>
      <c r="M62" s="61"/>
      <c r="N62" s="61"/>
    </row>
    <row r="63" spans="1:14" x14ac:dyDescent="0.3">
      <c r="A63" s="43"/>
      <c r="B63" s="51" t="s">
        <v>79</v>
      </c>
      <c r="C63" s="53">
        <f>C28+C34+C39+C42+C50+C55+C60</f>
        <v>160</v>
      </c>
      <c r="D63" s="53">
        <f t="shared" ref="D63:N63" si="9">D28+D34+D39+D42+D50+D55+D60</f>
        <v>156</v>
      </c>
      <c r="E63" s="53">
        <f t="shared" si="9"/>
        <v>158.95149534664003</v>
      </c>
      <c r="F63" s="53">
        <f t="shared" si="9"/>
        <v>158.94305082224002</v>
      </c>
      <c r="G63" s="53">
        <f t="shared" si="9"/>
        <v>159.08134743999003</v>
      </c>
      <c r="H63" s="53">
        <f t="shared" si="9"/>
        <v>159.18626529666003</v>
      </c>
      <c r="I63" s="53">
        <f t="shared" si="9"/>
        <v>159.40505477965002</v>
      </c>
      <c r="J63" s="53">
        <f t="shared" si="9"/>
        <v>159.57061248312002</v>
      </c>
      <c r="K63" s="53">
        <f t="shared" si="9"/>
        <v>159.80719427800003</v>
      </c>
      <c r="L63" s="53">
        <f t="shared" si="9"/>
        <v>159.92248416861003</v>
      </c>
      <c r="M63" s="53">
        <f t="shared" si="9"/>
        <v>159.94932723087001</v>
      </c>
      <c r="N63" s="53">
        <f t="shared" si="9"/>
        <v>159.88475723567001</v>
      </c>
    </row>
    <row r="64" spans="1:14" x14ac:dyDescent="0.3">
      <c r="A64" s="43">
        <v>21</v>
      </c>
      <c r="B64" s="51" t="s">
        <v>80</v>
      </c>
      <c r="C64" s="53">
        <f t="shared" ref="C64:N64" si="10">C25</f>
        <v>160</v>
      </c>
      <c r="D64" s="53">
        <f t="shared" si="10"/>
        <v>156</v>
      </c>
      <c r="E64" s="53">
        <f t="shared" si="10"/>
        <v>158.95127570000005</v>
      </c>
      <c r="F64" s="53">
        <f t="shared" si="10"/>
        <v>158.93906329999996</v>
      </c>
      <c r="G64" s="53">
        <f t="shared" si="10"/>
        <v>159.08128430000005</v>
      </c>
      <c r="H64" s="53">
        <f t="shared" si="10"/>
        <v>159.18445</v>
      </c>
      <c r="I64" s="53">
        <f t="shared" si="10"/>
        <v>159.40309879999998</v>
      </c>
      <c r="J64" s="53">
        <f t="shared" si="10"/>
        <v>159.56593229999996</v>
      </c>
      <c r="K64" s="53">
        <f t="shared" si="10"/>
        <v>159.80700289999999</v>
      </c>
      <c r="L64" s="53">
        <f t="shared" si="10"/>
        <v>159.92235450000001</v>
      </c>
      <c r="M64" s="53">
        <f t="shared" si="10"/>
        <v>159.94540950000001</v>
      </c>
      <c r="N64" s="53">
        <f t="shared" si="10"/>
        <v>159.88447060000004</v>
      </c>
    </row>
    <row r="65" spans="1:15" x14ac:dyDescent="0.3">
      <c r="A65" s="43">
        <v>22</v>
      </c>
      <c r="B65" s="67" t="s">
        <v>81</v>
      </c>
      <c r="C65" s="53">
        <f>C63-C64</f>
        <v>0</v>
      </c>
      <c r="D65" s="53">
        <f>D63-D64</f>
        <v>0</v>
      </c>
      <c r="E65" s="53">
        <f>E63-E64</f>
        <v>2.1964663997664502E-4</v>
      </c>
      <c r="F65" s="53">
        <f>F63-F64</f>
        <v>3.9875222400667099E-3</v>
      </c>
      <c r="G65" s="53">
        <f t="shared" ref="G65:N65" si="11">G63-G64</f>
        <v>6.3139989975979915E-5</v>
      </c>
      <c r="H65" s="53">
        <f t="shared" si="11"/>
        <v>1.8152966600268883E-3</v>
      </c>
      <c r="I65" s="53">
        <f t="shared" si="11"/>
        <v>1.9559796500345783E-3</v>
      </c>
      <c r="J65" s="53">
        <f t="shared" si="11"/>
        <v>4.6801831200582455E-3</v>
      </c>
      <c r="K65" s="53">
        <f t="shared" si="11"/>
        <v>1.9137800003932171E-4</v>
      </c>
      <c r="L65" s="53">
        <f t="shared" si="11"/>
        <v>1.2966861001473262E-4</v>
      </c>
      <c r="M65" s="53">
        <f t="shared" si="11"/>
        <v>3.9177308700004687E-3</v>
      </c>
      <c r="N65" s="53">
        <f t="shared" si="11"/>
        <v>2.8663566996556256E-4</v>
      </c>
    </row>
    <row r="66" spans="1:15" x14ac:dyDescent="0.3">
      <c r="A66" s="48">
        <v>23</v>
      </c>
      <c r="B66" s="44" t="s">
        <v>82</v>
      </c>
      <c r="C66" s="45"/>
      <c r="D66" s="45"/>
      <c r="E66" s="49"/>
      <c r="F66" s="49">
        <v>0</v>
      </c>
      <c r="G66" s="49"/>
      <c r="H66" s="49"/>
      <c r="I66" s="49"/>
      <c r="J66" s="49"/>
      <c r="K66" s="49"/>
      <c r="L66" s="49"/>
      <c r="M66" s="49"/>
      <c r="N66" s="49"/>
    </row>
    <row r="67" spans="1:15" x14ac:dyDescent="0.3">
      <c r="A67" s="48">
        <v>24</v>
      </c>
      <c r="B67" s="44" t="s">
        <v>83</v>
      </c>
      <c r="C67" s="45"/>
      <c r="D67" s="45"/>
      <c r="E67" s="49"/>
      <c r="F67" s="49">
        <v>0</v>
      </c>
      <c r="G67" s="49"/>
      <c r="H67" s="49"/>
      <c r="I67" s="49"/>
      <c r="J67" s="49"/>
      <c r="K67" s="49"/>
      <c r="L67" s="49"/>
      <c r="M67" s="49"/>
      <c r="N67" s="49"/>
    </row>
    <row r="68" spans="1:15" x14ac:dyDescent="0.3">
      <c r="A68" s="48">
        <v>25</v>
      </c>
      <c r="B68" s="55"/>
      <c r="C68" s="56"/>
      <c r="D68" s="56"/>
      <c r="E68" s="57"/>
      <c r="F68" s="57"/>
      <c r="G68" s="58"/>
      <c r="H68" s="58"/>
      <c r="I68" s="58"/>
      <c r="J68" s="58"/>
      <c r="K68" s="58"/>
      <c r="L68" s="58"/>
      <c r="M68" s="58"/>
      <c r="N68" s="58"/>
    </row>
    <row r="69" spans="1:15" x14ac:dyDescent="0.3">
      <c r="A69" s="54"/>
      <c r="B69" s="69" t="s">
        <v>84</v>
      </c>
      <c r="C69" s="1"/>
      <c r="D69" s="1"/>
      <c r="F69" s="78" t="s">
        <v>118</v>
      </c>
    </row>
    <row r="70" spans="1:15" x14ac:dyDescent="0.3">
      <c r="A70" s="68" t="s">
        <v>8</v>
      </c>
      <c r="B70" s="71"/>
      <c r="C70" s="72"/>
      <c r="D70" s="73"/>
      <c r="E70" s="73"/>
      <c r="F70" s="73"/>
      <c r="G70" s="74"/>
      <c r="O70" s="5"/>
    </row>
    <row r="71" spans="1:15" x14ac:dyDescent="0.3">
      <c r="A71" s="70" t="s">
        <v>85</v>
      </c>
      <c r="B71" s="71"/>
      <c r="C71" s="72"/>
      <c r="D71" s="73"/>
      <c r="E71" s="73"/>
      <c r="F71" s="73"/>
      <c r="G71" s="74"/>
      <c r="O71" s="5"/>
    </row>
    <row r="72" spans="1:15" x14ac:dyDescent="0.3">
      <c r="A72" s="70" t="s">
        <v>85</v>
      </c>
    </row>
  </sheetData>
  <printOptions horizontalCentered="1"/>
  <pageMargins left="0.5" right="0.5" top="0.5" bottom="0.5" header="0.5" footer="0.5"/>
  <pageSetup scale="69" fitToHeight="2" pageOrder="overThenDown" orientation="landscape"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7"/>
    <pageSetUpPr fitToPage="1"/>
  </sheetPr>
  <dimension ref="A1:O72"/>
  <sheetViews>
    <sheetView showGridLines="0" topLeftCell="A4" zoomScale="85" zoomScaleNormal="85" workbookViewId="0">
      <selection activeCell="N61" sqref="N61"/>
    </sheetView>
  </sheetViews>
  <sheetFormatPr defaultColWidth="7.09765625" defaultRowHeight="15.6" x14ac:dyDescent="0.3"/>
  <cols>
    <col min="1" max="1" width="3.8984375" style="1" customWidth="1"/>
    <col min="2" max="2" width="53.3984375" style="2" customWidth="1"/>
    <col min="3" max="4" width="9.69921875" style="3" customWidth="1"/>
    <col min="5" max="6" width="9.69921875" style="4" customWidth="1"/>
    <col min="7" max="14" width="9.69921875" style="5" customWidth="1"/>
    <col min="15" max="16384" width="7.09765625" style="6"/>
  </cols>
  <sheetData>
    <row r="1" spans="1:15" x14ac:dyDescent="0.3">
      <c r="B1" s="2" t="s">
        <v>0</v>
      </c>
    </row>
    <row r="2" spans="1:15" x14ac:dyDescent="0.3">
      <c r="B2" s="2" t="s">
        <v>1</v>
      </c>
    </row>
    <row r="3" spans="1:15" s="7" customFormat="1" ht="15.75" customHeight="1" x14ac:dyDescent="0.3">
      <c r="B3" s="8" t="s">
        <v>2</v>
      </c>
      <c r="C3" s="9"/>
      <c r="D3" s="9"/>
      <c r="E3" s="10"/>
      <c r="F3" s="10"/>
      <c r="G3" s="11"/>
      <c r="H3" s="11"/>
      <c r="I3" s="11"/>
      <c r="J3" s="11"/>
      <c r="K3" s="11"/>
      <c r="L3" s="11"/>
      <c r="M3" s="11"/>
      <c r="N3" s="11"/>
    </row>
    <row r="4" spans="1:15" s="7" customFormat="1" ht="15.75" customHeight="1" x14ac:dyDescent="0.3">
      <c r="B4" s="12" t="s">
        <v>3</v>
      </c>
      <c r="C4" s="9"/>
      <c r="D4" s="9"/>
      <c r="E4" s="10"/>
      <c r="F4" s="10"/>
      <c r="G4" s="11"/>
      <c r="H4" s="11"/>
      <c r="I4" s="11"/>
      <c r="J4" s="11"/>
      <c r="K4" s="11"/>
      <c r="L4" s="11"/>
      <c r="M4" s="11"/>
      <c r="N4" s="11"/>
    </row>
    <row r="5" spans="1:15" s="7" customFormat="1" ht="15.75" customHeight="1" x14ac:dyDescent="0.3">
      <c r="B5" s="13"/>
      <c r="C5" s="9"/>
      <c r="D5" s="9"/>
      <c r="E5" s="10"/>
      <c r="F5" s="10"/>
      <c r="I5" s="11"/>
      <c r="J5" s="11"/>
      <c r="K5" s="11"/>
      <c r="L5" s="11"/>
      <c r="M5" s="11"/>
      <c r="N5" s="11"/>
    </row>
    <row r="6" spans="1:15" s="7" customFormat="1" ht="15.75" customHeight="1" x14ac:dyDescent="0.3">
      <c r="B6" s="14" t="s">
        <v>93</v>
      </c>
      <c r="E6" s="15"/>
      <c r="F6" s="16" t="s">
        <v>4</v>
      </c>
      <c r="G6" s="17"/>
      <c r="H6" s="18"/>
      <c r="I6" s="18"/>
      <c r="J6" s="18"/>
      <c r="K6" s="19"/>
      <c r="L6" s="19"/>
      <c r="M6" s="11"/>
      <c r="N6" s="11"/>
      <c r="O6" s="11"/>
    </row>
    <row r="7" spans="1:15" s="7" customFormat="1" x14ac:dyDescent="0.3">
      <c r="B7" s="20"/>
      <c r="E7" s="21"/>
      <c r="F7" s="22" t="s">
        <v>5</v>
      </c>
      <c r="G7" s="23"/>
      <c r="H7" s="23"/>
      <c r="I7" s="23"/>
      <c r="K7" s="24"/>
      <c r="L7" s="24"/>
      <c r="M7" s="24"/>
      <c r="N7" s="24"/>
      <c r="O7" s="11"/>
    </row>
    <row r="8" spans="1:15" s="7" customFormat="1" ht="31.2" x14ac:dyDescent="0.3">
      <c r="B8" s="25" t="s">
        <v>94</v>
      </c>
      <c r="E8" s="26"/>
      <c r="F8" s="27" t="s">
        <v>6</v>
      </c>
      <c r="G8" s="28"/>
      <c r="I8" s="28"/>
      <c r="J8" s="29" t="s">
        <v>7</v>
      </c>
      <c r="K8" s="30"/>
      <c r="L8" s="30"/>
      <c r="M8" s="30"/>
      <c r="N8" s="30"/>
      <c r="O8" s="11"/>
    </row>
    <row r="9" spans="1:15" s="35" customFormat="1" x14ac:dyDescent="0.3">
      <c r="A9" s="31" t="s">
        <v>8</v>
      </c>
      <c r="B9" s="32" t="s">
        <v>9</v>
      </c>
      <c r="C9" s="33" t="s">
        <v>10</v>
      </c>
      <c r="D9" s="34">
        <v>2016</v>
      </c>
      <c r="E9" s="33" t="s">
        <v>11</v>
      </c>
      <c r="F9" s="33" t="s">
        <v>12</v>
      </c>
      <c r="G9" s="34">
        <v>2019</v>
      </c>
      <c r="H9" s="34" t="s">
        <v>13</v>
      </c>
      <c r="I9" s="34" t="s">
        <v>14</v>
      </c>
      <c r="J9" s="34" t="s">
        <v>15</v>
      </c>
      <c r="K9" s="34" t="s">
        <v>16</v>
      </c>
      <c r="L9" s="34" t="s">
        <v>17</v>
      </c>
      <c r="M9" s="34" t="s">
        <v>18</v>
      </c>
      <c r="N9" s="34" t="s">
        <v>19</v>
      </c>
    </row>
    <row r="10" spans="1:15" s="35" customFormat="1" x14ac:dyDescent="0.3">
      <c r="A10" s="36"/>
      <c r="B10" s="37" t="s">
        <v>20</v>
      </c>
      <c r="C10" s="38" t="s">
        <v>21</v>
      </c>
      <c r="D10" s="39"/>
      <c r="E10" s="40" t="s">
        <v>22</v>
      </c>
      <c r="F10" s="41"/>
      <c r="G10" s="42"/>
      <c r="H10" s="42"/>
      <c r="I10" s="42"/>
      <c r="J10" s="42"/>
      <c r="K10" s="42"/>
      <c r="L10" s="42"/>
      <c r="M10" s="42"/>
      <c r="N10" s="42"/>
    </row>
    <row r="11" spans="1:15" x14ac:dyDescent="0.3">
      <c r="A11" s="43">
        <v>1</v>
      </c>
      <c r="B11" s="44" t="s">
        <v>23</v>
      </c>
      <c r="C11" s="45">
        <v>81.7</v>
      </c>
      <c r="D11" s="45">
        <v>87.6</v>
      </c>
      <c r="E11" s="46">
        <v>86.865849900000001</v>
      </c>
      <c r="F11" s="46">
        <v>87.186150400000002</v>
      </c>
      <c r="G11" s="47">
        <v>87.622453300000004</v>
      </c>
      <c r="H11" s="47">
        <v>88.050504099999998</v>
      </c>
      <c r="I11" s="47">
        <v>88.447986700000001</v>
      </c>
      <c r="J11" s="47">
        <v>88.838371599999988</v>
      </c>
      <c r="K11" s="47">
        <v>89.201556000000011</v>
      </c>
      <c r="L11" s="47">
        <v>89.565909299999987</v>
      </c>
      <c r="M11" s="47">
        <v>89.909382800000003</v>
      </c>
      <c r="N11" s="47">
        <v>90.254148399999991</v>
      </c>
    </row>
    <row r="12" spans="1:15" x14ac:dyDescent="0.3">
      <c r="A12" s="48" t="s">
        <v>24</v>
      </c>
      <c r="B12" s="44" t="s">
        <v>25</v>
      </c>
      <c r="C12" s="45"/>
      <c r="D12" s="45"/>
      <c r="E12" s="49"/>
      <c r="F12" s="49"/>
      <c r="G12" s="49"/>
      <c r="H12" s="49"/>
      <c r="I12" s="49"/>
      <c r="J12" s="49"/>
      <c r="K12" s="49"/>
      <c r="L12" s="49"/>
      <c r="M12" s="49"/>
      <c r="N12" s="49"/>
    </row>
    <row r="13" spans="1:15" x14ac:dyDescent="0.3">
      <c r="A13" s="48" t="s">
        <v>26</v>
      </c>
      <c r="B13" s="44" t="s">
        <v>27</v>
      </c>
      <c r="C13" s="45"/>
      <c r="D13" s="45"/>
      <c r="E13" s="49"/>
      <c r="F13" s="49"/>
      <c r="G13" s="49"/>
      <c r="H13" s="49"/>
      <c r="I13" s="49"/>
      <c r="J13" s="49"/>
      <c r="K13" s="49"/>
      <c r="L13" s="49"/>
      <c r="M13" s="49"/>
      <c r="N13" s="49"/>
    </row>
    <row r="14" spans="1:15" x14ac:dyDescent="0.3">
      <c r="A14" s="48" t="s">
        <v>28</v>
      </c>
      <c r="B14" s="44" t="s">
        <v>29</v>
      </c>
      <c r="C14" s="45"/>
      <c r="D14" s="45"/>
      <c r="E14" s="49"/>
      <c r="F14" s="49"/>
      <c r="G14" s="49"/>
      <c r="H14" s="49"/>
      <c r="I14" s="49"/>
      <c r="J14" s="49"/>
      <c r="K14" s="49"/>
      <c r="L14" s="49"/>
      <c r="M14" s="49"/>
      <c r="N14" s="49"/>
    </row>
    <row r="15" spans="1:15" x14ac:dyDescent="0.3">
      <c r="A15" s="48" t="s">
        <v>30</v>
      </c>
      <c r="B15" s="44" t="s">
        <v>31</v>
      </c>
      <c r="C15" s="45"/>
      <c r="D15" s="45"/>
      <c r="E15" s="49"/>
      <c r="F15" s="49"/>
      <c r="G15" s="49"/>
      <c r="H15" s="49"/>
      <c r="I15" s="49"/>
      <c r="J15" s="49"/>
      <c r="K15" s="49"/>
      <c r="L15" s="49"/>
      <c r="M15" s="49"/>
      <c r="N15" s="49"/>
    </row>
    <row r="16" spans="1:15" x14ac:dyDescent="0.3">
      <c r="A16" s="48" t="s">
        <v>32</v>
      </c>
      <c r="B16" s="44" t="s">
        <v>33</v>
      </c>
      <c r="C16" s="45"/>
      <c r="D16" s="45"/>
      <c r="E16" s="49"/>
      <c r="F16" s="49"/>
      <c r="G16" s="49"/>
      <c r="H16" s="49"/>
      <c r="I16" s="49"/>
      <c r="J16" s="49"/>
      <c r="K16" s="49"/>
      <c r="L16" s="49"/>
      <c r="M16" s="49"/>
      <c r="N16" s="49"/>
    </row>
    <row r="17" spans="1:14" x14ac:dyDescent="0.3">
      <c r="A17" s="43">
        <v>3</v>
      </c>
      <c r="B17" s="44" t="s">
        <v>34</v>
      </c>
      <c r="C17" s="45"/>
      <c r="D17" s="45"/>
      <c r="E17" s="77">
        <v>-0.104</v>
      </c>
      <c r="F17" s="77">
        <v>-0.10299999999999999</v>
      </c>
      <c r="G17" s="77">
        <v>-0.106</v>
      </c>
      <c r="H17" s="77">
        <v>-0.108</v>
      </c>
      <c r="I17" s="77">
        <v>-0.111</v>
      </c>
      <c r="J17" s="77">
        <v>-0.108</v>
      </c>
      <c r="K17" s="77">
        <v>-0.105</v>
      </c>
      <c r="L17" s="77">
        <v>-0.108</v>
      </c>
      <c r="M17" s="77">
        <v>-0.111</v>
      </c>
      <c r="N17" s="77">
        <v>-0.114</v>
      </c>
    </row>
    <row r="18" spans="1:14" x14ac:dyDescent="0.3">
      <c r="A18" s="43">
        <v>4</v>
      </c>
      <c r="B18" s="44" t="s">
        <v>35</v>
      </c>
      <c r="C18" s="50"/>
      <c r="D18" s="50"/>
      <c r="E18" s="50"/>
      <c r="F18" s="50">
        <v>0</v>
      </c>
      <c r="G18" s="50"/>
      <c r="H18" s="50"/>
      <c r="I18" s="50"/>
      <c r="J18" s="50"/>
      <c r="K18" s="50"/>
      <c r="L18" s="50"/>
      <c r="M18" s="50"/>
      <c r="N18" s="50"/>
    </row>
    <row r="19" spans="1:14" x14ac:dyDescent="0.3">
      <c r="A19" s="43">
        <v>5</v>
      </c>
      <c r="B19" s="51" t="s">
        <v>95</v>
      </c>
      <c r="C19" s="52">
        <f t="shared" ref="C19:D19" si="0">C11+C17+C18</f>
        <v>81.7</v>
      </c>
      <c r="D19" s="52">
        <f t="shared" si="0"/>
        <v>87.6</v>
      </c>
      <c r="E19" s="52">
        <f>E11+E17+E18</f>
        <v>86.761849900000001</v>
      </c>
      <c r="F19" s="52">
        <f>F11+F17+F18</f>
        <v>87.083150400000008</v>
      </c>
      <c r="G19" s="53">
        <f t="shared" ref="G19:N19" si="1">G11+G17+G18</f>
        <v>87.516453300000009</v>
      </c>
      <c r="H19" s="53">
        <f t="shared" si="1"/>
        <v>87.942504099999994</v>
      </c>
      <c r="I19" s="53">
        <f t="shared" si="1"/>
        <v>88.336986699999997</v>
      </c>
      <c r="J19" s="53">
        <f t="shared" si="1"/>
        <v>88.730371599999984</v>
      </c>
      <c r="K19" s="53">
        <f t="shared" si="1"/>
        <v>89.096556000000007</v>
      </c>
      <c r="L19" s="53">
        <f t="shared" si="1"/>
        <v>89.457909299999983</v>
      </c>
      <c r="M19" s="53">
        <f t="shared" si="1"/>
        <v>89.798382799999999</v>
      </c>
      <c r="N19" s="53">
        <f t="shared" si="1"/>
        <v>90.140148399999987</v>
      </c>
    </row>
    <row r="20" spans="1:14" x14ac:dyDescent="0.3">
      <c r="A20" s="43">
        <v>6</v>
      </c>
      <c r="B20" s="44" t="s">
        <v>36</v>
      </c>
      <c r="C20" s="45"/>
      <c r="D20" s="45"/>
      <c r="E20" s="45"/>
      <c r="F20" s="45"/>
      <c r="G20" s="45"/>
      <c r="H20" s="45"/>
      <c r="I20" s="45"/>
      <c r="J20" s="45"/>
      <c r="K20" s="45"/>
      <c r="L20" s="45"/>
      <c r="M20" s="45"/>
      <c r="N20" s="45"/>
    </row>
    <row r="21" spans="1:14" x14ac:dyDescent="0.3">
      <c r="A21" s="43">
        <v>7</v>
      </c>
      <c r="B21" s="44" t="s">
        <v>37</v>
      </c>
      <c r="C21" s="45"/>
      <c r="D21" s="45"/>
      <c r="E21" s="45"/>
      <c r="F21" s="45"/>
      <c r="G21" s="45"/>
      <c r="H21" s="45"/>
      <c r="I21" s="45"/>
      <c r="J21" s="45"/>
      <c r="K21" s="45"/>
      <c r="L21" s="45"/>
      <c r="M21" s="45"/>
      <c r="N21" s="45"/>
    </row>
    <row r="22" spans="1:14" x14ac:dyDescent="0.3">
      <c r="A22" s="43">
        <v>8</v>
      </c>
      <c r="B22" s="44" t="s">
        <v>38</v>
      </c>
      <c r="C22" s="45"/>
      <c r="D22" s="45"/>
      <c r="E22" s="45"/>
      <c r="F22" s="45"/>
      <c r="G22" s="45"/>
      <c r="H22" s="45"/>
      <c r="I22" s="45"/>
      <c r="J22" s="45"/>
      <c r="K22" s="45"/>
      <c r="L22" s="45"/>
      <c r="M22" s="45"/>
      <c r="N22" s="45"/>
    </row>
    <row r="23" spans="1:14" x14ac:dyDescent="0.3">
      <c r="A23" s="48">
        <v>9</v>
      </c>
      <c r="B23" s="44" t="s">
        <v>39</v>
      </c>
      <c r="C23" s="45"/>
      <c r="D23" s="45"/>
      <c r="E23" s="45"/>
      <c r="F23" s="45"/>
      <c r="G23" s="45"/>
      <c r="H23" s="45"/>
      <c r="I23" s="45"/>
      <c r="J23" s="45"/>
      <c r="K23" s="45"/>
      <c r="L23" s="45"/>
      <c r="M23" s="45"/>
      <c r="N23" s="45"/>
    </row>
    <row r="24" spans="1:14" x14ac:dyDescent="0.3">
      <c r="A24" s="43">
        <v>10</v>
      </c>
      <c r="B24" s="44" t="s">
        <v>40</v>
      </c>
      <c r="C24" s="49"/>
      <c r="D24" s="49"/>
      <c r="E24" s="49"/>
      <c r="F24" s="49">
        <v>0</v>
      </c>
      <c r="G24" s="49"/>
      <c r="H24" s="49"/>
      <c r="I24" s="49"/>
      <c r="J24" s="49"/>
      <c r="K24" s="49"/>
      <c r="L24" s="49"/>
      <c r="M24" s="49"/>
      <c r="N24" s="49"/>
    </row>
    <row r="25" spans="1:14" x14ac:dyDescent="0.3">
      <c r="A25" s="43">
        <v>11</v>
      </c>
      <c r="B25" s="51" t="s">
        <v>80</v>
      </c>
      <c r="C25" s="52">
        <f>SUM(C19:C24)</f>
        <v>81.7</v>
      </c>
      <c r="D25" s="52">
        <f>SUM(D19:D24)</f>
        <v>87.6</v>
      </c>
      <c r="E25" s="52">
        <f>SUM(E19:E24)</f>
        <v>86.761849900000001</v>
      </c>
      <c r="F25" s="53">
        <f>SUM(F19:F24)</f>
        <v>87.083150400000008</v>
      </c>
      <c r="G25" s="53">
        <f t="shared" ref="G25:N25" si="2">SUM(G19:G24)</f>
        <v>87.516453300000009</v>
      </c>
      <c r="H25" s="53">
        <f t="shared" si="2"/>
        <v>87.942504099999994</v>
      </c>
      <c r="I25" s="53">
        <f t="shared" si="2"/>
        <v>88.336986699999997</v>
      </c>
      <c r="J25" s="53">
        <f t="shared" si="2"/>
        <v>88.730371599999984</v>
      </c>
      <c r="K25" s="53">
        <f t="shared" si="2"/>
        <v>89.096556000000007</v>
      </c>
      <c r="L25" s="53">
        <f t="shared" si="2"/>
        <v>89.457909299999983</v>
      </c>
      <c r="M25" s="53">
        <f t="shared" si="2"/>
        <v>89.798382799999999</v>
      </c>
      <c r="N25" s="53">
        <f t="shared" si="2"/>
        <v>90.140148399999987</v>
      </c>
    </row>
    <row r="26" spans="1:14" x14ac:dyDescent="0.3">
      <c r="A26" s="54"/>
      <c r="B26" s="55"/>
      <c r="C26" s="56"/>
      <c r="D26" s="56"/>
      <c r="E26" s="57"/>
      <c r="F26" s="57"/>
      <c r="G26" s="58"/>
      <c r="H26" s="58"/>
      <c r="I26" s="58"/>
      <c r="J26" s="58"/>
      <c r="K26" s="58"/>
      <c r="L26" s="58"/>
      <c r="M26" s="58"/>
      <c r="N26" s="58"/>
    </row>
    <row r="27" spans="1:14" x14ac:dyDescent="0.3">
      <c r="A27" s="43"/>
      <c r="B27" s="51" t="s">
        <v>41</v>
      </c>
      <c r="C27" s="59"/>
      <c r="D27" s="59"/>
      <c r="E27" s="60"/>
      <c r="F27" s="60"/>
      <c r="G27" s="61"/>
      <c r="H27" s="61"/>
      <c r="I27" s="61"/>
      <c r="J27" s="61"/>
      <c r="K27" s="61"/>
      <c r="L27" s="61"/>
      <c r="M27" s="61"/>
      <c r="N27" s="61"/>
    </row>
    <row r="28" spans="1:14" x14ac:dyDescent="0.3">
      <c r="A28" s="48" t="s">
        <v>42</v>
      </c>
      <c r="B28" s="51" t="s">
        <v>96</v>
      </c>
      <c r="C28" s="62">
        <f t="shared" ref="C28:N28" si="3">SUM(C29:C33)</f>
        <v>0</v>
      </c>
      <c r="D28" s="62">
        <f t="shared" si="3"/>
        <v>0</v>
      </c>
      <c r="E28" s="53">
        <f t="shared" si="3"/>
        <v>0</v>
      </c>
      <c r="F28" s="53">
        <f t="shared" si="3"/>
        <v>0</v>
      </c>
      <c r="G28" s="53">
        <f t="shared" si="3"/>
        <v>0</v>
      </c>
      <c r="H28" s="53">
        <f t="shared" si="3"/>
        <v>0</v>
      </c>
      <c r="I28" s="53">
        <f t="shared" si="3"/>
        <v>0</v>
      </c>
      <c r="J28" s="53">
        <f t="shared" si="3"/>
        <v>0</v>
      </c>
      <c r="K28" s="53">
        <f t="shared" si="3"/>
        <v>0</v>
      </c>
      <c r="L28" s="53">
        <f t="shared" si="3"/>
        <v>0</v>
      </c>
      <c r="M28" s="53">
        <f t="shared" si="3"/>
        <v>0</v>
      </c>
      <c r="N28" s="53">
        <f t="shared" si="3"/>
        <v>0</v>
      </c>
    </row>
    <row r="29" spans="1:14" x14ac:dyDescent="0.3">
      <c r="A29" s="48" t="s">
        <v>43</v>
      </c>
      <c r="B29" s="63" t="s">
        <v>86</v>
      </c>
      <c r="C29" s="49"/>
      <c r="D29" s="49"/>
      <c r="E29" s="49"/>
      <c r="F29" s="49">
        <v>0</v>
      </c>
      <c r="G29" s="49"/>
      <c r="H29" s="49"/>
      <c r="I29" s="49"/>
      <c r="J29" s="49"/>
      <c r="K29" s="49"/>
      <c r="L29" s="49"/>
      <c r="M29" s="49"/>
      <c r="N29" s="49"/>
    </row>
    <row r="30" spans="1:14" ht="15.45" customHeight="1" x14ac:dyDescent="0.3">
      <c r="A30" s="48" t="s">
        <v>44</v>
      </c>
      <c r="B30" s="63" t="s">
        <v>87</v>
      </c>
      <c r="C30" s="49"/>
      <c r="D30" s="49"/>
      <c r="E30" s="49"/>
      <c r="F30" s="49">
        <v>0</v>
      </c>
      <c r="G30" s="49"/>
      <c r="H30" s="49"/>
      <c r="I30" s="49"/>
      <c r="J30" s="49"/>
      <c r="K30" s="49"/>
      <c r="L30" s="49"/>
      <c r="M30" s="49"/>
      <c r="N30" s="49"/>
    </row>
    <row r="31" spans="1:14" ht="15.45" customHeight="1" x14ac:dyDescent="0.3">
      <c r="A31" s="48" t="s">
        <v>45</v>
      </c>
      <c r="B31" s="63" t="s">
        <v>90</v>
      </c>
      <c r="C31" s="49"/>
      <c r="D31" s="49"/>
      <c r="E31" s="49"/>
      <c r="F31" s="49"/>
      <c r="G31" s="49"/>
      <c r="H31" s="49"/>
      <c r="I31" s="49"/>
      <c r="J31" s="49"/>
      <c r="K31" s="49"/>
      <c r="L31" s="49"/>
      <c r="M31" s="49"/>
      <c r="N31" s="49"/>
    </row>
    <row r="32" spans="1:14" ht="15.45" customHeight="1" x14ac:dyDescent="0.3">
      <c r="A32" s="48" t="s">
        <v>88</v>
      </c>
      <c r="B32" s="63" t="s">
        <v>91</v>
      </c>
      <c r="C32" s="49"/>
      <c r="D32" s="49"/>
      <c r="E32" s="49"/>
      <c r="F32" s="49"/>
      <c r="G32" s="49"/>
      <c r="H32" s="49"/>
      <c r="I32" s="49"/>
      <c r="J32" s="49"/>
      <c r="K32" s="49"/>
      <c r="L32" s="49"/>
      <c r="M32" s="49"/>
      <c r="N32" s="49"/>
    </row>
    <row r="33" spans="1:14" ht="15.45" customHeight="1" x14ac:dyDescent="0.3">
      <c r="A33" s="48" t="s">
        <v>89</v>
      </c>
      <c r="B33" s="63" t="s">
        <v>92</v>
      </c>
      <c r="C33" s="49"/>
      <c r="D33" s="49"/>
      <c r="E33" s="49"/>
      <c r="F33" s="49"/>
      <c r="G33" s="49"/>
      <c r="H33" s="49"/>
      <c r="I33" s="49"/>
      <c r="J33" s="49"/>
      <c r="K33" s="49"/>
      <c r="L33" s="49"/>
      <c r="M33" s="49"/>
      <c r="N33" s="49"/>
    </row>
    <row r="34" spans="1:14" x14ac:dyDescent="0.3">
      <c r="A34" s="48" t="s">
        <v>46</v>
      </c>
      <c r="B34" s="51" t="s">
        <v>97</v>
      </c>
      <c r="C34" s="65">
        <f>SUM(C35:C37)</f>
        <v>0</v>
      </c>
      <c r="D34" s="65">
        <f>SUM(D35:D37)</f>
        <v>0</v>
      </c>
      <c r="E34" s="53">
        <f>SUM(E35:E37)</f>
        <v>0</v>
      </c>
      <c r="F34" s="53">
        <f>SUM(F35:F37)</f>
        <v>0</v>
      </c>
      <c r="G34" s="53">
        <f t="shared" ref="G34:N34" si="4">SUM(G35:G37)</f>
        <v>0</v>
      </c>
      <c r="H34" s="53">
        <f t="shared" si="4"/>
        <v>0</v>
      </c>
      <c r="I34" s="53">
        <f t="shared" si="4"/>
        <v>0</v>
      </c>
      <c r="J34" s="53">
        <f t="shared" si="4"/>
        <v>0</v>
      </c>
      <c r="K34" s="53">
        <f t="shared" si="4"/>
        <v>0</v>
      </c>
      <c r="L34" s="53">
        <f t="shared" si="4"/>
        <v>0</v>
      </c>
      <c r="M34" s="53">
        <f t="shared" si="4"/>
        <v>0</v>
      </c>
      <c r="N34" s="53">
        <f t="shared" si="4"/>
        <v>0</v>
      </c>
    </row>
    <row r="35" spans="1:14" x14ac:dyDescent="0.3">
      <c r="A35" s="48" t="s">
        <v>47</v>
      </c>
      <c r="B35" s="44" t="s">
        <v>108</v>
      </c>
      <c r="C35" s="49"/>
      <c r="D35" s="49"/>
      <c r="E35" s="49"/>
      <c r="F35" s="49">
        <v>0</v>
      </c>
      <c r="G35" s="49"/>
      <c r="H35" s="49"/>
      <c r="I35" s="49"/>
      <c r="J35" s="49"/>
      <c r="K35" s="49"/>
      <c r="L35" s="49"/>
      <c r="M35" s="49"/>
      <c r="N35" s="49"/>
    </row>
    <row r="36" spans="1:14" x14ac:dyDescent="0.3">
      <c r="A36" s="48" t="s">
        <v>48</v>
      </c>
      <c r="B36" s="44" t="s">
        <v>111</v>
      </c>
      <c r="C36" s="49"/>
      <c r="D36" s="49"/>
      <c r="E36" s="49"/>
      <c r="F36" s="49"/>
      <c r="G36" s="49"/>
      <c r="H36" s="49"/>
      <c r="I36" s="49"/>
      <c r="J36" s="49"/>
      <c r="K36" s="49"/>
      <c r="L36" s="49"/>
      <c r="M36" s="49"/>
      <c r="N36" s="49"/>
    </row>
    <row r="37" spans="1:14" x14ac:dyDescent="0.3">
      <c r="A37" s="48" t="s">
        <v>110</v>
      </c>
      <c r="B37" s="44" t="s">
        <v>109</v>
      </c>
      <c r="C37" s="49"/>
      <c r="D37" s="49"/>
      <c r="E37" s="49"/>
      <c r="F37" s="49">
        <v>0</v>
      </c>
      <c r="G37" s="49"/>
      <c r="H37" s="49"/>
      <c r="I37" s="49"/>
      <c r="J37" s="49"/>
      <c r="K37" s="49"/>
      <c r="L37" s="49"/>
      <c r="M37" s="49"/>
      <c r="N37" s="49"/>
    </row>
    <row r="38" spans="1:14" x14ac:dyDescent="0.3">
      <c r="A38" s="31" t="s">
        <v>8</v>
      </c>
      <c r="B38" s="32" t="s">
        <v>9</v>
      </c>
      <c r="C38" s="33" t="s">
        <v>10</v>
      </c>
      <c r="D38" s="34">
        <v>2016</v>
      </c>
      <c r="E38" s="33" t="s">
        <v>11</v>
      </c>
      <c r="F38" s="33" t="s">
        <v>12</v>
      </c>
      <c r="G38" s="34">
        <v>2019</v>
      </c>
      <c r="H38" s="34" t="s">
        <v>13</v>
      </c>
      <c r="I38" s="34" t="s">
        <v>14</v>
      </c>
      <c r="J38" s="34" t="s">
        <v>15</v>
      </c>
      <c r="K38" s="34" t="s">
        <v>16</v>
      </c>
      <c r="L38" s="34" t="s">
        <v>17</v>
      </c>
      <c r="M38" s="34" t="s">
        <v>18</v>
      </c>
      <c r="N38" s="34" t="s">
        <v>19</v>
      </c>
    </row>
    <row r="39" spans="1:14" x14ac:dyDescent="0.3">
      <c r="A39" s="48" t="s">
        <v>49</v>
      </c>
      <c r="B39" s="51" t="s">
        <v>98</v>
      </c>
      <c r="C39" s="62">
        <f t="shared" ref="C39:N39" si="5">SUM(C40:C41)</f>
        <v>0</v>
      </c>
      <c r="D39" s="62">
        <f t="shared" si="5"/>
        <v>0</v>
      </c>
      <c r="E39" s="53">
        <f t="shared" si="5"/>
        <v>0</v>
      </c>
      <c r="F39" s="53">
        <f t="shared" si="5"/>
        <v>0</v>
      </c>
      <c r="G39" s="53">
        <f t="shared" si="5"/>
        <v>0</v>
      </c>
      <c r="H39" s="53">
        <f t="shared" si="5"/>
        <v>0</v>
      </c>
      <c r="I39" s="53">
        <f t="shared" si="5"/>
        <v>0</v>
      </c>
      <c r="J39" s="53">
        <f t="shared" si="5"/>
        <v>0</v>
      </c>
      <c r="K39" s="53">
        <f t="shared" si="5"/>
        <v>0</v>
      </c>
      <c r="L39" s="53">
        <f t="shared" si="5"/>
        <v>0</v>
      </c>
      <c r="M39" s="53">
        <f t="shared" si="5"/>
        <v>0</v>
      </c>
      <c r="N39" s="53">
        <f t="shared" si="5"/>
        <v>0</v>
      </c>
    </row>
    <row r="40" spans="1:14" x14ac:dyDescent="0.3">
      <c r="A40" s="48" t="s">
        <v>50</v>
      </c>
      <c r="B40" s="63" t="s">
        <v>112</v>
      </c>
      <c r="C40" s="49"/>
      <c r="D40" s="49"/>
      <c r="E40" s="49"/>
      <c r="F40" s="49">
        <v>0</v>
      </c>
      <c r="G40" s="49"/>
      <c r="H40" s="49"/>
      <c r="I40" s="49"/>
      <c r="J40" s="49"/>
      <c r="K40" s="49"/>
      <c r="L40" s="49"/>
      <c r="M40" s="49"/>
      <c r="N40" s="49"/>
    </row>
    <row r="41" spans="1:14" x14ac:dyDescent="0.3">
      <c r="A41" s="48" t="s">
        <v>51</v>
      </c>
      <c r="B41" s="63" t="s">
        <v>113</v>
      </c>
      <c r="C41" s="49"/>
      <c r="D41" s="49"/>
      <c r="E41" s="49"/>
      <c r="F41" s="49"/>
      <c r="G41" s="49"/>
      <c r="H41" s="49"/>
      <c r="I41" s="49"/>
      <c r="J41" s="49"/>
      <c r="K41" s="49"/>
      <c r="L41" s="49"/>
      <c r="M41" s="49"/>
      <c r="N41" s="49"/>
    </row>
    <row r="42" spans="1:14" x14ac:dyDescent="0.3">
      <c r="A42" s="48" t="s">
        <v>52</v>
      </c>
      <c r="B42" s="51" t="s">
        <v>99</v>
      </c>
      <c r="C42" s="64">
        <f>SUM(C43:C49)</f>
        <v>0</v>
      </c>
      <c r="D42" s="64">
        <f>SUM(D43:D49)</f>
        <v>0</v>
      </c>
      <c r="E42" s="53">
        <f>SUM(E43:E49)</f>
        <v>6.9822000000000024</v>
      </c>
      <c r="F42" s="53">
        <f>SUM(F43:F49)</f>
        <v>15.768000000000008</v>
      </c>
      <c r="G42" s="53">
        <f t="shared" ref="G42:N42" si="6">SUM(G43:G49)</f>
        <v>15.768000000000008</v>
      </c>
      <c r="H42" s="53">
        <f t="shared" si="6"/>
        <v>15.81120000000001</v>
      </c>
      <c r="I42" s="53">
        <f t="shared" si="6"/>
        <v>27.604531200000011</v>
      </c>
      <c r="J42" s="53">
        <f t="shared" si="6"/>
        <v>24.910035600000008</v>
      </c>
      <c r="K42" s="53">
        <f t="shared" si="6"/>
        <v>11.7184106</v>
      </c>
      <c r="L42" s="53">
        <f t="shared" si="6"/>
        <v>11.659820900000001</v>
      </c>
      <c r="M42" s="53">
        <f t="shared" si="6"/>
        <v>11.601466500000001</v>
      </c>
      <c r="N42" s="53">
        <f t="shared" si="6"/>
        <v>11.5433474</v>
      </c>
    </row>
    <row r="43" spans="1:14" x14ac:dyDescent="0.3">
      <c r="A43" s="48" t="s">
        <v>53</v>
      </c>
      <c r="B43" s="44" t="s">
        <v>100</v>
      </c>
      <c r="C43" s="49"/>
      <c r="D43" s="49"/>
      <c r="E43" s="49">
        <v>6.9822000000000024</v>
      </c>
      <c r="F43" s="49">
        <v>15.768000000000008</v>
      </c>
      <c r="G43" s="49">
        <v>15.768000000000008</v>
      </c>
      <c r="H43" s="49">
        <v>15.81120000000001</v>
      </c>
      <c r="I43" s="49">
        <v>15.768000000000008</v>
      </c>
      <c r="J43" s="49">
        <v>13.132800000000008</v>
      </c>
      <c r="K43" s="49">
        <v>0</v>
      </c>
      <c r="L43" s="49">
        <v>0</v>
      </c>
      <c r="M43" s="49">
        <v>0</v>
      </c>
      <c r="N43" s="49">
        <v>0</v>
      </c>
    </row>
    <row r="44" spans="1:14" x14ac:dyDescent="0.3">
      <c r="A44" s="48" t="s">
        <v>54</v>
      </c>
      <c r="B44" s="44" t="s">
        <v>101</v>
      </c>
      <c r="C44" s="49"/>
      <c r="D44" s="49"/>
      <c r="E44" s="49"/>
      <c r="F44" s="49">
        <v>0</v>
      </c>
      <c r="G44" s="49"/>
      <c r="H44" s="49"/>
      <c r="I44" s="49"/>
      <c r="J44" s="49"/>
      <c r="K44" s="49"/>
      <c r="L44" s="49"/>
      <c r="M44" s="49"/>
      <c r="N44" s="49"/>
    </row>
    <row r="45" spans="1:14" x14ac:dyDescent="0.3">
      <c r="A45" s="48" t="s">
        <v>55</v>
      </c>
      <c r="B45" s="44" t="s">
        <v>102</v>
      </c>
      <c r="C45" s="49"/>
      <c r="D45" s="49"/>
      <c r="E45" s="49"/>
      <c r="F45" s="49">
        <v>0</v>
      </c>
      <c r="G45" s="49"/>
      <c r="H45" s="49"/>
      <c r="I45" s="49"/>
      <c r="J45" s="49"/>
      <c r="K45" s="49"/>
      <c r="L45" s="49"/>
      <c r="M45" s="49"/>
      <c r="N45" s="49"/>
    </row>
    <row r="46" spans="1:14" x14ac:dyDescent="0.3">
      <c r="A46" s="48" t="s">
        <v>56</v>
      </c>
      <c r="B46" s="44" t="s">
        <v>103</v>
      </c>
      <c r="C46" s="49"/>
      <c r="D46" s="49"/>
      <c r="E46" s="49"/>
      <c r="F46" s="49">
        <v>0</v>
      </c>
      <c r="G46" s="49"/>
      <c r="H46" s="49"/>
      <c r="I46" s="49">
        <v>11.836531200000001</v>
      </c>
      <c r="J46" s="49">
        <v>11.777235599999999</v>
      </c>
      <c r="K46" s="49">
        <v>11.7184106</v>
      </c>
      <c r="L46" s="49">
        <v>11.659820900000001</v>
      </c>
      <c r="M46" s="49">
        <v>11.601466500000001</v>
      </c>
      <c r="N46" s="49">
        <v>11.5433474</v>
      </c>
    </row>
    <row r="47" spans="1:14" x14ac:dyDescent="0.3">
      <c r="A47" s="48" t="s">
        <v>57</v>
      </c>
      <c r="B47" s="44" t="s">
        <v>104</v>
      </c>
      <c r="C47" s="49"/>
      <c r="D47" s="49"/>
      <c r="E47" s="49"/>
      <c r="F47" s="49">
        <v>0</v>
      </c>
      <c r="G47" s="49"/>
      <c r="H47" s="49"/>
      <c r="I47" s="49"/>
      <c r="J47" s="49"/>
      <c r="K47" s="49"/>
      <c r="L47" s="49"/>
      <c r="M47" s="49"/>
      <c r="N47" s="49"/>
    </row>
    <row r="48" spans="1:14" x14ac:dyDescent="0.3">
      <c r="A48" s="48" t="s">
        <v>58</v>
      </c>
      <c r="B48" s="66" t="s">
        <v>105</v>
      </c>
      <c r="C48" s="49"/>
      <c r="D48" s="49"/>
      <c r="E48" s="49"/>
      <c r="F48" s="49">
        <v>0</v>
      </c>
      <c r="G48" s="49"/>
      <c r="H48" s="49"/>
      <c r="I48" s="49"/>
      <c r="J48" s="49"/>
      <c r="K48" s="49"/>
      <c r="L48" s="49"/>
      <c r="M48" s="49"/>
      <c r="N48" s="49"/>
    </row>
    <row r="49" spans="1:14" x14ac:dyDescent="0.3">
      <c r="A49" s="48" t="s">
        <v>59</v>
      </c>
      <c r="B49" s="44" t="s">
        <v>106</v>
      </c>
      <c r="C49" s="49"/>
      <c r="D49" s="49"/>
      <c r="E49" s="49"/>
      <c r="F49" s="49">
        <v>0</v>
      </c>
      <c r="G49" s="49"/>
      <c r="H49" s="49"/>
      <c r="I49" s="49"/>
      <c r="J49" s="49"/>
      <c r="K49" s="49"/>
      <c r="L49" s="49"/>
      <c r="M49" s="49"/>
      <c r="N49" s="49"/>
    </row>
    <row r="50" spans="1:14" x14ac:dyDescent="0.3">
      <c r="A50" s="48" t="s">
        <v>60</v>
      </c>
      <c r="B50" s="51" t="s">
        <v>61</v>
      </c>
      <c r="C50" s="64">
        <f t="shared" ref="C50:N50" si="7">SUM(C51:C54)</f>
        <v>0</v>
      </c>
      <c r="D50" s="64">
        <f t="shared" si="7"/>
        <v>0</v>
      </c>
      <c r="E50" s="53">
        <f t="shared" si="7"/>
        <v>0</v>
      </c>
      <c r="F50" s="53">
        <f t="shared" si="7"/>
        <v>0</v>
      </c>
      <c r="G50" s="53">
        <f t="shared" si="7"/>
        <v>0</v>
      </c>
      <c r="H50" s="53">
        <f t="shared" si="7"/>
        <v>0</v>
      </c>
      <c r="I50" s="53">
        <f t="shared" si="7"/>
        <v>0</v>
      </c>
      <c r="J50" s="53">
        <f t="shared" si="7"/>
        <v>0</v>
      </c>
      <c r="K50" s="53">
        <f t="shared" si="7"/>
        <v>0</v>
      </c>
      <c r="L50" s="53">
        <f t="shared" si="7"/>
        <v>0</v>
      </c>
      <c r="M50" s="53">
        <f t="shared" si="7"/>
        <v>0</v>
      </c>
      <c r="N50" s="53">
        <f t="shared" si="7"/>
        <v>0</v>
      </c>
    </row>
    <row r="51" spans="1:14" x14ac:dyDescent="0.3">
      <c r="A51" s="48" t="s">
        <v>62</v>
      </c>
      <c r="B51" s="44" t="s">
        <v>63</v>
      </c>
      <c r="C51" s="49"/>
      <c r="D51" s="49"/>
      <c r="E51" s="49"/>
      <c r="F51" s="49">
        <v>0</v>
      </c>
      <c r="G51" s="49"/>
      <c r="H51" s="49"/>
      <c r="I51" s="49"/>
      <c r="J51" s="49"/>
      <c r="K51" s="49"/>
      <c r="L51" s="49"/>
      <c r="M51" s="49"/>
      <c r="N51" s="49"/>
    </row>
    <row r="52" spans="1:14" x14ac:dyDescent="0.3">
      <c r="A52" s="48" t="s">
        <v>64</v>
      </c>
      <c r="B52" s="63" t="s">
        <v>65</v>
      </c>
      <c r="C52" s="49"/>
      <c r="D52" s="49"/>
      <c r="E52" s="49"/>
      <c r="F52" s="49">
        <v>0</v>
      </c>
      <c r="G52" s="49"/>
      <c r="H52" s="49"/>
      <c r="I52" s="49"/>
      <c r="J52" s="49"/>
      <c r="K52" s="49"/>
      <c r="L52" s="49"/>
      <c r="M52" s="49"/>
      <c r="N52" s="49"/>
    </row>
    <row r="53" spans="1:14" x14ac:dyDescent="0.3">
      <c r="A53" s="48" t="s">
        <v>66</v>
      </c>
      <c r="B53" s="63" t="s">
        <v>67</v>
      </c>
      <c r="C53" s="49"/>
      <c r="D53" s="49"/>
      <c r="E53" s="49"/>
      <c r="F53" s="49">
        <v>0</v>
      </c>
      <c r="G53" s="49"/>
      <c r="H53" s="49"/>
      <c r="I53" s="49"/>
      <c r="J53" s="49"/>
      <c r="K53" s="49"/>
      <c r="L53" s="49"/>
      <c r="M53" s="49"/>
      <c r="N53" s="49"/>
    </row>
    <row r="54" spans="1:14" ht="15" customHeight="1" x14ac:dyDescent="0.3">
      <c r="A54" s="48" t="s">
        <v>68</v>
      </c>
      <c r="B54" s="63" t="s">
        <v>69</v>
      </c>
      <c r="C54" s="49"/>
      <c r="D54" s="49"/>
      <c r="E54" s="49"/>
      <c r="F54" s="49">
        <v>0</v>
      </c>
      <c r="G54" s="49"/>
      <c r="H54" s="49"/>
      <c r="I54" s="49"/>
      <c r="J54" s="49"/>
      <c r="K54" s="49"/>
      <c r="L54" s="49"/>
      <c r="M54" s="49"/>
      <c r="N54" s="49"/>
    </row>
    <row r="55" spans="1:14" x14ac:dyDescent="0.3">
      <c r="A55" s="48" t="s">
        <v>70</v>
      </c>
      <c r="B55" s="51" t="s">
        <v>71</v>
      </c>
      <c r="C55" s="62">
        <f>SUM(C56:C58)</f>
        <v>73.859000000000009</v>
      </c>
      <c r="D55" s="62">
        <f t="shared" ref="D55:N55" si="8">SUM(D56:D58)</f>
        <v>77.010000000000005</v>
      </c>
      <c r="E55" s="62">
        <f t="shared" si="8"/>
        <v>76.974912661640019</v>
      </c>
      <c r="F55" s="62">
        <f t="shared" si="8"/>
        <v>82.473690224980032</v>
      </c>
      <c r="G55" s="62">
        <f t="shared" si="8"/>
        <v>70.72957906339002</v>
      </c>
      <c r="H55" s="62">
        <f t="shared" si="8"/>
        <v>34.326761344170009</v>
      </c>
      <c r="I55" s="62">
        <f t="shared" si="8"/>
        <v>34.282992123860012</v>
      </c>
      <c r="J55" s="62">
        <f t="shared" si="8"/>
        <v>31.642893562680008</v>
      </c>
      <c r="K55" s="62">
        <f t="shared" si="8"/>
        <v>18.509630806529998</v>
      </c>
      <c r="L55" s="62">
        <f t="shared" si="8"/>
        <v>18.512621481570001</v>
      </c>
      <c r="M55" s="62">
        <f t="shared" si="8"/>
        <v>18.5107783208</v>
      </c>
      <c r="N55" s="62">
        <f t="shared" si="8"/>
        <v>18.510802517199998</v>
      </c>
    </row>
    <row r="56" spans="1:14" x14ac:dyDescent="0.3">
      <c r="A56" s="48" t="s">
        <v>72</v>
      </c>
      <c r="B56" s="44" t="s">
        <v>73</v>
      </c>
      <c r="C56" s="49"/>
      <c r="D56" s="49"/>
      <c r="E56" s="49"/>
      <c r="F56" s="49">
        <v>0</v>
      </c>
      <c r="G56" s="49"/>
      <c r="H56" s="49"/>
      <c r="I56" s="49"/>
      <c r="J56" s="49"/>
      <c r="K56" s="49"/>
      <c r="L56" s="49"/>
      <c r="M56" s="49"/>
      <c r="N56" s="49"/>
    </row>
    <row r="57" spans="1:14" x14ac:dyDescent="0.3">
      <c r="A57" s="48" t="s">
        <v>74</v>
      </c>
      <c r="B57" s="63" t="s">
        <v>116</v>
      </c>
      <c r="C57" s="49">
        <v>8.7929999999999993</v>
      </c>
      <c r="D57" s="49">
        <v>11.944000000000001</v>
      </c>
      <c r="E57" s="49">
        <v>26.486712661639999</v>
      </c>
      <c r="F57" s="49">
        <v>22.905690224979999</v>
      </c>
      <c r="G57" s="49">
        <v>19.921579063389999</v>
      </c>
      <c r="H57" s="49">
        <v>18.515561344170003</v>
      </c>
      <c r="I57" s="49">
        <v>18.514992123860001</v>
      </c>
      <c r="J57" s="49">
        <v>18.510093562680002</v>
      </c>
      <c r="K57" s="49">
        <v>18.509630806529998</v>
      </c>
      <c r="L57" s="49">
        <v>18.512621481570001</v>
      </c>
      <c r="M57" s="49">
        <v>18.5107783208</v>
      </c>
      <c r="N57" s="49">
        <v>18.510802517199998</v>
      </c>
    </row>
    <row r="58" spans="1:14" ht="15" customHeight="1" x14ac:dyDescent="0.3">
      <c r="A58" s="48" t="s">
        <v>75</v>
      </c>
      <c r="B58" s="63" t="s">
        <v>117</v>
      </c>
      <c r="C58" s="49">
        <v>65.066000000000003</v>
      </c>
      <c r="D58" s="49">
        <v>65.066000000000003</v>
      </c>
      <c r="E58" s="49">
        <v>50.488200000000013</v>
      </c>
      <c r="F58" s="49">
        <v>59.568000000000026</v>
      </c>
      <c r="G58" s="49">
        <v>50.808000000000021</v>
      </c>
      <c r="H58" s="49">
        <v>15.81120000000001</v>
      </c>
      <c r="I58" s="49">
        <v>15.768000000000008</v>
      </c>
      <c r="J58" s="49">
        <v>13.132800000000008</v>
      </c>
      <c r="K58" s="49">
        <v>0</v>
      </c>
      <c r="L58" s="49">
        <v>0</v>
      </c>
      <c r="M58" s="49">
        <v>0</v>
      </c>
      <c r="N58" s="49">
        <v>0</v>
      </c>
    </row>
    <row r="59" spans="1:14" ht="15" customHeight="1" x14ac:dyDescent="0.3">
      <c r="A59" s="79" t="s">
        <v>76</v>
      </c>
      <c r="B59" s="63" t="s">
        <v>107</v>
      </c>
      <c r="C59" s="49"/>
      <c r="D59" s="49"/>
      <c r="E59" s="49"/>
      <c r="F59" s="49"/>
      <c r="G59" s="49"/>
      <c r="H59" s="49"/>
      <c r="I59" s="49"/>
      <c r="J59" s="49"/>
      <c r="K59" s="49"/>
      <c r="L59" s="49"/>
      <c r="M59" s="49"/>
      <c r="N59" s="49"/>
    </row>
    <row r="60" spans="1:14" ht="15" customHeight="1" x14ac:dyDescent="0.3">
      <c r="A60" s="79">
        <v>20</v>
      </c>
      <c r="B60" s="51" t="s">
        <v>77</v>
      </c>
      <c r="C60" s="49">
        <v>7.8410000000000002</v>
      </c>
      <c r="D60" s="49">
        <v>10.59</v>
      </c>
      <c r="E60" s="49">
        <v>2.8050000000000002</v>
      </c>
      <c r="F60" s="49">
        <v>-11.15</v>
      </c>
      <c r="G60" s="49">
        <v>1.0189999999999999</v>
      </c>
      <c r="H60" s="49">
        <v>37.805</v>
      </c>
      <c r="I60" s="49">
        <v>26.48</v>
      </c>
      <c r="J60" s="49">
        <v>32.200000000000003</v>
      </c>
      <c r="K60" s="49">
        <v>58.869</v>
      </c>
      <c r="L60" s="49">
        <v>59.29</v>
      </c>
      <c r="M60" s="49">
        <v>59.69</v>
      </c>
      <c r="N60" s="49">
        <v>60.085999999999999</v>
      </c>
    </row>
    <row r="61" spans="1:14" x14ac:dyDescent="0.3">
      <c r="A61" s="79"/>
      <c r="B61" s="55"/>
      <c r="C61" s="56"/>
      <c r="D61" s="56"/>
      <c r="E61" s="57"/>
      <c r="F61" s="57"/>
      <c r="G61" s="58"/>
      <c r="H61" s="58"/>
      <c r="I61" s="58"/>
      <c r="J61" s="58"/>
      <c r="K61" s="58"/>
      <c r="L61" s="58"/>
      <c r="M61" s="58"/>
      <c r="N61" s="58"/>
    </row>
    <row r="62" spans="1:14" x14ac:dyDescent="0.3">
      <c r="A62" s="54"/>
      <c r="B62" s="51" t="s">
        <v>78</v>
      </c>
      <c r="C62" s="59"/>
      <c r="D62" s="59"/>
      <c r="E62" s="60"/>
      <c r="F62" s="60"/>
      <c r="G62" s="61"/>
      <c r="H62" s="61"/>
      <c r="I62" s="61"/>
      <c r="J62" s="61"/>
      <c r="K62" s="61"/>
      <c r="L62" s="61"/>
      <c r="M62" s="61"/>
      <c r="N62" s="61"/>
    </row>
    <row r="63" spans="1:14" x14ac:dyDescent="0.3">
      <c r="A63" s="43"/>
      <c r="B63" s="51" t="s">
        <v>79</v>
      </c>
      <c r="C63" s="53">
        <f>C28+C34+C39+C42+C50+C55+C60</f>
        <v>81.7</v>
      </c>
      <c r="D63" s="53">
        <f t="shared" ref="D63:N63" si="9">D28+D34+D39+D42+D50+D55+D60</f>
        <v>87.600000000000009</v>
      </c>
      <c r="E63" s="53">
        <f t="shared" si="9"/>
        <v>86.762112661640032</v>
      </c>
      <c r="F63" s="53">
        <f t="shared" si="9"/>
        <v>87.091690224980027</v>
      </c>
      <c r="G63" s="53">
        <f t="shared" si="9"/>
        <v>87.516579063390026</v>
      </c>
      <c r="H63" s="53">
        <f t="shared" si="9"/>
        <v>87.942961344170016</v>
      </c>
      <c r="I63" s="53">
        <f t="shared" si="9"/>
        <v>88.367523323860027</v>
      </c>
      <c r="J63" s="53">
        <f t="shared" si="9"/>
        <v>88.752929162680019</v>
      </c>
      <c r="K63" s="53">
        <f t="shared" si="9"/>
        <v>89.097041406529996</v>
      </c>
      <c r="L63" s="53">
        <f t="shared" si="9"/>
        <v>89.46244238157</v>
      </c>
      <c r="M63" s="53">
        <f t="shared" si="9"/>
        <v>89.802244820799999</v>
      </c>
      <c r="N63" s="53">
        <f t="shared" si="9"/>
        <v>90.140149917200006</v>
      </c>
    </row>
    <row r="64" spans="1:14" x14ac:dyDescent="0.3">
      <c r="A64" s="43">
        <v>21</v>
      </c>
      <c r="B64" s="51" t="s">
        <v>80</v>
      </c>
      <c r="C64" s="53">
        <f t="shared" ref="C64:N64" si="10">C25</f>
        <v>81.7</v>
      </c>
      <c r="D64" s="53">
        <f t="shared" si="10"/>
        <v>87.6</v>
      </c>
      <c r="E64" s="53">
        <f t="shared" si="10"/>
        <v>86.761849900000001</v>
      </c>
      <c r="F64" s="53">
        <f t="shared" si="10"/>
        <v>87.083150400000008</v>
      </c>
      <c r="G64" s="53">
        <f t="shared" si="10"/>
        <v>87.516453300000009</v>
      </c>
      <c r="H64" s="53">
        <f t="shared" si="10"/>
        <v>87.942504099999994</v>
      </c>
      <c r="I64" s="53">
        <f t="shared" si="10"/>
        <v>88.336986699999997</v>
      </c>
      <c r="J64" s="53">
        <f t="shared" si="10"/>
        <v>88.730371599999984</v>
      </c>
      <c r="K64" s="53">
        <f t="shared" si="10"/>
        <v>89.096556000000007</v>
      </c>
      <c r="L64" s="53">
        <f t="shared" si="10"/>
        <v>89.457909299999983</v>
      </c>
      <c r="M64" s="53">
        <f t="shared" si="10"/>
        <v>89.798382799999999</v>
      </c>
      <c r="N64" s="53">
        <f t="shared" si="10"/>
        <v>90.140148399999987</v>
      </c>
    </row>
    <row r="65" spans="1:15" x14ac:dyDescent="0.3">
      <c r="A65" s="43">
        <v>22</v>
      </c>
      <c r="B65" s="67" t="s">
        <v>81</v>
      </c>
      <c r="C65" s="53">
        <f>C63-C64</f>
        <v>0</v>
      </c>
      <c r="D65" s="53">
        <f>D63-D64</f>
        <v>0</v>
      </c>
      <c r="E65" s="53">
        <f>E63-E64</f>
        <v>2.6276164003036229E-4</v>
      </c>
      <c r="F65" s="53">
        <f>F63-F64</f>
        <v>8.5398249800192616E-3</v>
      </c>
      <c r="G65" s="53">
        <f t="shared" ref="G65:N65" si="11">G63-G64</f>
        <v>1.2576339001668657E-4</v>
      </c>
      <c r="H65" s="53">
        <f t="shared" si="11"/>
        <v>4.5724417002190876E-4</v>
      </c>
      <c r="I65" s="53">
        <f t="shared" si="11"/>
        <v>3.0536623860029977E-2</v>
      </c>
      <c r="J65" s="53">
        <f t="shared" si="11"/>
        <v>2.2557562680034948E-2</v>
      </c>
      <c r="K65" s="53">
        <f t="shared" si="11"/>
        <v>4.8540652998951828E-4</v>
      </c>
      <c r="L65" s="53">
        <f t="shared" si="11"/>
        <v>4.5330815700168614E-3</v>
      </c>
      <c r="M65" s="53">
        <f t="shared" si="11"/>
        <v>3.8620207999997547E-3</v>
      </c>
      <c r="N65" s="53">
        <f t="shared" si="11"/>
        <v>1.5172000189522805E-6</v>
      </c>
    </row>
    <row r="66" spans="1:15" x14ac:dyDescent="0.3">
      <c r="A66" s="48">
        <v>23</v>
      </c>
      <c r="B66" s="44" t="s">
        <v>82</v>
      </c>
      <c r="C66" s="45"/>
      <c r="D66" s="45"/>
      <c r="E66" s="49"/>
      <c r="F66" s="49">
        <v>0</v>
      </c>
      <c r="G66" s="49"/>
      <c r="H66" s="49"/>
      <c r="I66" s="49"/>
      <c r="J66" s="49"/>
      <c r="K66" s="49"/>
      <c r="L66" s="49"/>
      <c r="M66" s="49"/>
      <c r="N66" s="49"/>
    </row>
    <row r="67" spans="1:15" x14ac:dyDescent="0.3">
      <c r="A67" s="48">
        <v>24</v>
      </c>
      <c r="B67" s="44" t="s">
        <v>83</v>
      </c>
      <c r="C67" s="45"/>
      <c r="D67" s="45"/>
      <c r="E67" s="49"/>
      <c r="F67" s="49">
        <v>0</v>
      </c>
      <c r="G67" s="49"/>
      <c r="H67" s="49"/>
      <c r="I67" s="49"/>
      <c r="J67" s="49"/>
      <c r="K67" s="49"/>
      <c r="L67" s="49"/>
      <c r="M67" s="49"/>
      <c r="N67" s="49"/>
    </row>
    <row r="68" spans="1:15" x14ac:dyDescent="0.3">
      <c r="A68" s="48">
        <v>25</v>
      </c>
      <c r="B68" s="55"/>
      <c r="C68" s="56"/>
      <c r="D68" s="56"/>
      <c r="E68" s="57"/>
      <c r="F68" s="57"/>
      <c r="G68" s="58"/>
      <c r="H68" s="58"/>
      <c r="I68" s="58"/>
      <c r="J68" s="58"/>
      <c r="K68" s="58"/>
      <c r="L68" s="58"/>
      <c r="M68" s="58"/>
      <c r="N68" s="58"/>
    </row>
    <row r="69" spans="1:15" x14ac:dyDescent="0.3">
      <c r="A69" s="54"/>
      <c r="B69" s="69" t="s">
        <v>84</v>
      </c>
      <c r="C69" s="1"/>
      <c r="D69" s="1"/>
      <c r="F69" s="78" t="s">
        <v>118</v>
      </c>
    </row>
    <row r="70" spans="1:15" x14ac:dyDescent="0.3">
      <c r="A70" s="68" t="s">
        <v>8</v>
      </c>
      <c r="B70" s="71"/>
      <c r="C70" s="72"/>
      <c r="D70" s="73"/>
      <c r="E70" s="73"/>
      <c r="F70" s="73"/>
      <c r="G70" s="74"/>
      <c r="O70" s="5"/>
    </row>
    <row r="71" spans="1:15" x14ac:dyDescent="0.3">
      <c r="A71" s="70" t="s">
        <v>85</v>
      </c>
      <c r="B71" s="71"/>
      <c r="C71" s="72"/>
      <c r="D71" s="73"/>
      <c r="E71" s="73"/>
      <c r="F71" s="73"/>
      <c r="G71" s="74"/>
      <c r="O71" s="5"/>
    </row>
    <row r="72" spans="1:15" x14ac:dyDescent="0.3">
      <c r="A72" s="70" t="s">
        <v>85</v>
      </c>
    </row>
  </sheetData>
  <printOptions horizontalCentered="1"/>
  <pageMargins left="0.5" right="0.5" top="0.5" bottom="0.5" header="0.5" footer="0.5"/>
  <pageSetup scale="69" fitToHeight="2" pageOrder="overThenDown" orientation="landscape"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7"/>
    <pageSetUpPr fitToPage="1"/>
  </sheetPr>
  <dimension ref="A1:O72"/>
  <sheetViews>
    <sheetView showGridLines="0" topLeftCell="A4" zoomScale="85" zoomScaleNormal="85" workbookViewId="0">
      <selection activeCell="S52" sqref="S52"/>
    </sheetView>
  </sheetViews>
  <sheetFormatPr defaultColWidth="7.09765625" defaultRowHeight="15.6" x14ac:dyDescent="0.3"/>
  <cols>
    <col min="1" max="1" width="3.8984375" style="1" customWidth="1"/>
    <col min="2" max="2" width="53.3984375" style="2" customWidth="1"/>
    <col min="3" max="4" width="9.69921875" style="3" customWidth="1"/>
    <col min="5" max="6" width="9.69921875" style="4" customWidth="1"/>
    <col min="7" max="14" width="9.69921875" style="5" customWidth="1"/>
    <col min="15" max="16384" width="7.09765625" style="6"/>
  </cols>
  <sheetData>
    <row r="1" spans="1:15" x14ac:dyDescent="0.3">
      <c r="B1" s="2" t="s">
        <v>0</v>
      </c>
    </row>
    <row r="2" spans="1:15" x14ac:dyDescent="0.3">
      <c r="B2" s="2" t="s">
        <v>1</v>
      </c>
    </row>
    <row r="3" spans="1:15" s="7" customFormat="1" ht="15.75" customHeight="1" x14ac:dyDescent="0.3">
      <c r="B3" s="8" t="s">
        <v>2</v>
      </c>
      <c r="C3" s="9"/>
      <c r="D3" s="9"/>
      <c r="E3" s="10"/>
      <c r="F3" s="10"/>
      <c r="G3" s="11"/>
      <c r="H3" s="11"/>
      <c r="I3" s="11"/>
      <c r="J3" s="11"/>
      <c r="K3" s="11"/>
      <c r="L3" s="11"/>
      <c r="M3" s="11"/>
      <c r="N3" s="11"/>
    </row>
    <row r="4" spans="1:15" s="7" customFormat="1" ht="15.75" customHeight="1" x14ac:dyDescent="0.3">
      <c r="B4" s="12" t="s">
        <v>3</v>
      </c>
      <c r="C4" s="9"/>
      <c r="D4" s="9"/>
      <c r="E4" s="10"/>
      <c r="F4" s="10"/>
      <c r="G4" s="11"/>
      <c r="H4" s="11"/>
      <c r="I4" s="11"/>
      <c r="J4" s="11"/>
      <c r="K4" s="11"/>
      <c r="L4" s="11"/>
      <c r="M4" s="11"/>
      <c r="N4" s="11"/>
    </row>
    <row r="5" spans="1:15" s="7" customFormat="1" ht="15.75" customHeight="1" x14ac:dyDescent="0.3">
      <c r="B5" s="13"/>
      <c r="C5" s="9"/>
      <c r="D5" s="9"/>
      <c r="E5" s="10"/>
      <c r="F5" s="10"/>
      <c r="I5" s="11"/>
      <c r="J5" s="11"/>
      <c r="K5" s="11"/>
      <c r="L5" s="11"/>
      <c r="M5" s="11"/>
      <c r="N5" s="11"/>
    </row>
    <row r="6" spans="1:15" s="7" customFormat="1" ht="15.75" customHeight="1" x14ac:dyDescent="0.3">
      <c r="B6" s="14" t="s">
        <v>93</v>
      </c>
      <c r="E6" s="15"/>
      <c r="F6" s="16" t="s">
        <v>4</v>
      </c>
      <c r="G6" s="17"/>
      <c r="H6" s="18"/>
      <c r="I6" s="18"/>
      <c r="J6" s="18"/>
      <c r="K6" s="19"/>
      <c r="L6" s="19"/>
      <c r="M6" s="11"/>
      <c r="N6" s="11"/>
      <c r="O6" s="11"/>
    </row>
    <row r="7" spans="1:15" s="7" customFormat="1" x14ac:dyDescent="0.3">
      <c r="B7" s="20"/>
      <c r="E7" s="21"/>
      <c r="F7" s="22" t="s">
        <v>5</v>
      </c>
      <c r="G7" s="23"/>
      <c r="H7" s="23"/>
      <c r="I7" s="23"/>
      <c r="K7" s="24"/>
      <c r="L7" s="24"/>
      <c r="M7" s="24"/>
      <c r="N7" s="24"/>
      <c r="O7" s="11"/>
    </row>
    <row r="8" spans="1:15" s="7" customFormat="1" ht="31.2" x14ac:dyDescent="0.3">
      <c r="B8" s="25" t="s">
        <v>94</v>
      </c>
      <c r="E8" s="26"/>
      <c r="F8" s="27" t="s">
        <v>6</v>
      </c>
      <c r="G8" s="28"/>
      <c r="I8" s="28"/>
      <c r="J8" s="29" t="s">
        <v>7</v>
      </c>
      <c r="K8" s="30"/>
      <c r="L8" s="30"/>
      <c r="M8" s="30"/>
      <c r="N8" s="30"/>
      <c r="O8" s="11"/>
    </row>
    <row r="9" spans="1:15" s="35" customFormat="1" x14ac:dyDescent="0.3">
      <c r="A9" s="31" t="s">
        <v>8</v>
      </c>
      <c r="B9" s="32" t="s">
        <v>9</v>
      </c>
      <c r="C9" s="33" t="s">
        <v>10</v>
      </c>
      <c r="D9" s="34">
        <v>2016</v>
      </c>
      <c r="E9" s="33" t="s">
        <v>11</v>
      </c>
      <c r="F9" s="33" t="s">
        <v>12</v>
      </c>
      <c r="G9" s="34">
        <v>2019</v>
      </c>
      <c r="H9" s="34" t="s">
        <v>13</v>
      </c>
      <c r="I9" s="34" t="s">
        <v>14</v>
      </c>
      <c r="J9" s="34" t="s">
        <v>15</v>
      </c>
      <c r="K9" s="34" t="s">
        <v>16</v>
      </c>
      <c r="L9" s="34" t="s">
        <v>17</v>
      </c>
      <c r="M9" s="34" t="s">
        <v>18</v>
      </c>
      <c r="N9" s="34" t="s">
        <v>19</v>
      </c>
    </row>
    <row r="10" spans="1:15" s="35" customFormat="1" x14ac:dyDescent="0.3">
      <c r="A10" s="36"/>
      <c r="B10" s="37" t="s">
        <v>20</v>
      </c>
      <c r="C10" s="38" t="s">
        <v>21</v>
      </c>
      <c r="D10" s="39"/>
      <c r="E10" s="40" t="s">
        <v>22</v>
      </c>
      <c r="F10" s="41"/>
      <c r="G10" s="42"/>
      <c r="H10" s="42"/>
      <c r="I10" s="42"/>
      <c r="J10" s="42"/>
      <c r="K10" s="42"/>
      <c r="L10" s="42"/>
      <c r="M10" s="42"/>
      <c r="N10" s="42"/>
    </row>
    <row r="11" spans="1:15" x14ac:dyDescent="0.3">
      <c r="A11" s="43">
        <v>1</v>
      </c>
      <c r="B11" s="44" t="s">
        <v>23</v>
      </c>
      <c r="C11" s="45">
        <v>114.8</v>
      </c>
      <c r="D11" s="45">
        <v>115.4</v>
      </c>
      <c r="E11" s="46">
        <v>114.62876949999999</v>
      </c>
      <c r="F11" s="46">
        <v>114.95051610000002</v>
      </c>
      <c r="G11" s="47">
        <v>115.18830400000002</v>
      </c>
      <c r="H11" s="47">
        <v>115.44338210000002</v>
      </c>
      <c r="I11" s="47">
        <v>115.6914309</v>
      </c>
      <c r="J11" s="47">
        <v>115.93847749999999</v>
      </c>
      <c r="K11" s="47">
        <v>116.16297320000001</v>
      </c>
      <c r="L11" s="47">
        <v>116.36674450000001</v>
      </c>
      <c r="M11" s="47">
        <v>116.55072799999998</v>
      </c>
      <c r="N11" s="47">
        <v>116.7272871</v>
      </c>
    </row>
    <row r="12" spans="1:15" x14ac:dyDescent="0.3">
      <c r="A12" s="48" t="s">
        <v>24</v>
      </c>
      <c r="B12" s="44" t="s">
        <v>25</v>
      </c>
      <c r="C12" s="45"/>
      <c r="D12" s="45"/>
      <c r="E12" s="49"/>
      <c r="F12" s="49"/>
      <c r="G12" s="49"/>
      <c r="H12" s="49"/>
      <c r="I12" s="49"/>
      <c r="J12" s="49"/>
      <c r="K12" s="49"/>
      <c r="L12" s="49"/>
      <c r="M12" s="49"/>
      <c r="N12" s="49"/>
    </row>
    <row r="13" spans="1:15" x14ac:dyDescent="0.3">
      <c r="A13" s="48" t="s">
        <v>26</v>
      </c>
      <c r="B13" s="44" t="s">
        <v>27</v>
      </c>
      <c r="C13" s="45"/>
      <c r="D13" s="45"/>
      <c r="E13" s="49"/>
      <c r="F13" s="49"/>
      <c r="G13" s="49"/>
      <c r="H13" s="49"/>
      <c r="I13" s="49"/>
      <c r="J13" s="49"/>
      <c r="K13" s="49"/>
      <c r="L13" s="49"/>
      <c r="M13" s="49"/>
      <c r="N13" s="49"/>
    </row>
    <row r="14" spans="1:15" x14ac:dyDescent="0.3">
      <c r="A14" s="48" t="s">
        <v>28</v>
      </c>
      <c r="B14" s="44" t="s">
        <v>29</v>
      </c>
      <c r="C14" s="45"/>
      <c r="D14" s="45"/>
      <c r="E14" s="49"/>
      <c r="F14" s="49"/>
      <c r="G14" s="49"/>
      <c r="H14" s="49"/>
      <c r="I14" s="49"/>
      <c r="J14" s="49"/>
      <c r="K14" s="49"/>
      <c r="L14" s="49"/>
      <c r="M14" s="49"/>
      <c r="N14" s="49"/>
    </row>
    <row r="15" spans="1:15" x14ac:dyDescent="0.3">
      <c r="A15" s="48" t="s">
        <v>30</v>
      </c>
      <c r="B15" s="44" t="s">
        <v>31</v>
      </c>
      <c r="C15" s="45"/>
      <c r="D15" s="45"/>
      <c r="E15" s="49"/>
      <c r="F15" s="49"/>
      <c r="G15" s="49"/>
      <c r="H15" s="49"/>
      <c r="I15" s="49"/>
      <c r="J15" s="49"/>
      <c r="K15" s="49"/>
      <c r="L15" s="49"/>
      <c r="M15" s="49"/>
      <c r="N15" s="49"/>
    </row>
    <row r="16" spans="1:15" x14ac:dyDescent="0.3">
      <c r="A16" s="48" t="s">
        <v>32</v>
      </c>
      <c r="B16" s="44" t="s">
        <v>33</v>
      </c>
      <c r="C16" s="45"/>
      <c r="D16" s="45"/>
      <c r="E16" s="49"/>
      <c r="F16" s="49"/>
      <c r="G16" s="49"/>
      <c r="H16" s="49"/>
      <c r="I16" s="49"/>
      <c r="J16" s="49"/>
      <c r="K16" s="49"/>
      <c r="L16" s="49"/>
      <c r="M16" s="49"/>
      <c r="N16" s="49"/>
    </row>
    <row r="17" spans="1:14" x14ac:dyDescent="0.3">
      <c r="A17" s="43">
        <v>3</v>
      </c>
      <c r="B17" s="44" t="s">
        <v>34</v>
      </c>
      <c r="C17" s="45"/>
      <c r="D17" s="45"/>
      <c r="E17" s="77">
        <v>-0.42799999999999999</v>
      </c>
      <c r="F17" s="77">
        <v>-0.36399999999999999</v>
      </c>
      <c r="G17" s="77">
        <v>-0.40400000000000003</v>
      </c>
      <c r="H17" s="77">
        <v>-0.39500000000000002</v>
      </c>
      <c r="I17" s="77">
        <v>-0.39100000000000001</v>
      </c>
      <c r="J17" s="77">
        <v>-0.41399999999999998</v>
      </c>
      <c r="K17" s="77">
        <v>-0.42199999999999999</v>
      </c>
      <c r="L17" s="77">
        <v>-0.43</v>
      </c>
      <c r="M17" s="77">
        <v>-0.43</v>
      </c>
      <c r="N17" s="77">
        <v>-0.43</v>
      </c>
    </row>
    <row r="18" spans="1:14" x14ac:dyDescent="0.3">
      <c r="A18" s="43">
        <v>4</v>
      </c>
      <c r="B18" s="44" t="s">
        <v>35</v>
      </c>
      <c r="C18" s="50"/>
      <c r="D18" s="50"/>
      <c r="E18" s="50"/>
      <c r="F18" s="50">
        <v>0</v>
      </c>
      <c r="G18" s="50"/>
      <c r="H18" s="50"/>
      <c r="I18" s="50"/>
      <c r="J18" s="50"/>
      <c r="K18" s="50"/>
      <c r="L18" s="50"/>
      <c r="M18" s="50"/>
      <c r="N18" s="50"/>
    </row>
    <row r="19" spans="1:14" x14ac:dyDescent="0.3">
      <c r="A19" s="43">
        <v>5</v>
      </c>
      <c r="B19" s="51" t="s">
        <v>95</v>
      </c>
      <c r="C19" s="52">
        <f t="shared" ref="C19:D19" si="0">C11+C17+C18</f>
        <v>114.8</v>
      </c>
      <c r="D19" s="52">
        <f t="shared" si="0"/>
        <v>115.4</v>
      </c>
      <c r="E19" s="52">
        <f>E11+E17+E18</f>
        <v>114.20076949999999</v>
      </c>
      <c r="F19" s="52">
        <f>F11+F17+F18</f>
        <v>114.58651610000001</v>
      </c>
      <c r="G19" s="53">
        <f t="shared" ref="G19:N19" si="1">G11+G17+G18</f>
        <v>114.78430400000002</v>
      </c>
      <c r="H19" s="53">
        <f t="shared" si="1"/>
        <v>115.04838210000003</v>
      </c>
      <c r="I19" s="53">
        <f t="shared" si="1"/>
        <v>115.30043089999999</v>
      </c>
      <c r="J19" s="53">
        <f t="shared" si="1"/>
        <v>115.52447749999999</v>
      </c>
      <c r="K19" s="53">
        <f t="shared" si="1"/>
        <v>115.74097320000001</v>
      </c>
      <c r="L19" s="53">
        <f t="shared" si="1"/>
        <v>115.9367445</v>
      </c>
      <c r="M19" s="53">
        <f t="shared" si="1"/>
        <v>116.12072799999997</v>
      </c>
      <c r="N19" s="53">
        <f t="shared" si="1"/>
        <v>116.29728709999999</v>
      </c>
    </row>
    <row r="20" spans="1:14" x14ac:dyDescent="0.3">
      <c r="A20" s="43">
        <v>6</v>
      </c>
      <c r="B20" s="44" t="s">
        <v>36</v>
      </c>
      <c r="C20" s="45"/>
      <c r="D20" s="45"/>
      <c r="E20" s="45"/>
      <c r="F20" s="45"/>
      <c r="G20" s="45"/>
      <c r="H20" s="45"/>
      <c r="I20" s="45"/>
      <c r="J20" s="45"/>
      <c r="K20" s="45"/>
      <c r="L20" s="45"/>
      <c r="M20" s="45"/>
      <c r="N20" s="45"/>
    </row>
    <row r="21" spans="1:14" x14ac:dyDescent="0.3">
      <c r="A21" s="43">
        <v>7</v>
      </c>
      <c r="B21" s="44" t="s">
        <v>37</v>
      </c>
      <c r="C21" s="45"/>
      <c r="D21" s="45"/>
      <c r="E21" s="45"/>
      <c r="F21" s="45"/>
      <c r="G21" s="45"/>
      <c r="H21" s="45"/>
      <c r="I21" s="45"/>
      <c r="J21" s="45"/>
      <c r="K21" s="45"/>
      <c r="L21" s="45"/>
      <c r="M21" s="45"/>
      <c r="N21" s="45"/>
    </row>
    <row r="22" spans="1:14" x14ac:dyDescent="0.3">
      <c r="A22" s="43">
        <v>8</v>
      </c>
      <c r="B22" s="44" t="s">
        <v>38</v>
      </c>
      <c r="C22" s="45"/>
      <c r="D22" s="45"/>
      <c r="E22" s="45"/>
      <c r="F22" s="45"/>
      <c r="G22" s="45"/>
      <c r="H22" s="45"/>
      <c r="I22" s="45"/>
      <c r="J22" s="45"/>
      <c r="K22" s="45"/>
      <c r="L22" s="45"/>
      <c r="M22" s="45"/>
      <c r="N22" s="45"/>
    </row>
    <row r="23" spans="1:14" x14ac:dyDescent="0.3">
      <c r="A23" s="48">
        <v>9</v>
      </c>
      <c r="B23" s="44" t="s">
        <v>39</v>
      </c>
      <c r="C23" s="45"/>
      <c r="D23" s="45"/>
      <c r="E23" s="45"/>
      <c r="F23" s="45"/>
      <c r="G23" s="45"/>
      <c r="H23" s="45"/>
      <c r="I23" s="45"/>
      <c r="J23" s="45"/>
      <c r="K23" s="45"/>
      <c r="L23" s="45"/>
      <c r="M23" s="45"/>
      <c r="N23" s="45"/>
    </row>
    <row r="24" spans="1:14" x14ac:dyDescent="0.3">
      <c r="A24" s="43">
        <v>10</v>
      </c>
      <c r="B24" s="44" t="s">
        <v>40</v>
      </c>
      <c r="C24" s="49"/>
      <c r="D24" s="49"/>
      <c r="E24" s="49"/>
      <c r="F24" s="49">
        <v>0</v>
      </c>
      <c r="G24" s="49"/>
      <c r="H24" s="49"/>
      <c r="I24" s="49"/>
      <c r="J24" s="49"/>
      <c r="K24" s="49"/>
      <c r="L24" s="49"/>
      <c r="M24" s="49"/>
      <c r="N24" s="49"/>
    </row>
    <row r="25" spans="1:14" x14ac:dyDescent="0.3">
      <c r="A25" s="43">
        <v>11</v>
      </c>
      <c r="B25" s="51" t="s">
        <v>80</v>
      </c>
      <c r="C25" s="52">
        <f>SUM(C19:C24)</f>
        <v>114.8</v>
      </c>
      <c r="D25" s="52">
        <f>SUM(D19:D24)</f>
        <v>115.4</v>
      </c>
      <c r="E25" s="52">
        <f>SUM(E19:E24)</f>
        <v>114.20076949999999</v>
      </c>
      <c r="F25" s="53">
        <f>SUM(F19:F24)</f>
        <v>114.58651610000001</v>
      </c>
      <c r="G25" s="53">
        <f t="shared" ref="G25:N25" si="2">SUM(G19:G24)</f>
        <v>114.78430400000002</v>
      </c>
      <c r="H25" s="53">
        <f t="shared" si="2"/>
        <v>115.04838210000003</v>
      </c>
      <c r="I25" s="53">
        <f t="shared" si="2"/>
        <v>115.30043089999999</v>
      </c>
      <c r="J25" s="53">
        <f t="shared" si="2"/>
        <v>115.52447749999999</v>
      </c>
      <c r="K25" s="53">
        <f t="shared" si="2"/>
        <v>115.74097320000001</v>
      </c>
      <c r="L25" s="53">
        <f t="shared" si="2"/>
        <v>115.9367445</v>
      </c>
      <c r="M25" s="53">
        <f t="shared" si="2"/>
        <v>116.12072799999997</v>
      </c>
      <c r="N25" s="53">
        <f t="shared" si="2"/>
        <v>116.29728709999999</v>
      </c>
    </row>
    <row r="26" spans="1:14" x14ac:dyDescent="0.3">
      <c r="A26" s="54"/>
      <c r="B26" s="55"/>
      <c r="C26" s="56"/>
      <c r="D26" s="56"/>
      <c r="E26" s="57"/>
      <c r="F26" s="57"/>
      <c r="G26" s="58"/>
      <c r="H26" s="58"/>
      <c r="I26" s="58"/>
      <c r="J26" s="58"/>
      <c r="K26" s="58"/>
      <c r="L26" s="58"/>
      <c r="M26" s="58"/>
      <c r="N26" s="58"/>
    </row>
    <row r="27" spans="1:14" x14ac:dyDescent="0.3">
      <c r="A27" s="43"/>
      <c r="B27" s="51" t="s">
        <v>41</v>
      </c>
      <c r="C27" s="59"/>
      <c r="D27" s="59"/>
      <c r="E27" s="60"/>
      <c r="F27" s="60"/>
      <c r="G27" s="61"/>
      <c r="H27" s="61"/>
      <c r="I27" s="61"/>
      <c r="J27" s="61"/>
      <c r="K27" s="61"/>
      <c r="L27" s="61"/>
      <c r="M27" s="61"/>
      <c r="N27" s="61"/>
    </row>
    <row r="28" spans="1:14" x14ac:dyDescent="0.3">
      <c r="A28" s="48" t="s">
        <v>42</v>
      </c>
      <c r="B28" s="51" t="s">
        <v>96</v>
      </c>
      <c r="C28" s="62">
        <f t="shared" ref="C28:N28" si="3">SUM(C29:C33)</f>
        <v>30.651</v>
      </c>
      <c r="D28" s="62">
        <f t="shared" si="3"/>
        <v>9.9820000000000011</v>
      </c>
      <c r="E28" s="53">
        <f t="shared" si="3"/>
        <v>5.5449904849999996</v>
      </c>
      <c r="F28" s="53">
        <f t="shared" si="3"/>
        <v>6.3776751409999983</v>
      </c>
      <c r="G28" s="53">
        <f t="shared" si="3"/>
        <v>8.2030344550000009</v>
      </c>
      <c r="H28" s="53">
        <f t="shared" si="3"/>
        <v>9.0192984069999991</v>
      </c>
      <c r="I28" s="53">
        <f t="shared" si="3"/>
        <v>9.9218505389999994</v>
      </c>
      <c r="J28" s="53">
        <f t="shared" si="3"/>
        <v>9.1746939680000015</v>
      </c>
      <c r="K28" s="53">
        <f t="shared" si="3"/>
        <v>9.4434347500000015</v>
      </c>
      <c r="L28" s="53">
        <f t="shared" si="3"/>
        <v>9.0128274650000026</v>
      </c>
      <c r="M28" s="53">
        <f t="shared" si="3"/>
        <v>8.571890242000002</v>
      </c>
      <c r="N28" s="53">
        <f t="shared" si="3"/>
        <v>9.9139996360000016</v>
      </c>
    </row>
    <row r="29" spans="1:14" x14ac:dyDescent="0.3">
      <c r="A29" s="48" t="s">
        <v>43</v>
      </c>
      <c r="B29" s="63" t="s">
        <v>86</v>
      </c>
      <c r="C29" s="49">
        <v>0.43300000000000005</v>
      </c>
      <c r="D29" s="49">
        <v>0.49600000000000005</v>
      </c>
      <c r="E29" s="49">
        <v>2.70882E-2</v>
      </c>
      <c r="F29" s="49">
        <v>6.499350000000001E-2</v>
      </c>
      <c r="G29" s="49">
        <v>0.15086673</v>
      </c>
      <c r="H29" s="49">
        <v>0.29524320000000004</v>
      </c>
      <c r="I29" s="49">
        <v>0.34180218000000001</v>
      </c>
      <c r="J29" s="49">
        <v>0.38290716000000002</v>
      </c>
      <c r="K29" s="49">
        <v>0.51618473999999992</v>
      </c>
      <c r="L29" s="49">
        <v>0.55869866999999995</v>
      </c>
      <c r="M29" s="49">
        <v>0.72988154999999999</v>
      </c>
      <c r="N29" s="49">
        <v>0.96982119</v>
      </c>
    </row>
    <row r="30" spans="1:14" ht="15.45" customHeight="1" x14ac:dyDescent="0.3">
      <c r="A30" s="48" t="s">
        <v>44</v>
      </c>
      <c r="B30" s="63" t="s">
        <v>87</v>
      </c>
      <c r="C30" s="49"/>
      <c r="D30" s="49"/>
      <c r="E30" s="49"/>
      <c r="F30" s="49">
        <v>0</v>
      </c>
      <c r="G30" s="49"/>
      <c r="H30" s="49"/>
      <c r="I30" s="49"/>
      <c r="J30" s="49"/>
      <c r="K30" s="49"/>
      <c r="L30" s="49"/>
      <c r="M30" s="49"/>
      <c r="N30" s="49"/>
    </row>
    <row r="31" spans="1:14" ht="15.45" customHeight="1" x14ac:dyDescent="0.3">
      <c r="A31" s="48" t="s">
        <v>45</v>
      </c>
      <c r="B31" s="63" t="s">
        <v>90</v>
      </c>
      <c r="C31" s="49">
        <v>30.218</v>
      </c>
      <c r="D31" s="49">
        <v>9.4860000000000007</v>
      </c>
      <c r="E31" s="49">
        <v>5.5179022849999999</v>
      </c>
      <c r="F31" s="49">
        <v>6.3126816409999984</v>
      </c>
      <c r="G31" s="49">
        <v>8.0521677250000003</v>
      </c>
      <c r="H31" s="49">
        <v>8.7240552069999993</v>
      </c>
      <c r="I31" s="49">
        <v>9.5800483589999992</v>
      </c>
      <c r="J31" s="49">
        <v>8.7917868080000012</v>
      </c>
      <c r="K31" s="49">
        <v>8.9272500100000016</v>
      </c>
      <c r="L31" s="49">
        <v>8.4541287950000026</v>
      </c>
      <c r="M31" s="49">
        <v>7.8420086920000012</v>
      </c>
      <c r="N31" s="49">
        <v>8.9441784460000022</v>
      </c>
    </row>
    <row r="32" spans="1:14" ht="15.45" customHeight="1" x14ac:dyDescent="0.3">
      <c r="A32" s="48" t="s">
        <v>88</v>
      </c>
      <c r="B32" s="63" t="s">
        <v>91</v>
      </c>
      <c r="C32" s="49"/>
      <c r="D32" s="49"/>
      <c r="E32" s="49"/>
      <c r="F32" s="49"/>
      <c r="G32" s="49"/>
      <c r="H32" s="49"/>
      <c r="I32" s="49"/>
      <c r="J32" s="49"/>
      <c r="K32" s="49"/>
      <c r="L32" s="49"/>
      <c r="M32" s="49"/>
      <c r="N32" s="49"/>
    </row>
    <row r="33" spans="1:14" ht="15.45" customHeight="1" x14ac:dyDescent="0.3">
      <c r="A33" s="48" t="s">
        <v>89</v>
      </c>
      <c r="B33" s="63" t="s">
        <v>92</v>
      </c>
      <c r="C33" s="49"/>
      <c r="D33" s="49"/>
      <c r="E33" s="49"/>
      <c r="F33" s="49"/>
      <c r="G33" s="49"/>
      <c r="H33" s="49"/>
      <c r="I33" s="49"/>
      <c r="J33" s="49"/>
      <c r="K33" s="49"/>
      <c r="L33" s="49"/>
      <c r="M33" s="49"/>
      <c r="N33" s="49"/>
    </row>
    <row r="34" spans="1:14" x14ac:dyDescent="0.3">
      <c r="A34" s="48" t="s">
        <v>46</v>
      </c>
      <c r="B34" s="51" t="s">
        <v>97</v>
      </c>
      <c r="C34" s="65">
        <f>SUM(C35:C37)</f>
        <v>6.7680000000000007</v>
      </c>
      <c r="D34" s="65">
        <f>SUM(D35:D37)</f>
        <v>17.733000000000001</v>
      </c>
      <c r="E34" s="53">
        <f>SUM(E35:E37)</f>
        <v>26.197542381060003</v>
      </c>
      <c r="F34" s="53">
        <f>SUM(F35:F37)</f>
        <v>16.423654913170001</v>
      </c>
      <c r="G34" s="53">
        <f t="shared" ref="G34:N34" si="4">SUM(G35:G37)</f>
        <v>16.38659700781</v>
      </c>
      <c r="H34" s="53">
        <f t="shared" si="4"/>
        <v>16.391162440429998</v>
      </c>
      <c r="I34" s="53">
        <f t="shared" si="4"/>
        <v>16.319005491860004</v>
      </c>
      <c r="J34" s="53">
        <f t="shared" si="4"/>
        <v>16.377857714920001</v>
      </c>
      <c r="K34" s="53">
        <f t="shared" si="4"/>
        <v>16.362313367029998</v>
      </c>
      <c r="L34" s="53">
        <f t="shared" si="4"/>
        <v>16.386555896969998</v>
      </c>
      <c r="M34" s="53">
        <f t="shared" si="4"/>
        <v>16.416187497599996</v>
      </c>
      <c r="N34" s="53">
        <f t="shared" si="4"/>
        <v>16.39313642314</v>
      </c>
    </row>
    <row r="35" spans="1:14" x14ac:dyDescent="0.3">
      <c r="A35" s="48" t="s">
        <v>47</v>
      </c>
      <c r="B35" s="44" t="s">
        <v>108</v>
      </c>
      <c r="C35" s="49">
        <v>3.004</v>
      </c>
      <c r="D35" s="49">
        <v>9.3930000000000007</v>
      </c>
      <c r="E35" s="49">
        <v>19.15474537231</v>
      </c>
      <c r="F35" s="49">
        <v>9.9281200650700008</v>
      </c>
      <c r="G35" s="49">
        <v>9.8929142297099997</v>
      </c>
      <c r="H35" s="49">
        <v>9.8979119052599991</v>
      </c>
      <c r="I35" s="49">
        <v>9.8247917776500024</v>
      </c>
      <c r="J35" s="49">
        <v>9.8829851434000009</v>
      </c>
      <c r="K35" s="49">
        <v>9.8678029788499995</v>
      </c>
      <c r="L35" s="49">
        <v>9.8928731045699987</v>
      </c>
      <c r="M35" s="49">
        <v>9.9234270789399979</v>
      </c>
      <c r="N35" s="49">
        <v>9.8979530320600002</v>
      </c>
    </row>
    <row r="36" spans="1:14" x14ac:dyDescent="0.3">
      <c r="A36" s="48" t="s">
        <v>48</v>
      </c>
      <c r="B36" s="44" t="s">
        <v>111</v>
      </c>
      <c r="C36" s="49">
        <v>0.126</v>
      </c>
      <c r="D36" s="49">
        <v>0.22700000000000001</v>
      </c>
      <c r="E36" s="49">
        <v>0.97367560875999981</v>
      </c>
      <c r="F36" s="49">
        <v>0.42553481956999994</v>
      </c>
      <c r="G36" s="49">
        <v>0.42502992097000003</v>
      </c>
      <c r="H36" s="49">
        <v>0.4255348209</v>
      </c>
      <c r="I36" s="49">
        <v>0.42574799988000001</v>
      </c>
      <c r="J36" s="49">
        <v>0.42557970006000001</v>
      </c>
      <c r="K36" s="49">
        <v>0.42538895960000001</v>
      </c>
      <c r="L36" s="49">
        <v>0.42502992102000003</v>
      </c>
      <c r="M36" s="49">
        <v>0.4246933187200001</v>
      </c>
      <c r="N36" s="49">
        <v>0.42553481959999995</v>
      </c>
    </row>
    <row r="37" spans="1:14" x14ac:dyDescent="0.3">
      <c r="A37" s="48" t="s">
        <v>110</v>
      </c>
      <c r="B37" s="44" t="s">
        <v>109</v>
      </c>
      <c r="C37" s="49">
        <v>3.6380000000000003</v>
      </c>
      <c r="D37" s="49">
        <v>8.1129999999999995</v>
      </c>
      <c r="E37" s="49">
        <v>6.0691213999900011</v>
      </c>
      <c r="F37" s="49">
        <v>6.0700000285300009</v>
      </c>
      <c r="G37" s="49">
        <v>6.0686528571300009</v>
      </c>
      <c r="H37" s="49">
        <v>6.0677157142699993</v>
      </c>
      <c r="I37" s="49">
        <v>6.0684657143299994</v>
      </c>
      <c r="J37" s="49">
        <v>6.0692928714600001</v>
      </c>
      <c r="K37" s="49">
        <v>6.0691214285799999</v>
      </c>
      <c r="L37" s="49">
        <v>6.0686528713799994</v>
      </c>
      <c r="M37" s="49">
        <v>6.0680670999399995</v>
      </c>
      <c r="N37" s="49">
        <v>6.0696485714800001</v>
      </c>
    </row>
    <row r="38" spans="1:14" x14ac:dyDescent="0.3">
      <c r="A38" s="31" t="s">
        <v>8</v>
      </c>
      <c r="B38" s="32" t="s">
        <v>9</v>
      </c>
      <c r="C38" s="33" t="s">
        <v>10</v>
      </c>
      <c r="D38" s="34">
        <v>2016</v>
      </c>
      <c r="E38" s="33" t="s">
        <v>11</v>
      </c>
      <c r="F38" s="33" t="s">
        <v>12</v>
      </c>
      <c r="G38" s="34">
        <v>2019</v>
      </c>
      <c r="H38" s="34" t="s">
        <v>13</v>
      </c>
      <c r="I38" s="34" t="s">
        <v>14</v>
      </c>
      <c r="J38" s="34" t="s">
        <v>15</v>
      </c>
      <c r="K38" s="34" t="s">
        <v>16</v>
      </c>
      <c r="L38" s="34" t="s">
        <v>17</v>
      </c>
      <c r="M38" s="34" t="s">
        <v>18</v>
      </c>
      <c r="N38" s="34" t="s">
        <v>19</v>
      </c>
    </row>
    <row r="39" spans="1:14" x14ac:dyDescent="0.3">
      <c r="A39" s="48" t="s">
        <v>49</v>
      </c>
      <c r="B39" s="51" t="s">
        <v>98</v>
      </c>
      <c r="C39" s="62">
        <f t="shared" ref="C39:N39" si="5">SUM(C40:C41)</f>
        <v>47.018000000000001</v>
      </c>
      <c r="D39" s="62">
        <f t="shared" si="5"/>
        <v>45.992000000000004</v>
      </c>
      <c r="E39" s="53">
        <f t="shared" si="5"/>
        <v>45.485003748299988</v>
      </c>
      <c r="F39" s="53">
        <f t="shared" si="5"/>
        <v>45.405454143599997</v>
      </c>
      <c r="G39" s="53">
        <f t="shared" si="5"/>
        <v>44.794035093600002</v>
      </c>
      <c r="H39" s="53">
        <f t="shared" si="5"/>
        <v>42.358855762800005</v>
      </c>
      <c r="I39" s="53">
        <f t="shared" si="5"/>
        <v>43.133508540000022</v>
      </c>
      <c r="J39" s="53">
        <f t="shared" si="5"/>
        <v>42.297397199999992</v>
      </c>
      <c r="K39" s="53">
        <f t="shared" si="5"/>
        <v>41.46128585999999</v>
      </c>
      <c r="L39" s="53">
        <f t="shared" si="5"/>
        <v>40.736476368000012</v>
      </c>
      <c r="M39" s="53">
        <f t="shared" si="5"/>
        <v>40.231710360000001</v>
      </c>
      <c r="N39" s="53">
        <f t="shared" si="5"/>
        <v>38.018474460000007</v>
      </c>
    </row>
    <row r="40" spans="1:14" x14ac:dyDescent="0.3">
      <c r="A40" s="48" t="s">
        <v>50</v>
      </c>
      <c r="B40" s="63" t="s">
        <v>112</v>
      </c>
      <c r="C40" s="49">
        <v>25.942</v>
      </c>
      <c r="D40" s="49">
        <v>26.738</v>
      </c>
      <c r="E40" s="49">
        <v>25.734771545699989</v>
      </c>
      <c r="F40" s="49">
        <v>25.781294415599994</v>
      </c>
      <c r="G40" s="49">
        <v>25.507149609600003</v>
      </c>
      <c r="H40" s="49">
        <v>25.103565874800001</v>
      </c>
      <c r="I40" s="49">
        <v>24.689876040000009</v>
      </c>
      <c r="J40" s="49">
        <v>24.29641187999998</v>
      </c>
      <c r="K40" s="49">
        <v>23.853764699999999</v>
      </c>
      <c r="L40" s="49">
        <v>23.475257568000004</v>
      </c>
      <c r="M40" s="49">
        <v>23.017653359999994</v>
      </c>
      <c r="N40" s="49">
        <v>22.6241892</v>
      </c>
    </row>
    <row r="41" spans="1:14" x14ac:dyDescent="0.3">
      <c r="A41" s="48" t="s">
        <v>51</v>
      </c>
      <c r="B41" s="63" t="s">
        <v>113</v>
      </c>
      <c r="C41" s="49">
        <v>21.076000000000001</v>
      </c>
      <c r="D41" s="49">
        <v>19.254000000000001</v>
      </c>
      <c r="E41" s="49">
        <v>19.750232202599999</v>
      </c>
      <c r="F41" s="49">
        <v>19.624159728000006</v>
      </c>
      <c r="G41" s="49">
        <v>19.286885483999999</v>
      </c>
      <c r="H41" s="49">
        <v>17.255289888</v>
      </c>
      <c r="I41" s="49">
        <v>18.44363250000001</v>
      </c>
      <c r="J41" s="49">
        <v>18.000985320000009</v>
      </c>
      <c r="K41" s="49">
        <v>17.607521159999987</v>
      </c>
      <c r="L41" s="49">
        <v>17.261218800000009</v>
      </c>
      <c r="M41" s="49">
        <v>17.214057000000007</v>
      </c>
      <c r="N41" s="49">
        <v>15.394285260000006</v>
      </c>
    </row>
    <row r="42" spans="1:14" x14ac:dyDescent="0.3">
      <c r="A42" s="48" t="s">
        <v>52</v>
      </c>
      <c r="B42" s="51" t="s">
        <v>99</v>
      </c>
      <c r="C42" s="64">
        <f>SUM(C43:C49)</f>
        <v>0</v>
      </c>
      <c r="D42" s="64">
        <f>SUM(D43:D49)</f>
        <v>0</v>
      </c>
      <c r="E42" s="53">
        <f>SUM(E43:E49)</f>
        <v>0</v>
      </c>
      <c r="F42" s="53">
        <f>SUM(F43:F49)</f>
        <v>0</v>
      </c>
      <c r="G42" s="53">
        <f t="shared" ref="G42:N42" si="6">SUM(G43:G49)</f>
        <v>0</v>
      </c>
      <c r="H42" s="53">
        <f t="shared" si="6"/>
        <v>0</v>
      </c>
      <c r="I42" s="53">
        <f t="shared" si="6"/>
        <v>0</v>
      </c>
      <c r="J42" s="53">
        <f t="shared" si="6"/>
        <v>0</v>
      </c>
      <c r="K42" s="53">
        <f t="shared" si="6"/>
        <v>0</v>
      </c>
      <c r="L42" s="53">
        <f t="shared" si="6"/>
        <v>0</v>
      </c>
      <c r="M42" s="53">
        <f t="shared" si="6"/>
        <v>0</v>
      </c>
      <c r="N42" s="53">
        <f t="shared" si="6"/>
        <v>0</v>
      </c>
    </row>
    <row r="43" spans="1:14" x14ac:dyDescent="0.3">
      <c r="A43" s="48" t="s">
        <v>53</v>
      </c>
      <c r="B43" s="44" t="s">
        <v>100</v>
      </c>
      <c r="C43" s="49"/>
      <c r="D43" s="49"/>
      <c r="E43" s="49"/>
      <c r="F43" s="49">
        <v>0</v>
      </c>
      <c r="G43" s="49"/>
      <c r="H43" s="49"/>
      <c r="I43" s="49"/>
      <c r="J43" s="49"/>
      <c r="K43" s="49"/>
      <c r="L43" s="49"/>
      <c r="M43" s="49"/>
      <c r="N43" s="49"/>
    </row>
    <row r="44" spans="1:14" x14ac:dyDescent="0.3">
      <c r="A44" s="48" t="s">
        <v>54</v>
      </c>
      <c r="B44" s="44" t="s">
        <v>101</v>
      </c>
      <c r="C44" s="49"/>
      <c r="D44" s="49"/>
      <c r="E44" s="49"/>
      <c r="F44" s="49">
        <v>0</v>
      </c>
      <c r="G44" s="49"/>
      <c r="H44" s="49"/>
      <c r="I44" s="49"/>
      <c r="J44" s="49"/>
      <c r="K44" s="49"/>
      <c r="L44" s="49"/>
      <c r="M44" s="49"/>
      <c r="N44" s="49"/>
    </row>
    <row r="45" spans="1:14" x14ac:dyDescent="0.3">
      <c r="A45" s="48" t="s">
        <v>55</v>
      </c>
      <c r="B45" s="44" t="s">
        <v>102</v>
      </c>
      <c r="C45" s="49"/>
      <c r="D45" s="49"/>
      <c r="E45" s="49"/>
      <c r="F45" s="49">
        <v>0</v>
      </c>
      <c r="G45" s="49"/>
      <c r="H45" s="49"/>
      <c r="I45" s="49"/>
      <c r="J45" s="49"/>
      <c r="K45" s="49"/>
      <c r="L45" s="49"/>
      <c r="M45" s="49"/>
      <c r="N45" s="49"/>
    </row>
    <row r="46" spans="1:14" x14ac:dyDescent="0.3">
      <c r="A46" s="48" t="s">
        <v>56</v>
      </c>
      <c r="B46" s="44" t="s">
        <v>103</v>
      </c>
      <c r="C46" s="49"/>
      <c r="D46" s="49"/>
      <c r="E46" s="49"/>
      <c r="F46" s="49">
        <v>0</v>
      </c>
      <c r="G46" s="49"/>
      <c r="H46" s="49"/>
      <c r="I46" s="49"/>
      <c r="J46" s="49"/>
      <c r="K46" s="49"/>
      <c r="L46" s="49"/>
      <c r="M46" s="49"/>
      <c r="N46" s="49"/>
    </row>
    <row r="47" spans="1:14" x14ac:dyDescent="0.3">
      <c r="A47" s="48" t="s">
        <v>57</v>
      </c>
      <c r="B47" s="44" t="s">
        <v>104</v>
      </c>
      <c r="C47" s="49"/>
      <c r="D47" s="49"/>
      <c r="E47" s="49"/>
      <c r="F47" s="49">
        <v>0</v>
      </c>
      <c r="G47" s="49"/>
      <c r="H47" s="49"/>
      <c r="I47" s="49"/>
      <c r="J47" s="49"/>
      <c r="K47" s="49"/>
      <c r="L47" s="49"/>
      <c r="M47" s="49"/>
      <c r="N47" s="49"/>
    </row>
    <row r="48" spans="1:14" x14ac:dyDescent="0.3">
      <c r="A48" s="48" t="s">
        <v>58</v>
      </c>
      <c r="B48" s="66" t="s">
        <v>105</v>
      </c>
      <c r="C48" s="49"/>
      <c r="D48" s="49"/>
      <c r="E48" s="49"/>
      <c r="F48" s="49">
        <v>0</v>
      </c>
      <c r="G48" s="49"/>
      <c r="H48" s="49"/>
      <c r="I48" s="49"/>
      <c r="J48" s="49"/>
      <c r="K48" s="49"/>
      <c r="L48" s="49"/>
      <c r="M48" s="49"/>
      <c r="N48" s="49"/>
    </row>
    <row r="49" spans="1:14" x14ac:dyDescent="0.3">
      <c r="A49" s="48" t="s">
        <v>59</v>
      </c>
      <c r="B49" s="44" t="s">
        <v>106</v>
      </c>
      <c r="C49" s="49"/>
      <c r="D49" s="49"/>
      <c r="E49" s="49"/>
      <c r="F49" s="49">
        <v>0</v>
      </c>
      <c r="G49" s="49"/>
      <c r="H49" s="49"/>
      <c r="I49" s="49"/>
      <c r="J49" s="49"/>
      <c r="K49" s="49"/>
      <c r="L49" s="49"/>
      <c r="M49" s="49"/>
      <c r="N49" s="49"/>
    </row>
    <row r="50" spans="1:14" x14ac:dyDescent="0.3">
      <c r="A50" s="48" t="s">
        <v>60</v>
      </c>
      <c r="B50" s="51" t="s">
        <v>61</v>
      </c>
      <c r="C50" s="64">
        <f t="shared" ref="C50:N50" si="7">SUM(C51:C54)</f>
        <v>0</v>
      </c>
      <c r="D50" s="64">
        <f t="shared" si="7"/>
        <v>0</v>
      </c>
      <c r="E50" s="53">
        <f t="shared" si="7"/>
        <v>0</v>
      </c>
      <c r="F50" s="53">
        <f t="shared" si="7"/>
        <v>0</v>
      </c>
      <c r="G50" s="53">
        <f t="shared" si="7"/>
        <v>0</v>
      </c>
      <c r="H50" s="53">
        <f t="shared" si="7"/>
        <v>0</v>
      </c>
      <c r="I50" s="53">
        <f t="shared" si="7"/>
        <v>0</v>
      </c>
      <c r="J50" s="53">
        <f t="shared" si="7"/>
        <v>0</v>
      </c>
      <c r="K50" s="53">
        <f t="shared" si="7"/>
        <v>0</v>
      </c>
      <c r="L50" s="53">
        <f t="shared" si="7"/>
        <v>0</v>
      </c>
      <c r="M50" s="53">
        <f t="shared" si="7"/>
        <v>0</v>
      </c>
      <c r="N50" s="53">
        <f t="shared" si="7"/>
        <v>0</v>
      </c>
    </row>
    <row r="51" spans="1:14" x14ac:dyDescent="0.3">
      <c r="A51" s="48" t="s">
        <v>62</v>
      </c>
      <c r="B51" s="44" t="s">
        <v>63</v>
      </c>
      <c r="C51" s="49"/>
      <c r="D51" s="49"/>
      <c r="E51" s="49"/>
      <c r="F51" s="49">
        <v>0</v>
      </c>
      <c r="G51" s="49"/>
      <c r="H51" s="49"/>
      <c r="I51" s="49"/>
      <c r="J51" s="49"/>
      <c r="K51" s="49"/>
      <c r="L51" s="49"/>
      <c r="M51" s="49"/>
      <c r="N51" s="49"/>
    </row>
    <row r="52" spans="1:14" x14ac:dyDescent="0.3">
      <c r="A52" s="48" t="s">
        <v>64</v>
      </c>
      <c r="B52" s="63" t="s">
        <v>65</v>
      </c>
      <c r="C52" s="49"/>
      <c r="D52" s="49"/>
      <c r="E52" s="49"/>
      <c r="F52" s="49">
        <v>0</v>
      </c>
      <c r="G52" s="49"/>
      <c r="H52" s="49"/>
      <c r="I52" s="49"/>
      <c r="J52" s="49"/>
      <c r="K52" s="49"/>
      <c r="L52" s="49"/>
      <c r="M52" s="49"/>
      <c r="N52" s="49"/>
    </row>
    <row r="53" spans="1:14" x14ac:dyDescent="0.3">
      <c r="A53" s="48" t="s">
        <v>66</v>
      </c>
      <c r="B53" s="63" t="s">
        <v>67</v>
      </c>
      <c r="C53" s="49"/>
      <c r="D53" s="49"/>
      <c r="E53" s="49"/>
      <c r="F53" s="49">
        <v>0</v>
      </c>
      <c r="G53" s="49"/>
      <c r="H53" s="49"/>
      <c r="I53" s="49"/>
      <c r="J53" s="49"/>
      <c r="K53" s="49"/>
      <c r="L53" s="49"/>
      <c r="M53" s="49"/>
      <c r="N53" s="49"/>
    </row>
    <row r="54" spans="1:14" ht="15" customHeight="1" x14ac:dyDescent="0.3">
      <c r="A54" s="48" t="s">
        <v>68</v>
      </c>
      <c r="B54" s="63" t="s">
        <v>69</v>
      </c>
      <c r="C54" s="49"/>
      <c r="D54" s="49"/>
      <c r="E54" s="49"/>
      <c r="F54" s="49">
        <v>0</v>
      </c>
      <c r="G54" s="49"/>
      <c r="H54" s="49"/>
      <c r="I54" s="49"/>
      <c r="J54" s="49"/>
      <c r="K54" s="49"/>
      <c r="L54" s="49"/>
      <c r="M54" s="49"/>
      <c r="N54" s="49"/>
    </row>
    <row r="55" spans="1:14" x14ac:dyDescent="0.3">
      <c r="A55" s="48" t="s">
        <v>70</v>
      </c>
      <c r="B55" s="51" t="s">
        <v>71</v>
      </c>
      <c r="C55" s="62">
        <f>SUM(C56:C58)</f>
        <v>28.149000000000001</v>
      </c>
      <c r="D55" s="62">
        <f t="shared" ref="D55:N55" si="8">SUM(D56:D58)</f>
        <v>52.933</v>
      </c>
      <c r="E55" s="62">
        <f t="shared" si="8"/>
        <v>24.701520953399999</v>
      </c>
      <c r="F55" s="62">
        <f t="shared" si="8"/>
        <v>13.096052246299999</v>
      </c>
      <c r="G55" s="62">
        <f t="shared" si="8"/>
        <v>11.389922664650001</v>
      </c>
      <c r="H55" s="62">
        <f t="shared" si="8"/>
        <v>10.58604898395</v>
      </c>
      <c r="I55" s="62">
        <f t="shared" si="8"/>
        <v>10.585723539099998</v>
      </c>
      <c r="J55" s="62">
        <f t="shared" si="8"/>
        <v>10.582922845799999</v>
      </c>
      <c r="K55" s="62">
        <f t="shared" si="8"/>
        <v>10.582658270550002</v>
      </c>
      <c r="L55" s="62">
        <f t="shared" si="8"/>
        <v>10.584368152949999</v>
      </c>
      <c r="M55" s="62">
        <f t="shared" si="8"/>
        <v>10.583314347999998</v>
      </c>
      <c r="N55" s="62">
        <f t="shared" si="8"/>
        <v>10.583328181999997</v>
      </c>
    </row>
    <row r="56" spans="1:14" x14ac:dyDescent="0.3">
      <c r="A56" s="48" t="s">
        <v>72</v>
      </c>
      <c r="B56" s="44" t="s">
        <v>73</v>
      </c>
      <c r="C56" s="49"/>
      <c r="D56" s="49"/>
      <c r="E56" s="49"/>
      <c r="F56" s="49">
        <v>0</v>
      </c>
      <c r="G56" s="49"/>
      <c r="H56" s="49"/>
      <c r="I56" s="49"/>
      <c r="J56" s="49"/>
      <c r="K56" s="49"/>
      <c r="L56" s="49"/>
      <c r="M56" s="49"/>
      <c r="N56" s="49"/>
    </row>
    <row r="57" spans="1:14" x14ac:dyDescent="0.3">
      <c r="A57" s="48" t="s">
        <v>74</v>
      </c>
      <c r="B57" s="63" t="s">
        <v>116</v>
      </c>
      <c r="C57" s="49">
        <v>6.0780000000000003</v>
      </c>
      <c r="D57" s="49">
        <v>8.3350000000000009</v>
      </c>
      <c r="E57" s="49">
        <v>15.143458653399998</v>
      </c>
      <c r="F57" s="49">
        <v>13.096052246299999</v>
      </c>
      <c r="G57" s="49">
        <v>11.389922664650001</v>
      </c>
      <c r="H57" s="49">
        <v>10.58604898395</v>
      </c>
      <c r="I57" s="49">
        <v>10.585723539099998</v>
      </c>
      <c r="J57" s="49">
        <v>10.582922845799999</v>
      </c>
      <c r="K57" s="49">
        <v>10.582658270550002</v>
      </c>
      <c r="L57" s="49">
        <v>10.584368152949999</v>
      </c>
      <c r="M57" s="49">
        <v>10.583314347999998</v>
      </c>
      <c r="N57" s="49">
        <v>10.583328181999997</v>
      </c>
    </row>
    <row r="58" spans="1:14" ht="15" customHeight="1" x14ac:dyDescent="0.3">
      <c r="A58" s="48" t="s">
        <v>75</v>
      </c>
      <c r="B58" s="63" t="s">
        <v>117</v>
      </c>
      <c r="C58" s="49">
        <v>22.071000000000002</v>
      </c>
      <c r="D58" s="49">
        <v>44.597999999999999</v>
      </c>
      <c r="E58" s="49">
        <v>9.5580622999999996</v>
      </c>
      <c r="F58" s="49">
        <v>0</v>
      </c>
      <c r="G58" s="49"/>
      <c r="H58" s="49"/>
      <c r="I58" s="49"/>
      <c r="J58" s="49"/>
      <c r="K58" s="49"/>
      <c r="L58" s="49"/>
      <c r="M58" s="49"/>
      <c r="N58" s="49"/>
    </row>
    <row r="59" spans="1:14" ht="15" customHeight="1" x14ac:dyDescent="0.3">
      <c r="A59" s="79" t="s">
        <v>76</v>
      </c>
      <c r="B59" s="63" t="s">
        <v>107</v>
      </c>
      <c r="C59" s="49"/>
      <c r="D59" s="49"/>
      <c r="E59" s="49"/>
      <c r="F59" s="49"/>
      <c r="G59" s="49"/>
      <c r="H59" s="49"/>
      <c r="I59" s="49"/>
      <c r="J59" s="49"/>
      <c r="K59" s="49"/>
      <c r="L59" s="49"/>
      <c r="M59" s="49"/>
      <c r="N59" s="49"/>
    </row>
    <row r="60" spans="1:14" ht="15" customHeight="1" x14ac:dyDescent="0.3">
      <c r="A60" s="79">
        <v>20</v>
      </c>
      <c r="B60" s="51" t="s">
        <v>77</v>
      </c>
      <c r="C60" s="49">
        <v>2.214</v>
      </c>
      <c r="D60" s="49">
        <v>-11.24</v>
      </c>
      <c r="E60" s="49">
        <v>12.272</v>
      </c>
      <c r="F60" s="49">
        <v>33.283999999999999</v>
      </c>
      <c r="G60" s="49">
        <v>34.011000000000003</v>
      </c>
      <c r="H60" s="49">
        <v>36.698</v>
      </c>
      <c r="I60" s="49">
        <v>35.344999999999999</v>
      </c>
      <c r="J60" s="49">
        <v>37.091999999999999</v>
      </c>
      <c r="K60" s="49">
        <v>37.895000000000003</v>
      </c>
      <c r="L60" s="49">
        <v>39.216999999999999</v>
      </c>
      <c r="M60" s="49">
        <v>40.317999999999998</v>
      </c>
      <c r="N60" s="49">
        <v>41.39</v>
      </c>
    </row>
    <row r="61" spans="1:14" x14ac:dyDescent="0.3">
      <c r="A61" s="79"/>
      <c r="B61" s="55"/>
      <c r="C61" s="56"/>
      <c r="D61" s="56"/>
      <c r="E61" s="57"/>
      <c r="F61" s="57"/>
      <c r="G61" s="58"/>
      <c r="H61" s="58"/>
      <c r="I61" s="58"/>
      <c r="J61" s="58"/>
      <c r="K61" s="58"/>
      <c r="L61" s="58"/>
      <c r="M61" s="58"/>
      <c r="N61" s="58"/>
    </row>
    <row r="62" spans="1:14" x14ac:dyDescent="0.3">
      <c r="A62" s="54"/>
      <c r="B62" s="51" t="s">
        <v>78</v>
      </c>
      <c r="C62" s="59"/>
      <c r="D62" s="59"/>
      <c r="E62" s="60"/>
      <c r="F62" s="60"/>
      <c r="G62" s="61"/>
      <c r="H62" s="61"/>
      <c r="I62" s="61"/>
      <c r="J62" s="61"/>
      <c r="K62" s="61"/>
      <c r="L62" s="61"/>
      <c r="M62" s="61"/>
      <c r="N62" s="61"/>
    </row>
    <row r="63" spans="1:14" x14ac:dyDescent="0.3">
      <c r="A63" s="43"/>
      <c r="B63" s="51" t="s">
        <v>79</v>
      </c>
      <c r="C63" s="53">
        <f>C28+C34+C39+C42+C50+C55+C60</f>
        <v>114.8</v>
      </c>
      <c r="D63" s="53">
        <f t="shared" ref="D63:N63" si="9">D28+D34+D39+D42+D50+D55+D60</f>
        <v>115.40000000000002</v>
      </c>
      <c r="E63" s="53">
        <f t="shared" si="9"/>
        <v>114.20105756776</v>
      </c>
      <c r="F63" s="53">
        <f t="shared" si="9"/>
        <v>114.58683644407</v>
      </c>
      <c r="G63" s="53">
        <f t="shared" si="9"/>
        <v>114.78458922106</v>
      </c>
      <c r="H63" s="53">
        <f t="shared" si="9"/>
        <v>115.05336559418001</v>
      </c>
      <c r="I63" s="53">
        <f t="shared" si="9"/>
        <v>115.30508810996002</v>
      </c>
      <c r="J63" s="53">
        <f t="shared" si="9"/>
        <v>115.52487172871999</v>
      </c>
      <c r="K63" s="53">
        <f t="shared" si="9"/>
        <v>115.74469224757999</v>
      </c>
      <c r="L63" s="53">
        <f t="shared" si="9"/>
        <v>115.93722788292</v>
      </c>
      <c r="M63" s="53">
        <f t="shared" si="9"/>
        <v>116.12110244759999</v>
      </c>
      <c r="N63" s="53">
        <f t="shared" si="9"/>
        <v>116.29893870114002</v>
      </c>
    </row>
    <row r="64" spans="1:14" x14ac:dyDescent="0.3">
      <c r="A64" s="43">
        <v>21</v>
      </c>
      <c r="B64" s="51" t="s">
        <v>80</v>
      </c>
      <c r="C64" s="53">
        <f t="shared" ref="C64:N64" si="10">C25</f>
        <v>114.8</v>
      </c>
      <c r="D64" s="53">
        <f t="shared" si="10"/>
        <v>115.4</v>
      </c>
      <c r="E64" s="53">
        <f t="shared" si="10"/>
        <v>114.20076949999999</v>
      </c>
      <c r="F64" s="53">
        <f t="shared" si="10"/>
        <v>114.58651610000001</v>
      </c>
      <c r="G64" s="53">
        <f t="shared" si="10"/>
        <v>114.78430400000002</v>
      </c>
      <c r="H64" s="53">
        <f t="shared" si="10"/>
        <v>115.04838210000003</v>
      </c>
      <c r="I64" s="53">
        <f t="shared" si="10"/>
        <v>115.30043089999999</v>
      </c>
      <c r="J64" s="53">
        <f t="shared" si="10"/>
        <v>115.52447749999999</v>
      </c>
      <c r="K64" s="53">
        <f t="shared" si="10"/>
        <v>115.74097320000001</v>
      </c>
      <c r="L64" s="53">
        <f t="shared" si="10"/>
        <v>115.9367445</v>
      </c>
      <c r="M64" s="53">
        <f t="shared" si="10"/>
        <v>116.12072799999997</v>
      </c>
      <c r="N64" s="53">
        <f t="shared" si="10"/>
        <v>116.29728709999999</v>
      </c>
    </row>
    <row r="65" spans="1:15" x14ac:dyDescent="0.3">
      <c r="A65" s="43">
        <v>22</v>
      </c>
      <c r="B65" s="67" t="s">
        <v>81</v>
      </c>
      <c r="C65" s="53">
        <f>C63-C64</f>
        <v>0</v>
      </c>
      <c r="D65" s="53">
        <f>D63-D64</f>
        <v>0</v>
      </c>
      <c r="E65" s="53">
        <f>E63-E64</f>
        <v>2.8806776001033541E-4</v>
      </c>
      <c r="F65" s="53">
        <f>F63-F64</f>
        <v>3.2034406999059684E-4</v>
      </c>
      <c r="G65" s="53">
        <f t="shared" ref="G65:N65" si="11">G63-G64</f>
        <v>2.8522105998263214E-4</v>
      </c>
      <c r="H65" s="53">
        <f t="shared" si="11"/>
        <v>4.9834941799815624E-3</v>
      </c>
      <c r="I65" s="53">
        <f t="shared" si="11"/>
        <v>4.6572099600297179E-3</v>
      </c>
      <c r="J65" s="53">
        <f t="shared" si="11"/>
        <v>3.9422871999761355E-4</v>
      </c>
      <c r="K65" s="53">
        <f t="shared" si="11"/>
        <v>3.7190475799775413E-3</v>
      </c>
      <c r="L65" s="53">
        <f t="shared" si="11"/>
        <v>4.8338291999527883E-4</v>
      </c>
      <c r="M65" s="53">
        <f t="shared" si="11"/>
        <v>3.7444760002358635E-4</v>
      </c>
      <c r="N65" s="53">
        <f t="shared" si="11"/>
        <v>1.6516011400256048E-3</v>
      </c>
    </row>
    <row r="66" spans="1:15" x14ac:dyDescent="0.3">
      <c r="A66" s="48">
        <v>23</v>
      </c>
      <c r="B66" s="44" t="s">
        <v>82</v>
      </c>
      <c r="C66" s="45"/>
      <c r="D66" s="45"/>
      <c r="E66" s="49"/>
      <c r="F66" s="49">
        <v>0</v>
      </c>
      <c r="G66" s="49"/>
      <c r="H66" s="49"/>
      <c r="I66" s="49"/>
      <c r="J66" s="49"/>
      <c r="K66" s="49"/>
      <c r="L66" s="49"/>
      <c r="M66" s="49"/>
      <c r="N66" s="49"/>
    </row>
    <row r="67" spans="1:15" x14ac:dyDescent="0.3">
      <c r="A67" s="48">
        <v>24</v>
      </c>
      <c r="B67" s="44" t="s">
        <v>83</v>
      </c>
      <c r="C67" s="45"/>
      <c r="D67" s="45"/>
      <c r="E67" s="49"/>
      <c r="F67" s="49">
        <v>0</v>
      </c>
      <c r="G67" s="49"/>
      <c r="H67" s="49"/>
      <c r="I67" s="49"/>
      <c r="J67" s="49"/>
      <c r="K67" s="49"/>
      <c r="L67" s="49"/>
      <c r="M67" s="49"/>
      <c r="N67" s="49"/>
    </row>
    <row r="68" spans="1:15" x14ac:dyDescent="0.3">
      <c r="A68" s="48">
        <v>25</v>
      </c>
      <c r="B68" s="55"/>
      <c r="C68" s="56"/>
      <c r="D68" s="56"/>
      <c r="E68" s="57"/>
      <c r="F68" s="57"/>
      <c r="G68" s="58"/>
      <c r="H68" s="58"/>
      <c r="I68" s="58"/>
      <c r="J68" s="58"/>
      <c r="K68" s="58"/>
      <c r="L68" s="58"/>
      <c r="M68" s="58"/>
      <c r="N68" s="58"/>
    </row>
    <row r="69" spans="1:15" x14ac:dyDescent="0.3">
      <c r="A69" s="54"/>
      <c r="B69" s="69" t="s">
        <v>84</v>
      </c>
      <c r="C69" s="1"/>
      <c r="D69" s="1"/>
      <c r="F69" s="78" t="s">
        <v>118</v>
      </c>
    </row>
    <row r="70" spans="1:15" x14ac:dyDescent="0.3">
      <c r="A70" s="68" t="s">
        <v>8</v>
      </c>
      <c r="B70" s="71"/>
      <c r="C70" s="72"/>
      <c r="D70" s="73"/>
      <c r="E70" s="73"/>
      <c r="F70" s="73"/>
      <c r="G70" s="74"/>
      <c r="O70" s="5"/>
    </row>
    <row r="71" spans="1:15" x14ac:dyDescent="0.3">
      <c r="A71" s="70" t="s">
        <v>85</v>
      </c>
      <c r="B71" s="71"/>
      <c r="C71" s="72"/>
      <c r="D71" s="73"/>
      <c r="E71" s="73"/>
      <c r="F71" s="73"/>
      <c r="G71" s="74"/>
      <c r="O71" s="5"/>
    </row>
    <row r="72" spans="1:15" x14ac:dyDescent="0.3">
      <c r="A72" s="70" t="s">
        <v>85</v>
      </c>
    </row>
  </sheetData>
  <printOptions horizontalCentered="1"/>
  <pageMargins left="0.5" right="0.5" top="0.5" bottom="0.5" header="0.5" footer="0.5"/>
  <pageSetup scale="69" fitToHeight="2" pageOrder="overThenDown"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47"/>
    <pageSetUpPr fitToPage="1"/>
  </sheetPr>
  <dimension ref="A1:O71"/>
  <sheetViews>
    <sheetView showGridLines="0" zoomScale="85" zoomScaleNormal="85" workbookViewId="0">
      <selection activeCell="C26" sqref="C26"/>
    </sheetView>
  </sheetViews>
  <sheetFormatPr defaultColWidth="7.09765625" defaultRowHeight="15.6" x14ac:dyDescent="0.3"/>
  <cols>
    <col min="1" max="1" width="3.8984375" style="1" customWidth="1"/>
    <col min="2" max="2" width="53.3984375" style="2" customWidth="1"/>
    <col min="3" max="4" width="9.69921875" style="3" customWidth="1"/>
    <col min="5" max="6" width="9.69921875" style="4" customWidth="1"/>
    <col min="7" max="14" width="9.69921875" style="5" customWidth="1"/>
    <col min="15" max="16384" width="7.09765625" style="6"/>
  </cols>
  <sheetData>
    <row r="1" spans="1:15" x14ac:dyDescent="0.3">
      <c r="B1" s="2" t="s">
        <v>0</v>
      </c>
    </row>
    <row r="2" spans="1:15" x14ac:dyDescent="0.3">
      <c r="B2" s="2" t="s">
        <v>1</v>
      </c>
    </row>
    <row r="3" spans="1:15" s="7" customFormat="1" ht="15.75" customHeight="1" x14ac:dyDescent="0.3">
      <c r="B3" s="8" t="s">
        <v>2</v>
      </c>
      <c r="C3" s="9"/>
      <c r="D3" s="9"/>
      <c r="E3" s="10"/>
      <c r="F3" s="10"/>
      <c r="G3" s="11"/>
      <c r="H3" s="11"/>
      <c r="I3" s="11"/>
      <c r="J3" s="11"/>
      <c r="K3" s="11"/>
      <c r="L3" s="11"/>
      <c r="M3" s="11"/>
      <c r="N3" s="11"/>
    </row>
    <row r="4" spans="1:15" s="7" customFormat="1" ht="15.75" customHeight="1" x14ac:dyDescent="0.3">
      <c r="B4" s="12" t="s">
        <v>3</v>
      </c>
      <c r="C4" s="9"/>
      <c r="D4" s="9"/>
      <c r="E4" s="10"/>
      <c r="F4" s="10"/>
      <c r="G4" s="11"/>
      <c r="H4" s="11"/>
      <c r="I4" s="11"/>
      <c r="J4" s="11"/>
      <c r="K4" s="11"/>
      <c r="L4" s="11"/>
      <c r="M4" s="11"/>
      <c r="N4" s="11"/>
    </row>
    <row r="5" spans="1:15" s="7" customFormat="1" ht="15.75" customHeight="1" x14ac:dyDescent="0.3">
      <c r="B5" s="13"/>
      <c r="C5" s="9"/>
      <c r="D5" s="9"/>
      <c r="E5" s="10"/>
      <c r="F5" s="10"/>
      <c r="I5" s="11"/>
      <c r="J5" s="11"/>
      <c r="K5" s="11"/>
      <c r="L5" s="11"/>
      <c r="M5" s="11"/>
      <c r="N5" s="11"/>
    </row>
    <row r="6" spans="1:15" s="7" customFormat="1" ht="15.75" customHeight="1" x14ac:dyDescent="0.3">
      <c r="B6" s="14" t="s">
        <v>93</v>
      </c>
      <c r="E6" s="15"/>
      <c r="F6" s="16" t="s">
        <v>4</v>
      </c>
      <c r="G6" s="17"/>
      <c r="H6" s="18"/>
      <c r="I6" s="18"/>
      <c r="J6" s="18"/>
      <c r="K6" s="19"/>
      <c r="L6" s="19"/>
      <c r="M6" s="11"/>
      <c r="N6" s="11"/>
      <c r="O6" s="11"/>
    </row>
    <row r="7" spans="1:15" s="7" customFormat="1" x14ac:dyDescent="0.3">
      <c r="B7" s="20"/>
      <c r="E7" s="21"/>
      <c r="F7" s="22" t="s">
        <v>5</v>
      </c>
      <c r="G7" s="23"/>
      <c r="H7" s="23"/>
      <c r="I7" s="23"/>
      <c r="K7" s="24"/>
      <c r="L7" s="24"/>
      <c r="M7" s="24"/>
      <c r="N7" s="24"/>
      <c r="O7" s="11"/>
    </row>
    <row r="8" spans="1:15" s="7" customFormat="1" ht="31.2" x14ac:dyDescent="0.3">
      <c r="B8" s="25" t="s">
        <v>94</v>
      </c>
      <c r="E8" s="26"/>
      <c r="F8" s="27" t="s">
        <v>6</v>
      </c>
      <c r="G8" s="28"/>
      <c r="I8" s="28"/>
      <c r="J8" s="29" t="s">
        <v>7</v>
      </c>
      <c r="K8" s="30"/>
      <c r="L8" s="30"/>
      <c r="M8" s="30"/>
      <c r="N8" s="30"/>
      <c r="O8" s="11"/>
    </row>
    <row r="9" spans="1:15" s="35" customFormat="1" x14ac:dyDescent="0.3">
      <c r="A9" s="31" t="s">
        <v>8</v>
      </c>
      <c r="B9" s="32" t="s">
        <v>9</v>
      </c>
      <c r="C9" s="33" t="s">
        <v>10</v>
      </c>
      <c r="D9" s="34">
        <v>2016</v>
      </c>
      <c r="E9" s="33" t="s">
        <v>11</v>
      </c>
      <c r="F9" s="33" t="s">
        <v>12</v>
      </c>
      <c r="G9" s="34">
        <v>2019</v>
      </c>
      <c r="H9" s="34" t="s">
        <v>13</v>
      </c>
      <c r="I9" s="34" t="s">
        <v>14</v>
      </c>
      <c r="J9" s="34" t="s">
        <v>15</v>
      </c>
      <c r="K9" s="34" t="s">
        <v>16</v>
      </c>
      <c r="L9" s="34" t="s">
        <v>17</v>
      </c>
      <c r="M9" s="34" t="s">
        <v>18</v>
      </c>
      <c r="N9" s="34" t="s">
        <v>19</v>
      </c>
    </row>
    <row r="10" spans="1:15" s="35" customFormat="1" x14ac:dyDescent="0.3">
      <c r="A10" s="36"/>
      <c r="B10" s="37" t="s">
        <v>20</v>
      </c>
      <c r="C10" s="38" t="s">
        <v>21</v>
      </c>
      <c r="D10" s="39"/>
      <c r="E10" s="40" t="s">
        <v>22</v>
      </c>
      <c r="F10" s="41"/>
      <c r="G10" s="42"/>
      <c r="H10" s="42"/>
      <c r="I10" s="42"/>
      <c r="J10" s="42"/>
      <c r="K10" s="42"/>
      <c r="L10" s="42"/>
      <c r="M10" s="42"/>
      <c r="N10" s="42"/>
    </row>
    <row r="11" spans="1:15" x14ac:dyDescent="0.3">
      <c r="A11" s="43">
        <v>1</v>
      </c>
      <c r="B11" s="44" t="s">
        <v>23</v>
      </c>
      <c r="C11" s="76">
        <f>SUM('S-2 Alameda'!C11,'S-2 Biggs'!C11,'S-2 Gridley'!C11,'S-2 Healdsburg'!C11,'S-2 Lodi'!C11,'S-2 Lompoc'!C11,'S-2 Palo Alto'!C11,'S-2 Plumas Sierra'!C11,'S-2 Port of Oakland'!C11,'S-2 Ukiah'!C11)</f>
        <v>2407.6</v>
      </c>
      <c r="D11" s="76">
        <f>SUM('S-2 Alameda'!D11,'S-2 Biggs'!D11,'S-2 Gridley'!D11,'S-2 Healdsburg'!D11,'S-2 Lodi'!D11,'S-2 Lompoc'!D11,'S-2 Palo Alto'!D11,'S-2 Plumas Sierra'!D11,'S-2 Port of Oakland'!D11,'S-2 Ukiah'!D11)</f>
        <v>2369.4</v>
      </c>
      <c r="E11" s="46">
        <f>SUM('S-2 Alameda'!E11,'S-2 Biggs'!E11,'S-2 Gridley'!E11,'S-2 Healdsburg'!E11,'S-2 Lodi'!E11,'S-2 Lompoc'!E11,'S-2 Palo Alto'!E11,'S-2 Plumas Sierra'!E11,'S-2 Port of Oakland'!E11,'S-2 Ukiah'!E11)</f>
        <v>2384.5188195999999</v>
      </c>
      <c r="F11" s="46">
        <f>SUM('S-2 Alameda'!F11,'S-2 Biggs'!F11,'S-2 Gridley'!F11,'S-2 Healdsburg'!F11,'S-2 Lodi'!F11,'S-2 Lompoc'!F11,'S-2 Palo Alto'!F11,'S-2 Plumas Sierra'!F11,'S-2 Port of Oakland'!F11,'S-2 Ukiah'!F11)</f>
        <v>2388.7823705000001</v>
      </c>
      <c r="G11" s="46">
        <f>SUM('S-2 Alameda'!G11,'S-2 Biggs'!G11,'S-2 Gridley'!G11,'S-2 Healdsburg'!G11,'S-2 Lodi'!G11,'S-2 Lompoc'!G11,'S-2 Palo Alto'!G11,'S-2 Plumas Sierra'!G11,'S-2 Port of Oakland'!G11,'S-2 Ukiah'!G11)</f>
        <v>2389.1441828999996</v>
      </c>
      <c r="H11" s="46">
        <f>SUM('S-2 Alameda'!H11,'S-2 Biggs'!H11,'S-2 Gridley'!H11,'S-2 Healdsburg'!H11,'S-2 Lodi'!H11,'S-2 Lompoc'!H11,'S-2 Palo Alto'!H11,'S-2 Plumas Sierra'!H11,'S-2 Port of Oakland'!H11,'S-2 Ukiah'!H11)</f>
        <v>2388.8419425000002</v>
      </c>
      <c r="I11" s="46">
        <f>SUM('S-2 Alameda'!I11,'S-2 Biggs'!I11,'S-2 Gridley'!I11,'S-2 Healdsburg'!I11,'S-2 Lodi'!I11,'S-2 Lompoc'!I11,'S-2 Palo Alto'!I11,'S-2 Plumas Sierra'!I11,'S-2 Port of Oakland'!I11,'S-2 Ukiah'!I11)</f>
        <v>2387.9256296000003</v>
      </c>
      <c r="J11" s="46">
        <f>SUM('S-2 Alameda'!J11,'S-2 Biggs'!J11,'S-2 Gridley'!J11,'S-2 Healdsburg'!J11,'S-2 Lodi'!J11,'S-2 Lompoc'!J11,'S-2 Palo Alto'!J11,'S-2 Plumas Sierra'!J11,'S-2 Port of Oakland'!J11,'S-2 Ukiah'!J11)</f>
        <v>2388.2679807999998</v>
      </c>
      <c r="K11" s="46">
        <f>SUM('S-2 Alameda'!K11,'S-2 Biggs'!K11,'S-2 Gridley'!K11,'S-2 Healdsburg'!K11,'S-2 Lodi'!K11,'S-2 Lompoc'!K11,'S-2 Palo Alto'!K11,'S-2 Plumas Sierra'!K11,'S-2 Port of Oakland'!K11,'S-2 Ukiah'!K11)</f>
        <v>2388.5728438000001</v>
      </c>
      <c r="L11" s="46">
        <f>SUM('S-2 Alameda'!L11,'S-2 Biggs'!L11,'S-2 Gridley'!L11,'S-2 Healdsburg'!L11,'S-2 Lodi'!L11,'S-2 Lompoc'!L11,'S-2 Palo Alto'!L11,'S-2 Plumas Sierra'!L11,'S-2 Port of Oakland'!L11,'S-2 Ukiah'!L11)</f>
        <v>2389.7274166999996</v>
      </c>
      <c r="M11" s="46">
        <f>SUM('S-2 Alameda'!M11,'S-2 Biggs'!M11,'S-2 Gridley'!M11,'S-2 Healdsburg'!M11,'S-2 Lodi'!M11,'S-2 Lompoc'!M11,'S-2 Palo Alto'!M11,'S-2 Plumas Sierra'!M11,'S-2 Port of Oakland'!M11,'S-2 Ukiah'!M11)</f>
        <v>2389.2731957000001</v>
      </c>
      <c r="N11" s="46">
        <f>SUM('S-2 Alameda'!N11,'S-2 Biggs'!N11,'S-2 Gridley'!N11,'S-2 Healdsburg'!N11,'S-2 Lodi'!N11,'S-2 Lompoc'!N11,'S-2 Palo Alto'!N11,'S-2 Plumas Sierra'!N11,'S-2 Port of Oakland'!N11,'S-2 Ukiah'!N11)</f>
        <v>2389.1223135999999</v>
      </c>
    </row>
    <row r="12" spans="1:15" x14ac:dyDescent="0.3">
      <c r="A12" s="48" t="s">
        <v>24</v>
      </c>
      <c r="B12" s="44" t="s">
        <v>25</v>
      </c>
      <c r="C12" s="45"/>
      <c r="D12" s="45"/>
      <c r="E12" s="46" t="s">
        <v>118</v>
      </c>
      <c r="F12" s="49"/>
      <c r="G12" s="49"/>
      <c r="H12" s="49"/>
      <c r="I12" s="49"/>
      <c r="J12" s="49"/>
      <c r="K12" s="49"/>
      <c r="L12" s="49"/>
      <c r="M12" s="49"/>
      <c r="N12" s="49"/>
    </row>
    <row r="13" spans="1:15" x14ac:dyDescent="0.3">
      <c r="A13" s="48" t="s">
        <v>26</v>
      </c>
      <c r="B13" s="44" t="s">
        <v>27</v>
      </c>
      <c r="C13" s="45"/>
      <c r="D13" s="45"/>
      <c r="E13" s="46" t="s">
        <v>118</v>
      </c>
      <c r="F13" s="49"/>
      <c r="G13" s="49"/>
      <c r="H13" s="49"/>
      <c r="I13" s="49"/>
      <c r="J13" s="49"/>
      <c r="K13" s="49"/>
      <c r="L13" s="49"/>
      <c r="M13" s="49"/>
      <c r="N13" s="49"/>
    </row>
    <row r="14" spans="1:15" x14ac:dyDescent="0.3">
      <c r="A14" s="48" t="s">
        <v>28</v>
      </c>
      <c r="B14" s="44" t="s">
        <v>29</v>
      </c>
      <c r="C14" s="45"/>
      <c r="D14" s="45"/>
      <c r="E14" s="46" t="s">
        <v>118</v>
      </c>
      <c r="F14" s="49"/>
      <c r="G14" s="49"/>
      <c r="H14" s="49"/>
      <c r="I14" s="49"/>
      <c r="J14" s="49"/>
      <c r="K14" s="49"/>
      <c r="L14" s="49"/>
      <c r="M14" s="49"/>
      <c r="N14" s="49"/>
    </row>
    <row r="15" spans="1:15" x14ac:dyDescent="0.3">
      <c r="A15" s="48" t="s">
        <v>30</v>
      </c>
      <c r="B15" s="44" t="s">
        <v>31</v>
      </c>
      <c r="C15" s="45"/>
      <c r="D15" s="45"/>
      <c r="E15" s="46" t="s">
        <v>118</v>
      </c>
      <c r="F15" s="49"/>
      <c r="G15" s="49"/>
      <c r="H15" s="49"/>
      <c r="I15" s="49"/>
      <c r="J15" s="49"/>
      <c r="K15" s="49"/>
      <c r="L15" s="49"/>
      <c r="M15" s="49"/>
      <c r="N15" s="49"/>
    </row>
    <row r="16" spans="1:15" x14ac:dyDescent="0.3">
      <c r="A16" s="48" t="s">
        <v>32</v>
      </c>
      <c r="B16" s="44" t="s">
        <v>33</v>
      </c>
      <c r="C16" s="45"/>
      <c r="D16" s="45"/>
      <c r="E16" s="46" t="s">
        <v>118</v>
      </c>
      <c r="F16" s="49"/>
      <c r="G16" s="49"/>
      <c r="H16" s="49"/>
      <c r="I16" s="49"/>
      <c r="J16" s="49"/>
      <c r="K16" s="49"/>
      <c r="L16" s="49"/>
      <c r="M16" s="49"/>
      <c r="N16" s="49"/>
    </row>
    <row r="17" spans="1:14" x14ac:dyDescent="0.3">
      <c r="A17" s="43">
        <v>3</v>
      </c>
      <c r="B17" s="44" t="s">
        <v>34</v>
      </c>
      <c r="C17" s="76">
        <f>SUM('S-2 Alameda'!C17,'S-2 Biggs'!C17,'S-2 Gridley'!C17,'S-2 Healdsburg'!C17,'S-2 Lodi'!C17,'S-2 Lompoc'!C17,'S-2 Palo Alto'!C17,'S-2 Plumas Sierra'!C17,'S-2 Port of Oakland'!C17,'S-2 Ukiah'!C17)</f>
        <v>-8</v>
      </c>
      <c r="D17" s="76">
        <f>SUM('S-2 Alameda'!D17,'S-2 Biggs'!D17,'S-2 Gridley'!D17,'S-2 Healdsburg'!D17,'S-2 Lodi'!D17,'S-2 Lompoc'!D17,'S-2 Palo Alto'!D17,'S-2 Plumas Sierra'!D17,'S-2 Port of Oakland'!D17,'S-2 Ukiah'!D17)</f>
        <v>-8</v>
      </c>
      <c r="E17" s="46">
        <f>SUM('S-2 Alameda'!E17,'S-2 Biggs'!E17,'S-2 Gridley'!E17,'S-2 Healdsburg'!E17,'S-2 Lodi'!E17,'S-2 Lompoc'!E17,'S-2 Palo Alto'!E17,'S-2 Plumas Sierra'!E17,'S-2 Port of Oakland'!E17,'S-2 Ukiah'!E17)</f>
        <v>-12.443000000000001</v>
      </c>
      <c r="F17" s="46">
        <f>SUM('S-2 Alameda'!F17,'S-2 Biggs'!F17,'S-2 Gridley'!F17,'S-2 Healdsburg'!F17,'S-2 Lodi'!F17,'S-2 Lompoc'!F17,'S-2 Palo Alto'!F17,'S-2 Plumas Sierra'!F17,'S-2 Port of Oakland'!F17,'S-2 Ukiah'!F17)</f>
        <v>-12.028</v>
      </c>
      <c r="G17" s="46">
        <f>SUM('S-2 Alameda'!G17,'S-2 Biggs'!G17,'S-2 Gridley'!G17,'S-2 Healdsburg'!G17,'S-2 Lodi'!G17,'S-2 Lompoc'!G17,'S-2 Palo Alto'!G17,'S-2 Plumas Sierra'!G17,'S-2 Port of Oakland'!G17,'S-2 Ukiah'!G17)</f>
        <v>-12.334999999999999</v>
      </c>
      <c r="H17" s="46">
        <f>SUM('S-2 Alameda'!H17,'S-2 Biggs'!H17,'S-2 Gridley'!H17,'S-2 Healdsburg'!H17,'S-2 Lodi'!H17,'S-2 Lompoc'!H17,'S-2 Palo Alto'!H17,'S-2 Plumas Sierra'!H17,'S-2 Port of Oakland'!H17,'S-2 Ukiah'!H17)</f>
        <v>-13.097000000000001</v>
      </c>
      <c r="I17" s="46">
        <f>SUM('S-2 Alameda'!I17,'S-2 Biggs'!I17,'S-2 Gridley'!I17,'S-2 Healdsburg'!I17,'S-2 Lodi'!I17,'S-2 Lompoc'!I17,'S-2 Palo Alto'!I17,'S-2 Plumas Sierra'!I17,'S-2 Port of Oakland'!I17,'S-2 Ukiah'!I17)</f>
        <v>-13.340000000000002</v>
      </c>
      <c r="J17" s="46">
        <f>SUM('S-2 Alameda'!J17,'S-2 Biggs'!J17,'S-2 Gridley'!J17,'S-2 Healdsburg'!J17,'S-2 Lodi'!J17,'S-2 Lompoc'!J17,'S-2 Palo Alto'!J17,'S-2 Plumas Sierra'!J17,'S-2 Port of Oakland'!J17,'S-2 Ukiah'!J17)</f>
        <v>-14.902000000000001</v>
      </c>
      <c r="K17" s="46">
        <f>SUM('S-2 Alameda'!K17,'S-2 Biggs'!K17,'S-2 Gridley'!K17,'S-2 Healdsburg'!K17,'S-2 Lodi'!K17,'S-2 Lompoc'!K17,'S-2 Palo Alto'!K17,'S-2 Plumas Sierra'!K17,'S-2 Port of Oakland'!K17,'S-2 Ukiah'!K17)</f>
        <v>-15.899000000000001</v>
      </c>
      <c r="L17" s="46">
        <f>SUM('S-2 Alameda'!L17,'S-2 Biggs'!L17,'S-2 Gridley'!L17,'S-2 Healdsburg'!L17,'S-2 Lodi'!L17,'S-2 Lompoc'!L17,'S-2 Palo Alto'!L17,'S-2 Plumas Sierra'!L17,'S-2 Port of Oakland'!L17,'S-2 Ukiah'!L17)</f>
        <v>-16.313000000000002</v>
      </c>
      <c r="M17" s="46">
        <f>SUM('S-2 Alameda'!M17,'S-2 Biggs'!M17,'S-2 Gridley'!M17,'S-2 Healdsburg'!M17,'S-2 Lodi'!M17,'S-2 Lompoc'!M17,'S-2 Palo Alto'!M17,'S-2 Plumas Sierra'!M17,'S-2 Port of Oakland'!M17,'S-2 Ukiah'!M17)</f>
        <v>-16.700000000000003</v>
      </c>
      <c r="N17" s="46">
        <f>SUM('S-2 Alameda'!N17,'S-2 Biggs'!N17,'S-2 Gridley'!N17,'S-2 Healdsburg'!N17,'S-2 Lodi'!N17,'S-2 Lompoc'!N17,'S-2 Palo Alto'!N17,'S-2 Plumas Sierra'!N17,'S-2 Port of Oakland'!N17,'S-2 Ukiah'!N17)</f>
        <v>-16.976999999999997</v>
      </c>
    </row>
    <row r="18" spans="1:14" x14ac:dyDescent="0.3">
      <c r="A18" s="43">
        <v>4</v>
      </c>
      <c r="B18" s="44" t="s">
        <v>35</v>
      </c>
      <c r="C18" s="50"/>
      <c r="D18" s="50"/>
      <c r="E18" s="50"/>
      <c r="F18" s="50">
        <v>0</v>
      </c>
      <c r="G18" s="50"/>
      <c r="H18" s="50"/>
      <c r="I18" s="50"/>
      <c r="J18" s="50"/>
      <c r="K18" s="50"/>
      <c r="L18" s="50"/>
      <c r="M18" s="50"/>
      <c r="N18" s="50"/>
    </row>
    <row r="19" spans="1:14" x14ac:dyDescent="0.3">
      <c r="A19" s="43">
        <v>5</v>
      </c>
      <c r="B19" s="51" t="s">
        <v>95</v>
      </c>
      <c r="C19" s="52">
        <f t="shared" ref="C19:D19" si="0">C11+C17+C18</f>
        <v>2399.6</v>
      </c>
      <c r="D19" s="52">
        <f t="shared" si="0"/>
        <v>2361.4</v>
      </c>
      <c r="E19" s="52">
        <f>E11+E17+E18</f>
        <v>2372.0758195999997</v>
      </c>
      <c r="F19" s="52">
        <f>F11+F17+F18</f>
        <v>2376.7543705000003</v>
      </c>
      <c r="G19" s="53">
        <f t="shared" ref="G19:N19" si="1">G11+G17+G18</f>
        <v>2376.8091828999995</v>
      </c>
      <c r="H19" s="53">
        <f t="shared" si="1"/>
        <v>2375.7449425</v>
      </c>
      <c r="I19" s="53">
        <f t="shared" si="1"/>
        <v>2374.5856296000002</v>
      </c>
      <c r="J19" s="53">
        <f t="shared" si="1"/>
        <v>2373.3659807999998</v>
      </c>
      <c r="K19" s="53">
        <f t="shared" si="1"/>
        <v>2372.6738438000002</v>
      </c>
      <c r="L19" s="53">
        <f t="shared" si="1"/>
        <v>2373.4144166999995</v>
      </c>
      <c r="M19" s="53">
        <f t="shared" si="1"/>
        <v>2372.5731957000003</v>
      </c>
      <c r="N19" s="53">
        <f t="shared" si="1"/>
        <v>2372.1453136</v>
      </c>
    </row>
    <row r="20" spans="1:14" x14ac:dyDescent="0.3">
      <c r="A20" s="43">
        <v>6</v>
      </c>
      <c r="B20" s="44" t="s">
        <v>36</v>
      </c>
      <c r="C20" s="45"/>
      <c r="D20" s="45"/>
      <c r="E20" s="45"/>
      <c r="F20" s="45"/>
      <c r="G20" s="45"/>
      <c r="H20" s="45"/>
      <c r="I20" s="45"/>
      <c r="J20" s="45"/>
      <c r="K20" s="45"/>
      <c r="L20" s="45"/>
      <c r="M20" s="45"/>
      <c r="N20" s="45"/>
    </row>
    <row r="21" spans="1:14" x14ac:dyDescent="0.3">
      <c r="A21" s="43">
        <v>7</v>
      </c>
      <c r="B21" s="44" t="s">
        <v>37</v>
      </c>
      <c r="C21" s="45"/>
      <c r="D21" s="45"/>
      <c r="E21" s="45"/>
      <c r="F21" s="45"/>
      <c r="G21" s="45"/>
      <c r="H21" s="45"/>
      <c r="I21" s="45"/>
      <c r="J21" s="45"/>
      <c r="K21" s="45"/>
      <c r="L21" s="45"/>
      <c r="M21" s="45"/>
      <c r="N21" s="45"/>
    </row>
    <row r="22" spans="1:14" x14ac:dyDescent="0.3">
      <c r="A22" s="43">
        <v>8</v>
      </c>
      <c r="B22" s="44" t="s">
        <v>38</v>
      </c>
      <c r="C22" s="45"/>
      <c r="D22" s="45"/>
      <c r="E22" s="45"/>
      <c r="F22" s="45"/>
      <c r="G22" s="45"/>
      <c r="H22" s="45"/>
      <c r="I22" s="45"/>
      <c r="J22" s="45"/>
      <c r="K22" s="45"/>
      <c r="L22" s="45"/>
      <c r="M22" s="45"/>
      <c r="N22" s="45"/>
    </row>
    <row r="23" spans="1:14" x14ac:dyDescent="0.3">
      <c r="A23" s="48">
        <v>9</v>
      </c>
      <c r="B23" s="44" t="s">
        <v>39</v>
      </c>
      <c r="C23" s="45"/>
      <c r="D23" s="45"/>
      <c r="E23" s="45"/>
      <c r="F23" s="45"/>
      <c r="G23" s="45"/>
      <c r="H23" s="45"/>
      <c r="I23" s="45"/>
      <c r="J23" s="45"/>
      <c r="K23" s="45"/>
      <c r="L23" s="45"/>
      <c r="M23" s="45"/>
      <c r="N23" s="45"/>
    </row>
    <row r="24" spans="1:14" x14ac:dyDescent="0.3">
      <c r="A24" s="43">
        <v>10</v>
      </c>
      <c r="B24" s="44" t="s">
        <v>40</v>
      </c>
      <c r="C24" s="49"/>
      <c r="D24" s="49"/>
      <c r="E24" s="49"/>
      <c r="F24" s="49">
        <v>0</v>
      </c>
      <c r="G24" s="49"/>
      <c r="H24" s="49"/>
      <c r="I24" s="49"/>
      <c r="J24" s="49"/>
      <c r="K24" s="49"/>
      <c r="L24" s="49"/>
      <c r="M24" s="49"/>
      <c r="N24" s="49"/>
    </row>
    <row r="25" spans="1:14" x14ac:dyDescent="0.3">
      <c r="A25" s="43">
        <v>11</v>
      </c>
      <c r="B25" s="51" t="s">
        <v>80</v>
      </c>
      <c r="C25" s="52">
        <f>SUM(C19:C24)</f>
        <v>2399.6</v>
      </c>
      <c r="D25" s="52">
        <f>SUM(D19:D24)</f>
        <v>2361.4</v>
      </c>
      <c r="E25" s="52">
        <f>SUM(E19:E24)</f>
        <v>2372.0758195999997</v>
      </c>
      <c r="F25" s="53">
        <f>SUM(F19:F24)</f>
        <v>2376.7543705000003</v>
      </c>
      <c r="G25" s="53">
        <f t="shared" ref="G25:N25" si="2">SUM(G19:G24)</f>
        <v>2376.8091828999995</v>
      </c>
      <c r="H25" s="53">
        <f t="shared" si="2"/>
        <v>2375.7449425</v>
      </c>
      <c r="I25" s="53">
        <f t="shared" si="2"/>
        <v>2374.5856296000002</v>
      </c>
      <c r="J25" s="53">
        <f t="shared" si="2"/>
        <v>2373.3659807999998</v>
      </c>
      <c r="K25" s="53">
        <f t="shared" si="2"/>
        <v>2372.6738438000002</v>
      </c>
      <c r="L25" s="53">
        <f t="shared" si="2"/>
        <v>2373.4144166999995</v>
      </c>
      <c r="M25" s="53">
        <f t="shared" si="2"/>
        <v>2372.5731957000003</v>
      </c>
      <c r="N25" s="53">
        <f t="shared" si="2"/>
        <v>2372.1453136</v>
      </c>
    </row>
    <row r="26" spans="1:14" x14ac:dyDescent="0.3">
      <c r="A26" s="54"/>
      <c r="B26" s="55"/>
      <c r="C26" s="56"/>
      <c r="D26" s="56"/>
      <c r="E26" s="57"/>
      <c r="F26" s="57"/>
      <c r="G26" s="58"/>
      <c r="H26" s="58"/>
      <c r="I26" s="58"/>
      <c r="J26" s="58"/>
      <c r="K26" s="58"/>
      <c r="L26" s="58"/>
      <c r="M26" s="58"/>
      <c r="N26" s="58"/>
    </row>
    <row r="27" spans="1:14" x14ac:dyDescent="0.3">
      <c r="A27" s="43"/>
      <c r="B27" s="51" t="s">
        <v>41</v>
      </c>
      <c r="C27" s="59"/>
      <c r="D27" s="59"/>
      <c r="E27" s="60"/>
      <c r="F27" s="60"/>
      <c r="G27" s="61"/>
      <c r="H27" s="61"/>
      <c r="I27" s="61"/>
      <c r="J27" s="61"/>
      <c r="K27" s="61"/>
      <c r="L27" s="61"/>
      <c r="M27" s="61"/>
      <c r="N27" s="61"/>
    </row>
    <row r="28" spans="1:14" x14ac:dyDescent="0.3">
      <c r="A28" s="48" t="s">
        <v>42</v>
      </c>
      <c r="B28" s="51" t="s">
        <v>96</v>
      </c>
      <c r="C28" s="62">
        <f t="shared" ref="C28:N28" si="3">SUM(C29:C33)</f>
        <v>347.19</v>
      </c>
      <c r="D28" s="62">
        <f t="shared" si="3"/>
        <v>134.72900000000001</v>
      </c>
      <c r="E28" s="53">
        <f t="shared" si="3"/>
        <v>87.929496220900006</v>
      </c>
      <c r="F28" s="53">
        <f t="shared" si="3"/>
        <v>104.03746277657001</v>
      </c>
      <c r="G28" s="53">
        <f t="shared" si="3"/>
        <v>121.43148857779002</v>
      </c>
      <c r="H28" s="53">
        <f t="shared" si="3"/>
        <v>131.34082254370003</v>
      </c>
      <c r="I28" s="53">
        <f t="shared" si="3"/>
        <v>140.61820913024002</v>
      </c>
      <c r="J28" s="53">
        <f t="shared" si="3"/>
        <v>133.16838262478001</v>
      </c>
      <c r="K28" s="53">
        <f t="shared" si="3"/>
        <v>135.50069916647999</v>
      </c>
      <c r="L28" s="53">
        <f t="shared" si="3"/>
        <v>131.06588730745003</v>
      </c>
      <c r="M28" s="53">
        <f t="shared" si="3"/>
        <v>126.04109043183003</v>
      </c>
      <c r="N28" s="53">
        <f t="shared" si="3"/>
        <v>139.43886781728</v>
      </c>
    </row>
    <row r="29" spans="1:14" x14ac:dyDescent="0.3">
      <c r="A29" s="48" t="s">
        <v>43</v>
      </c>
      <c r="B29" s="63" t="s">
        <v>86</v>
      </c>
      <c r="C29" s="75">
        <f>SUM('S-2 Alameda'!C29+'S-2 Biggs'!C29+'S-2 Gridley'!C29+'S-2 Healdsburg'!C29+'S-2 Lodi'!C29+'S-2 Lompoc'!C29+'S-2 Palo Alto'!C29+'S-2 Plumas Sierra'!C29+'S-2 Port of Oakland'!C29+'S-2 Ukiah'!C29)</f>
        <v>2.782</v>
      </c>
      <c r="D29" s="75">
        <f>SUM('S-2 Alameda'!D29+'S-2 Biggs'!D29+'S-2 Gridley'!D29+'S-2 Healdsburg'!D29+'S-2 Lodi'!D29+'S-2 Lompoc'!D29+'S-2 Palo Alto'!D29+'S-2 Plumas Sierra'!D29+'S-2 Port of Oakland'!D29+'S-2 Ukiah'!D29)</f>
        <v>3.1819999999999999</v>
      </c>
      <c r="E29" s="49">
        <f>SUM('S-2 Alameda'!E29+'S-2 Biggs'!E29+'S-2 Gridley'!E29+'S-2 Healdsburg'!E29+'S-2 Lodi'!E29+'S-2 Lompoc'!E29+'S-2 Palo Alto'!E29+'S-2 Plumas Sierra'!E29+'S-2 Port of Oakland'!E29+'S-2 Ukiah'!E29)</f>
        <v>0.17383234</v>
      </c>
      <c r="F29" s="49">
        <f>SUM('S-2 Alameda'!F29+'S-2 Biggs'!F29+'S-2 Gridley'!F29+'S-2 Healdsburg'!F29+'S-2 Lodi'!F29+'S-2 Lompoc'!F29+'S-2 Palo Alto'!F29+'S-2 Plumas Sierra'!F29+'S-2 Port of Oakland'!F29+'S-2 Ukiah'!F29)</f>
        <v>0.41708095000000001</v>
      </c>
      <c r="G29" s="49">
        <f>SUM('S-2 Alameda'!G29+'S-2 Biggs'!G29+'S-2 Gridley'!G29+'S-2 Healdsburg'!G29+'S-2 Lodi'!G29+'S-2 Lompoc'!G29+'S-2 Palo Alto'!G29+'S-2 Plumas Sierra'!G29+'S-2 Port of Oakland'!G29+'S-2 Ukiah'!G29)</f>
        <v>0.96815280099999979</v>
      </c>
      <c r="H29" s="49">
        <f>SUM('S-2 Alameda'!H29+'S-2 Biggs'!H29+'S-2 Gridley'!H29+'S-2 Healdsburg'!H29+'S-2 Lodi'!H29+'S-2 Lompoc'!H29+'S-2 Palo Alto'!H29+'S-2 Plumas Sierra'!H29+'S-2 Port of Oakland'!H29+'S-2 Ukiah'!H29)</f>
        <v>1.8946558400000002</v>
      </c>
      <c r="I29" s="49">
        <f>SUM('S-2 Alameda'!I29+'S-2 Biggs'!I29+'S-2 Gridley'!I29+'S-2 Healdsburg'!I29+'S-2 Lodi'!I29+'S-2 Lompoc'!I29+'S-2 Palo Alto'!I29+'S-2 Plumas Sierra'!I29+'S-2 Port of Oakland'!I29+'S-2 Ukiah'!I29)</f>
        <v>2.1934374660000002</v>
      </c>
      <c r="J29" s="49">
        <f>SUM('S-2 Alameda'!J29+'S-2 Biggs'!J29+'S-2 Gridley'!J29+'S-2 Healdsburg'!J29+'S-2 Lodi'!J29+'S-2 Lompoc'!J29+'S-2 Palo Alto'!J29+'S-2 Plumas Sierra'!J29+'S-2 Port of Oakland'!J29+'S-2 Ukiah'!J29)</f>
        <v>2.4572192920000004</v>
      </c>
      <c r="K29" s="49">
        <f>SUM('S-2 Alameda'!K29+'S-2 Biggs'!K29+'S-2 Gridley'!K29+'S-2 Healdsburg'!K29+'S-2 Lodi'!K29+'S-2 Lompoc'!K29+'S-2 Palo Alto'!K29+'S-2 Plumas Sierra'!K29+'S-2 Port of Oakland'!K29+'S-2 Ukiah'!K29)</f>
        <v>3.3124977380000002</v>
      </c>
      <c r="L29" s="49">
        <f>SUM('S-2 Alameda'!L29+'S-2 Biggs'!L29+'S-2 Gridley'!L29+'S-2 Healdsburg'!L29+'S-2 Lodi'!L29+'S-2 Lompoc'!L29+'S-2 Palo Alto'!L29+'S-2 Plumas Sierra'!L29+'S-2 Port of Oakland'!L29+'S-2 Ukiah'!L29)</f>
        <v>3.5853211790000001</v>
      </c>
      <c r="M29" s="49">
        <f>SUM('S-2 Alameda'!M29+'S-2 Biggs'!M29+'S-2 Gridley'!M29+'S-2 Healdsburg'!M29+'S-2 Lodi'!M29+'S-2 Lompoc'!M29+'S-2 Palo Alto'!M29+'S-2 Plumas Sierra'!M29+'S-2 Port of Oakland'!M29+'S-2 Ukiah'!M29)</f>
        <v>4.6838482350000001</v>
      </c>
      <c r="N29" s="49">
        <f>SUM('S-2 Alameda'!N29+'S-2 Biggs'!N29+'S-2 Gridley'!N29+'S-2 Healdsburg'!N29+'S-2 Lodi'!N29+'S-2 Lompoc'!N29+'S-2 Palo Alto'!N29+'S-2 Plumas Sierra'!N29+'S-2 Port of Oakland'!N29+'S-2 Ukiah'!N29)</f>
        <v>6.2236061030000007</v>
      </c>
    </row>
    <row r="30" spans="1:14" ht="15.45" customHeight="1" x14ac:dyDescent="0.3">
      <c r="A30" s="48" t="s">
        <v>44</v>
      </c>
      <c r="B30" s="63" t="s">
        <v>87</v>
      </c>
      <c r="C30" s="75">
        <f>SUM('S-2 Alameda'!C30+'S-2 Biggs'!C30+'S-2 Gridley'!C30+'S-2 Healdsburg'!C30+'S-2 Lodi'!C30+'S-2 Lompoc'!C30+'S-2 Palo Alto'!C30+'S-2 Plumas Sierra'!C30+'S-2 Port of Oakland'!C30+'S-2 Ukiah'!C30)</f>
        <v>3.0750000000000002</v>
      </c>
      <c r="D30" s="75">
        <f>SUM('S-2 Alameda'!D30+'S-2 Biggs'!D30+'S-2 Gridley'!D30+'S-2 Healdsburg'!D30+'S-2 Lodi'!D30+'S-2 Lompoc'!D30+'S-2 Palo Alto'!D30+'S-2 Plumas Sierra'!D30+'S-2 Port of Oakland'!D30+'S-2 Ukiah'!D30)</f>
        <v>1.367</v>
      </c>
      <c r="E30" s="49">
        <f>SUM('S-2 Alameda'!E30+'S-2 Biggs'!E30+'S-2 Gridley'!E30+'S-2 Healdsburg'!E30+'S-2 Lodi'!E30+'S-2 Lompoc'!E30+'S-2 Palo Alto'!E30+'S-2 Plumas Sierra'!E30+'S-2 Port of Oakland'!E30+'S-2 Ukiah'!E30)</f>
        <v>2.8023840000000001E-2</v>
      </c>
      <c r="F30" s="49">
        <f>SUM('S-2 Alameda'!F30+'S-2 Biggs'!F30+'S-2 Gridley'!F30+'S-2 Healdsburg'!F30+'S-2 Lodi'!F30+'S-2 Lompoc'!F30+'S-2 Palo Alto'!F30+'S-2 Plumas Sierra'!F30+'S-2 Port of Oakland'!F30+'S-2 Ukiah'!F30)</f>
        <v>0</v>
      </c>
      <c r="G30" s="49">
        <f>SUM('S-2 Alameda'!G30+'S-2 Biggs'!G30+'S-2 Gridley'!G30+'S-2 Healdsburg'!G30+'S-2 Lodi'!G30+'S-2 Lompoc'!G30+'S-2 Palo Alto'!G30+'S-2 Plumas Sierra'!G30+'S-2 Port of Oakland'!G30+'S-2 Ukiah'!G30)</f>
        <v>5.6047680000000002E-2</v>
      </c>
      <c r="H30" s="49">
        <f>SUM('S-2 Alameda'!H30+'S-2 Biggs'!H30+'S-2 Gridley'!H30+'S-2 Healdsburg'!H30+'S-2 Lodi'!H30+'S-2 Lompoc'!H30+'S-2 Palo Alto'!H30+'S-2 Plumas Sierra'!H30+'S-2 Port of Oakland'!H30+'S-2 Ukiah'!H30)</f>
        <v>0.17281368</v>
      </c>
      <c r="I30" s="49">
        <f>SUM('S-2 Alameda'!I30+'S-2 Biggs'!I30+'S-2 Gridley'!I30+'S-2 Healdsburg'!I30+'S-2 Lodi'!I30+'S-2 Lompoc'!I30+'S-2 Palo Alto'!I30+'S-2 Plumas Sierra'!I30+'S-2 Port of Oakland'!I30+'S-2 Ukiah'!I30)</f>
        <v>0.17281368</v>
      </c>
      <c r="J30" s="49">
        <f>SUM('S-2 Alameda'!J30+'S-2 Biggs'!J30+'S-2 Gridley'!J30+'S-2 Healdsburg'!J30+'S-2 Lodi'!J30+'S-2 Lompoc'!J30+'S-2 Palo Alto'!J30+'S-2 Plumas Sierra'!J30+'S-2 Port of Oakland'!J30+'S-2 Ukiah'!J30)</f>
        <v>0.17281368</v>
      </c>
      <c r="K30" s="49">
        <f>SUM('S-2 Alameda'!K30+'S-2 Biggs'!K30+'S-2 Gridley'!K30+'S-2 Healdsburg'!K30+'S-2 Lodi'!K30+'S-2 Lompoc'!K30+'S-2 Palo Alto'!K30+'S-2 Plumas Sierra'!K30+'S-2 Port of Oakland'!K30+'S-2 Ukiah'!K30)</f>
        <v>0.29249384</v>
      </c>
      <c r="L30" s="49">
        <f>SUM('S-2 Alameda'!L30+'S-2 Biggs'!L30+'S-2 Gridley'!L30+'S-2 Healdsburg'!L30+'S-2 Lodi'!L30+'S-2 Lompoc'!L30+'S-2 Palo Alto'!L30+'S-2 Plumas Sierra'!L30+'S-2 Port of Oakland'!L30+'S-2 Ukiah'!L30)</f>
        <v>0.24666568</v>
      </c>
      <c r="M30" s="49">
        <f>SUM('S-2 Alameda'!M30+'S-2 Biggs'!M30+'S-2 Gridley'!M30+'S-2 Healdsburg'!M30+'S-2 Lodi'!M30+'S-2 Lompoc'!M30+'S-2 Palo Alto'!M30+'S-2 Plumas Sierra'!M30+'S-2 Port of Oakland'!M30+'S-2 Ukiah'!M30)</f>
        <v>0.36343167999999998</v>
      </c>
      <c r="N30" s="49">
        <f>SUM('S-2 Alameda'!N30+'S-2 Biggs'!N30+'S-2 Gridley'!N30+'S-2 Healdsburg'!N30+'S-2 Lodi'!N30+'S-2 Lompoc'!N30+'S-2 Palo Alto'!N30+'S-2 Plumas Sierra'!N30+'S-2 Port of Oakland'!N30+'S-2 Ukiah'!N30)</f>
        <v>1.1413726799999999</v>
      </c>
    </row>
    <row r="31" spans="1:14" ht="15.45" customHeight="1" x14ac:dyDescent="0.3">
      <c r="A31" s="48" t="s">
        <v>45</v>
      </c>
      <c r="B31" s="63" t="s">
        <v>90</v>
      </c>
      <c r="C31" s="75">
        <f>SUM('S-2 Alameda'!C31+'S-2 Biggs'!C31+'S-2 Gridley'!C31+'S-2 Healdsburg'!C31+'S-2 Lodi'!C31+'S-2 Lompoc'!C31+'S-2 Palo Alto'!C31+'S-2 Plumas Sierra'!C31+'S-2 Port of Oakland'!C31+'S-2 Ukiah'!C31)</f>
        <v>304.29500000000002</v>
      </c>
      <c r="D31" s="75">
        <f>SUM('S-2 Alameda'!D31+'S-2 Biggs'!D31+'S-2 Gridley'!D31+'S-2 Healdsburg'!D31+'S-2 Lodi'!D31+'S-2 Lompoc'!D31+'S-2 Palo Alto'!D31+'S-2 Plumas Sierra'!D31+'S-2 Port of Oakland'!D31+'S-2 Ukiah'!D31)</f>
        <v>95.52500000000002</v>
      </c>
      <c r="E31" s="49">
        <f>SUM('S-2 Alameda'!E31+'S-2 Biggs'!E31+'S-2 Gridley'!E31+'S-2 Healdsburg'!E31+'S-2 Lodi'!E31+'S-2 Lompoc'!E31+'S-2 Palo Alto'!E31+'S-2 Plumas Sierra'!E31+'S-2 Port of Oakland'!E31+'S-2 Ukiah'!E31)</f>
        <v>55.565588105000003</v>
      </c>
      <c r="F31" s="49">
        <f>SUM('S-2 Alameda'!F31+'S-2 Biggs'!F31+'S-2 Gridley'!F31+'S-2 Healdsburg'!F31+'S-2 Lodi'!F31+'S-2 Lompoc'!F31+'S-2 Palo Alto'!F31+'S-2 Plumas Sierra'!F31+'S-2 Port of Oakland'!F31+'S-2 Ukiah'!F31)</f>
        <v>63.569061173000001</v>
      </c>
      <c r="G31" s="49">
        <f>SUM('S-2 Alameda'!G31+'S-2 Biggs'!G31+'S-2 Gridley'!G31+'S-2 Healdsburg'!G31+'S-2 Lodi'!G31+'S-2 Lompoc'!G31+'S-2 Palo Alto'!G31+'S-2 Plumas Sierra'!G31+'S-2 Port of Oakland'!G31+'S-2 Ukiah'!G31)</f>
        <v>81.085784425000014</v>
      </c>
      <c r="H31" s="49">
        <f>SUM('S-2 Alameda'!H31+'S-2 Biggs'!H31+'S-2 Gridley'!H31+'S-2 Healdsburg'!H31+'S-2 Lodi'!H31+'S-2 Lompoc'!H31+'S-2 Palo Alto'!H31+'S-2 Plumas Sierra'!H31+'S-2 Port of Oakland'!H31+'S-2 Ukiah'!H31)</f>
        <v>87.851729371000005</v>
      </c>
      <c r="I31" s="49">
        <f>SUM('S-2 Alameda'!I31+'S-2 Biggs'!I31+'S-2 Gridley'!I31+'S-2 Healdsburg'!I31+'S-2 Lodi'!I31+'S-2 Lompoc'!I31+'S-2 Palo Alto'!I31+'S-2 Plumas Sierra'!I31+'S-2 Port of Oakland'!I31+'S-2 Ukiah'!I31)</f>
        <v>96.471628827000018</v>
      </c>
      <c r="J31" s="49">
        <f>SUM('S-2 Alameda'!J31+'S-2 Biggs'!J31+'S-2 Gridley'!J31+'S-2 Healdsburg'!J31+'S-2 Lodi'!J31+'S-2 Lompoc'!J31+'S-2 Palo Alto'!J31+'S-2 Plumas Sierra'!J31+'S-2 Port of Oakland'!J31+'S-2 Ukiah'!J31)</f>
        <v>88.533790424000003</v>
      </c>
      <c r="K31" s="49">
        <f>SUM('S-2 Alameda'!K31+'S-2 Biggs'!K31+'S-2 Gridley'!K31+'S-2 Healdsburg'!K31+'S-2 Lodi'!K31+'S-2 Lompoc'!K31+'S-2 Palo Alto'!K31+'S-2 Plumas Sierra'!K31+'S-2 Port of Oakland'!K31+'S-2 Ukiah'!K31)</f>
        <v>89.897912529999985</v>
      </c>
      <c r="L31" s="49">
        <f>SUM('S-2 Alameda'!L31+'S-2 Biggs'!L31+'S-2 Gridley'!L31+'S-2 Healdsburg'!L31+'S-2 Lodi'!L31+'S-2 Lompoc'!L31+'S-2 Palo Alto'!L31+'S-2 Plumas Sierra'!L31+'S-2 Port of Oakland'!L31+'S-2 Ukiah'!L31)</f>
        <v>85.133555135000009</v>
      </c>
      <c r="M31" s="49">
        <f>SUM('S-2 Alameda'!M31+'S-2 Biggs'!M31+'S-2 Gridley'!M31+'S-2 Healdsburg'!M31+'S-2 Lodi'!M31+'S-2 Lompoc'!M31+'S-2 Palo Alto'!M31+'S-2 Plumas Sierra'!M31+'S-2 Port of Oakland'!M31+'S-2 Ukiah'!M31)</f>
        <v>78.969471076000005</v>
      </c>
      <c r="N31" s="49">
        <f>SUM('S-2 Alameda'!N31+'S-2 Biggs'!N31+'S-2 Gridley'!N31+'S-2 Healdsburg'!N31+'S-2 Lodi'!N31+'S-2 Lompoc'!N31+'S-2 Palo Alto'!N31+'S-2 Plumas Sierra'!N31+'S-2 Port of Oakland'!N31+'S-2 Ukiah'!N31)</f>
        <v>90.068382837999991</v>
      </c>
    </row>
    <row r="32" spans="1:14" ht="15.45" customHeight="1" x14ac:dyDescent="0.3">
      <c r="A32" s="48" t="s">
        <v>88</v>
      </c>
      <c r="B32" s="63" t="s">
        <v>91</v>
      </c>
      <c r="C32" s="75">
        <f>SUM('S-2 Alameda'!C32+'S-2 Biggs'!C32+'S-2 Gridley'!C32+'S-2 Healdsburg'!C32+'S-2 Lodi'!C32+'S-2 Lompoc'!C32+'S-2 Palo Alto'!C32+'S-2 Plumas Sierra'!C32+'S-2 Port of Oakland'!C32+'S-2 Ukiah'!C32)</f>
        <v>0.03</v>
      </c>
      <c r="D32" s="75">
        <f>SUM('S-2 Alameda'!D32+'S-2 Biggs'!D32+'S-2 Gridley'!D32+'S-2 Healdsburg'!D32+'S-2 Lodi'!D32+'S-2 Lompoc'!D32+'S-2 Palo Alto'!D32+'S-2 Plumas Sierra'!D32+'S-2 Port of Oakland'!D32+'S-2 Ukiah'!D32)</f>
        <v>2.2000000000000002E-2</v>
      </c>
      <c r="E32" s="49">
        <f>SUM('S-2 Alameda'!E32+'S-2 Biggs'!E32+'S-2 Gridley'!E32+'S-2 Healdsburg'!E32+'S-2 Lodi'!E32+'S-2 Lompoc'!E32+'S-2 Palo Alto'!E32+'S-2 Plumas Sierra'!E32+'S-2 Port of Oakland'!E32+'S-2 Ukiah'!E32)</f>
        <v>2.5200000000000007E-2</v>
      </c>
      <c r="F32" s="49">
        <f>SUM('S-2 Alameda'!F32+'S-2 Biggs'!F32+'S-2 Gridley'!F32+'S-2 Healdsburg'!F32+'S-2 Lodi'!F32+'S-2 Lompoc'!F32+'S-2 Palo Alto'!F32+'S-2 Plumas Sierra'!F32+'S-2 Port of Oakland'!F32+'S-2 Ukiah'!F32)</f>
        <v>2.5200000000000007E-2</v>
      </c>
      <c r="G32" s="49">
        <f>SUM('S-2 Alameda'!G32+'S-2 Biggs'!G32+'S-2 Gridley'!G32+'S-2 Healdsburg'!G32+'S-2 Lodi'!G32+'S-2 Lompoc'!G32+'S-2 Palo Alto'!G32+'S-2 Plumas Sierra'!G32+'S-2 Port of Oakland'!G32+'S-2 Ukiah'!G32)</f>
        <v>2.5200000000000007E-2</v>
      </c>
      <c r="H32" s="49">
        <f>SUM('S-2 Alameda'!H32+'S-2 Biggs'!H32+'S-2 Gridley'!H32+'S-2 Healdsburg'!H32+'S-2 Lodi'!H32+'S-2 Lompoc'!H32+'S-2 Palo Alto'!H32+'S-2 Plumas Sierra'!H32+'S-2 Port of Oakland'!H32+'S-2 Ukiah'!H32)</f>
        <v>2.5200000000000007E-2</v>
      </c>
      <c r="I32" s="49">
        <f>SUM('S-2 Alameda'!I32+'S-2 Biggs'!I32+'S-2 Gridley'!I32+'S-2 Healdsburg'!I32+'S-2 Lodi'!I32+'S-2 Lompoc'!I32+'S-2 Palo Alto'!I32+'S-2 Plumas Sierra'!I32+'S-2 Port of Oakland'!I32+'S-2 Ukiah'!I32)</f>
        <v>2.5200000000000004E-2</v>
      </c>
      <c r="J32" s="49">
        <f>SUM('S-2 Alameda'!J32+'S-2 Biggs'!J32+'S-2 Gridley'!J32+'S-2 Healdsburg'!J32+'S-2 Lodi'!J32+'S-2 Lompoc'!J32+'S-2 Palo Alto'!J32+'S-2 Plumas Sierra'!J32+'S-2 Port of Oakland'!J32+'S-2 Ukiah'!J32)</f>
        <v>2.5200000000000007E-2</v>
      </c>
      <c r="K32" s="49">
        <f>SUM('S-2 Alameda'!K32+'S-2 Biggs'!K32+'S-2 Gridley'!K32+'S-2 Healdsburg'!K32+'S-2 Lodi'!K32+'S-2 Lompoc'!K32+'S-2 Palo Alto'!K32+'S-2 Plumas Sierra'!K32+'S-2 Port of Oakland'!K32+'S-2 Ukiah'!K32)</f>
        <v>2.5200000000000007E-2</v>
      </c>
      <c r="L32" s="49">
        <f>SUM('S-2 Alameda'!L32+'S-2 Biggs'!L32+'S-2 Gridley'!L32+'S-2 Healdsburg'!L32+'S-2 Lodi'!L32+'S-2 Lompoc'!L32+'S-2 Palo Alto'!L32+'S-2 Plumas Sierra'!L32+'S-2 Port of Oakland'!L32+'S-2 Ukiah'!L32)</f>
        <v>2.5200000000000007E-2</v>
      </c>
      <c r="M32" s="49">
        <f>SUM('S-2 Alameda'!M32+'S-2 Biggs'!M32+'S-2 Gridley'!M32+'S-2 Healdsburg'!M32+'S-2 Lodi'!M32+'S-2 Lompoc'!M32+'S-2 Palo Alto'!M32+'S-2 Plumas Sierra'!M32+'S-2 Port of Oakland'!M32+'S-2 Ukiah'!M32)</f>
        <v>2.5200000000000007E-2</v>
      </c>
      <c r="N32" s="49">
        <f>SUM('S-2 Alameda'!N32+'S-2 Biggs'!N32+'S-2 Gridley'!N32+'S-2 Healdsburg'!N32+'S-2 Lodi'!N32+'S-2 Lompoc'!N32+'S-2 Palo Alto'!N32+'S-2 Plumas Sierra'!N32+'S-2 Port of Oakland'!N32+'S-2 Ukiah'!N32)</f>
        <v>2.5200000000000007E-2</v>
      </c>
    </row>
    <row r="33" spans="1:14" ht="15.45" customHeight="1" x14ac:dyDescent="0.3">
      <c r="A33" s="48" t="s">
        <v>89</v>
      </c>
      <c r="B33" s="63" t="s">
        <v>92</v>
      </c>
      <c r="C33" s="75">
        <f>SUM('S-2 Alameda'!C33+'S-2 Biggs'!C33+'S-2 Gridley'!C33+'S-2 Healdsburg'!C33+'S-2 Lodi'!C33+'S-2 Lompoc'!C33+'S-2 Palo Alto'!C33+'S-2 Plumas Sierra'!C33+'S-2 Port of Oakland'!C33+'S-2 Ukiah'!C33)</f>
        <v>37.008000000000003</v>
      </c>
      <c r="D33" s="75">
        <f>SUM('S-2 Alameda'!D33+'S-2 Biggs'!D33+'S-2 Gridley'!D33+'S-2 Healdsburg'!D33+'S-2 Lodi'!D33+'S-2 Lompoc'!D33+'S-2 Palo Alto'!D33+'S-2 Plumas Sierra'!D33+'S-2 Port of Oakland'!D33+'S-2 Ukiah'!D33)</f>
        <v>34.633000000000003</v>
      </c>
      <c r="E33" s="49">
        <f>SUM('S-2 Alameda'!E33+'S-2 Biggs'!E33+'S-2 Gridley'!E33+'S-2 Healdsburg'!E33+'S-2 Lodi'!E33+'S-2 Lompoc'!E33+'S-2 Palo Alto'!E33+'S-2 Plumas Sierra'!E33+'S-2 Port of Oakland'!E33+'S-2 Ukiah'!E33)</f>
        <v>32.136851935900012</v>
      </c>
      <c r="F33" s="49">
        <f>SUM('S-2 Alameda'!F33+'S-2 Biggs'!F33+'S-2 Gridley'!F33+'S-2 Healdsburg'!F33+'S-2 Lodi'!F33+'S-2 Lompoc'!F33+'S-2 Palo Alto'!F33+'S-2 Plumas Sierra'!F33+'S-2 Port of Oakland'!F33+'S-2 Ukiah'!F33)</f>
        <v>40.026120653570004</v>
      </c>
      <c r="G33" s="49">
        <f>SUM('S-2 Alameda'!G33+'S-2 Biggs'!G33+'S-2 Gridley'!G33+'S-2 Healdsburg'!G33+'S-2 Lodi'!G33+'S-2 Lompoc'!G33+'S-2 Palo Alto'!G33+'S-2 Plumas Sierra'!G33+'S-2 Port of Oakland'!G33+'S-2 Ukiah'!G33)</f>
        <v>39.296303671790014</v>
      </c>
      <c r="H33" s="49">
        <f>SUM('S-2 Alameda'!H33+'S-2 Biggs'!H33+'S-2 Gridley'!H33+'S-2 Healdsburg'!H33+'S-2 Lodi'!H33+'S-2 Lompoc'!H33+'S-2 Palo Alto'!H33+'S-2 Plumas Sierra'!H33+'S-2 Port of Oakland'!H33+'S-2 Ukiah'!H33)</f>
        <v>41.396423652700008</v>
      </c>
      <c r="I33" s="49">
        <f>SUM('S-2 Alameda'!I33+'S-2 Biggs'!I33+'S-2 Gridley'!I33+'S-2 Healdsburg'!I33+'S-2 Lodi'!I33+'S-2 Lompoc'!I33+'S-2 Palo Alto'!I33+'S-2 Plumas Sierra'!I33+'S-2 Port of Oakland'!I33+'S-2 Ukiah'!I33)</f>
        <v>41.75512915724002</v>
      </c>
      <c r="J33" s="49">
        <f>SUM('S-2 Alameda'!J33+'S-2 Biggs'!J33+'S-2 Gridley'!J33+'S-2 Healdsburg'!J33+'S-2 Lodi'!J33+'S-2 Lompoc'!J33+'S-2 Palo Alto'!J33+'S-2 Plumas Sierra'!J33+'S-2 Port of Oakland'!J33+'S-2 Ukiah'!J33)</f>
        <v>41.979359228780019</v>
      </c>
      <c r="K33" s="49">
        <f>SUM('S-2 Alameda'!K33+'S-2 Biggs'!K33+'S-2 Gridley'!K33+'S-2 Healdsburg'!K33+'S-2 Lodi'!K33+'S-2 Lompoc'!K33+'S-2 Palo Alto'!K33+'S-2 Plumas Sierra'!K33+'S-2 Port of Oakland'!K33+'S-2 Ukiah'!K33)</f>
        <v>41.972595058480017</v>
      </c>
      <c r="L33" s="49">
        <f>SUM('S-2 Alameda'!L33+'S-2 Biggs'!L33+'S-2 Gridley'!L33+'S-2 Healdsburg'!L33+'S-2 Lodi'!L33+'S-2 Lompoc'!L33+'S-2 Palo Alto'!L33+'S-2 Plumas Sierra'!L33+'S-2 Port of Oakland'!L33+'S-2 Ukiah'!L33)</f>
        <v>42.075145313450015</v>
      </c>
      <c r="M33" s="49">
        <f>SUM('S-2 Alameda'!M33+'S-2 Biggs'!M33+'S-2 Gridley'!M33+'S-2 Healdsburg'!M33+'S-2 Lodi'!M33+'S-2 Lompoc'!M33+'S-2 Palo Alto'!M33+'S-2 Plumas Sierra'!M33+'S-2 Port of Oakland'!M33+'S-2 Ukiah'!M33)</f>
        <v>41.999139440830021</v>
      </c>
      <c r="N33" s="49">
        <f>SUM('S-2 Alameda'!N33+'S-2 Biggs'!N33+'S-2 Gridley'!N33+'S-2 Healdsburg'!N33+'S-2 Lodi'!N33+'S-2 Lompoc'!N33+'S-2 Palo Alto'!N33+'S-2 Plumas Sierra'!N33+'S-2 Port of Oakland'!N33+'S-2 Ukiah'!N33)</f>
        <v>41.980306196280019</v>
      </c>
    </row>
    <row r="34" spans="1:14" x14ac:dyDescent="0.3">
      <c r="A34" s="48" t="s">
        <v>46</v>
      </c>
      <c r="B34" s="51" t="s">
        <v>97</v>
      </c>
      <c r="C34" s="65">
        <f>SUM(C35:C37)</f>
        <v>81.847000000000023</v>
      </c>
      <c r="D34" s="65">
        <f>SUM(D35:D37)</f>
        <v>248.53900000000002</v>
      </c>
      <c r="E34" s="53">
        <f>SUM(E35:E37)</f>
        <v>509.08230846214997</v>
      </c>
      <c r="F34" s="53">
        <f>SUM(F35:F37)</f>
        <v>264.80986572641001</v>
      </c>
      <c r="G34" s="53">
        <f t="shared" ref="G34:N34" si="4">SUM(G35:G37)</f>
        <v>263.91610031269005</v>
      </c>
      <c r="H34" s="53">
        <f t="shared" si="4"/>
        <v>264.05267360788002</v>
      </c>
      <c r="I34" s="53">
        <f t="shared" si="4"/>
        <v>262.23146466669004</v>
      </c>
      <c r="J34" s="53">
        <f t="shared" si="4"/>
        <v>263.68234959985995</v>
      </c>
      <c r="K34" s="53">
        <f t="shared" si="4"/>
        <v>263.29800624647999</v>
      </c>
      <c r="L34" s="53">
        <f t="shared" si="4"/>
        <v>263.91507260073996</v>
      </c>
      <c r="M34" s="53">
        <f t="shared" si="4"/>
        <v>264.66962488259998</v>
      </c>
      <c r="N34" s="53">
        <f t="shared" si="4"/>
        <v>264.0556342008</v>
      </c>
    </row>
    <row r="35" spans="1:14" x14ac:dyDescent="0.3">
      <c r="A35" s="48" t="s">
        <v>47</v>
      </c>
      <c r="B35" s="44" t="s">
        <v>108</v>
      </c>
      <c r="C35" s="75">
        <f>'S-2 Alameda'!C35+'S-2 Biggs'!C35+'S-2 Gridley'!C35+'S-2 Healdsburg'!C35+'S-2 Lodi'!C35+'S-2 Lompoc'!C35+'S-2 Palo Alto'!C35+'S-2 Plumas Sierra'!C35+'S-2 Port of Oakland'!C35+'S-2 Ukiah'!C35</f>
        <v>75.059000000000012</v>
      </c>
      <c r="D35" s="75">
        <f>'S-2 Alameda'!D35+'S-2 Biggs'!D35+'S-2 Gridley'!D35+'S-2 Healdsburg'!D35+'S-2 Lodi'!D35+'S-2 Lompoc'!D35+'S-2 Palo Alto'!D35+'S-2 Plumas Sierra'!D35+'S-2 Port of Oakland'!D35+'S-2 Ukiah'!D35</f>
        <v>234.74400000000003</v>
      </c>
      <c r="E35" s="49">
        <f>'S-2 Alameda'!E35+'S-2 Biggs'!E35+'S-2 Gridley'!E35+'S-2 Healdsburg'!E35+'S-2 Lodi'!E35+'S-2 Lompoc'!E35+'S-2 Palo Alto'!E35+'S-2 Plumas Sierra'!E35+'S-2 Port of Oakland'!E35+'S-2 Ukiah'!E35</f>
        <v>478.68084268459995</v>
      </c>
      <c r="F35" s="49">
        <f>'S-2 Alameda'!F35+'S-2 Biggs'!F35+'S-2 Gridley'!F35+'S-2 Healdsburg'!F35+'S-2 Lodi'!F35+'S-2 Lompoc'!F35+'S-2 Palo Alto'!F35+'S-2 Plumas Sierra'!F35+'S-2 Port of Oakland'!F35+'S-2 Ukiah'!F35</f>
        <v>248.10566711926</v>
      </c>
      <c r="G35" s="49">
        <f>'S-2 Alameda'!G35+'S-2 Biggs'!G35+'S-2 Gridley'!G35+'S-2 Healdsburg'!G35+'S-2 Lodi'!G35+'S-2 Lompoc'!G35+'S-2 Palo Alto'!G35+'S-2 Plumas Sierra'!G35+'S-2 Port of Oakland'!G35+'S-2 Ukiah'!G35</f>
        <v>247.22586639074004</v>
      </c>
      <c r="H35" s="49">
        <f>'S-2 Alameda'!H35+'S-2 Biggs'!H35+'S-2 Gridley'!H35+'S-2 Healdsburg'!H35+'S-2 Lodi'!H35+'S-2 Lompoc'!H35+'S-2 Palo Alto'!H35+'S-2 Plumas Sierra'!H35+'S-2 Port of Oakland'!H35+'S-2 Ukiah'!H35</f>
        <v>247.35075928106002</v>
      </c>
      <c r="I35" s="49">
        <f>'S-2 Alameda'!I35+'S-2 Biggs'!I35+'S-2 Gridley'!I35+'S-2 Healdsburg'!I35+'S-2 Lodi'!I35+'S-2 Lompoc'!I35+'S-2 Palo Alto'!I35+'S-2 Plumas Sierra'!I35+'S-2 Port of Oakland'!I35+'S-2 Ukiah'!I35</f>
        <v>245.52347295650003</v>
      </c>
      <c r="J35" s="49">
        <f>'S-2 Alameda'!J35+'S-2 Biggs'!J35+'S-2 Gridley'!J35+'S-2 Healdsburg'!J35+'S-2 Lodi'!J35+'S-2 Lompoc'!J35+'S-2 Palo Alto'!J35+'S-2 Plumas Sierra'!J35+'S-2 Port of Oakland'!J35+'S-2 Ukiah'!J35</f>
        <v>246.97773657706998</v>
      </c>
      <c r="K35" s="49">
        <f>'S-2 Alameda'!K35+'S-2 Biggs'!K35+'S-2 Gridley'!K35+'S-2 Healdsburg'!K35+'S-2 Lodi'!K35+'S-2 Lompoc'!K35+'S-2 Palo Alto'!K35+'S-2 Plumas Sierra'!K35+'S-2 Port of Oakland'!K35+'S-2 Ukiah'!K35</f>
        <v>246.59833130905</v>
      </c>
      <c r="L35" s="49">
        <f>'S-2 Alameda'!L35+'S-2 Biggs'!L35+'S-2 Gridley'!L35+'S-2 Healdsburg'!L35+'S-2 Lodi'!L35+'S-2 Lompoc'!L35+'S-2 Palo Alto'!L35+'S-2 Plumas Sierra'!L35+'S-2 Port of Oakland'!L35+'S-2 Ukiah'!L35</f>
        <v>247.22483866307999</v>
      </c>
      <c r="M35" s="49">
        <f>'S-2 Alameda'!M35+'S-2 Biggs'!M35+'S-2 Gridley'!M35+'S-2 Healdsburg'!M35+'S-2 Lodi'!M35+'S-2 Lompoc'!M35+'S-2 Palo Alto'!M35+'S-2 Plumas Sierra'!M35+'S-2 Port of Oakland'!M35+'S-2 Ukiah'!M35</f>
        <v>247.98838847527</v>
      </c>
      <c r="N35" s="49">
        <f>'S-2 Alameda'!N35+'S-2 Biggs'!N35+'S-2 Gridley'!N35+'S-2 Healdsburg'!N35+'S-2 Lodi'!N35+'S-2 Lompoc'!N35+'S-2 Palo Alto'!N35+'S-2 Plumas Sierra'!N35+'S-2 Port of Oakland'!N35+'S-2 Ukiah'!N35</f>
        <v>247.35178704907</v>
      </c>
    </row>
    <row r="36" spans="1:14" x14ac:dyDescent="0.3">
      <c r="A36" s="48" t="s">
        <v>48</v>
      </c>
      <c r="B36" s="44" t="s">
        <v>111</v>
      </c>
      <c r="C36" s="75">
        <f>'S-2 Alameda'!C36+'S-2 Biggs'!C36+'S-2 Gridley'!C36+'S-2 Healdsburg'!C36+'S-2 Lodi'!C36+'S-2 Lompoc'!C36+'S-2 Palo Alto'!C36+'S-2 Plumas Sierra'!C36+'S-2 Port of Oakland'!C36+'S-2 Ukiah'!C36</f>
        <v>3.15</v>
      </c>
      <c r="D36" s="75">
        <f>'S-2 Alameda'!D36+'S-2 Biggs'!D36+'S-2 Gridley'!D36+'S-2 Healdsburg'!D36+'S-2 Lodi'!D36+'S-2 Lompoc'!D36+'S-2 Palo Alto'!D36+'S-2 Plumas Sierra'!D36+'S-2 Port of Oakland'!D36+'S-2 Ukiah'!D36</f>
        <v>5.6820000000000013</v>
      </c>
      <c r="E36" s="49">
        <f>'S-2 Alameda'!E36+'S-2 Biggs'!E36+'S-2 Gridley'!E36+'S-2 Healdsburg'!E36+'S-2 Lodi'!E36+'S-2 Lompoc'!E36+'S-2 Palo Alto'!E36+'S-2 Plumas Sierra'!E36+'S-2 Port of Oakland'!E36+'S-2 Ukiah'!E36</f>
        <v>24.332344377559998</v>
      </c>
      <c r="F36" s="49">
        <f>'S-2 Alameda'!F36+'S-2 Biggs'!F36+'S-2 Gridley'!F36+'S-2 Healdsburg'!F36+'S-2 Lodi'!F36+'S-2 Lompoc'!F36+'S-2 Palo Alto'!F36+'S-2 Plumas Sierra'!F36+'S-2 Port of Oakland'!F36+'S-2 Ukiah'!F36</f>
        <v>10.634198578620003</v>
      </c>
      <c r="G36" s="49">
        <f>'S-2 Alameda'!G36+'S-2 Biggs'!G36+'S-2 Gridley'!G36+'S-2 Healdsburg'!G36+'S-2 Lodi'!G36+'S-2 Lompoc'!G36+'S-2 Palo Alto'!G36+'S-2 Plumas Sierra'!G36+'S-2 Port of Oakland'!G36+'S-2 Ukiah'!G36</f>
        <v>10.621581064820001</v>
      </c>
      <c r="H36" s="49">
        <f>'S-2 Alameda'!H36+'S-2 Biggs'!H36+'S-2 Gridley'!H36+'S-2 Healdsburg'!H36+'S-2 Lodi'!H36+'S-2 Lompoc'!H36+'S-2 Palo Alto'!H36+'S-2 Plumas Sierra'!H36+'S-2 Port of Oakland'!H36+'S-2 Ukiah'!H36</f>
        <v>10.63419861255</v>
      </c>
      <c r="I36" s="49">
        <f>'S-2 Alameda'!I36+'S-2 Biggs'!I36+'S-2 Gridley'!I36+'S-2 Healdsburg'!I36+'S-2 Lodi'!I36+'S-2 Lompoc'!I36+'S-2 Palo Alto'!I36+'S-2 Plumas Sierra'!I36+'S-2 Port of Oakland'!I36+'S-2 Ukiah'!I36</f>
        <v>10.639525995860003</v>
      </c>
      <c r="J36" s="49">
        <f>'S-2 Alameda'!J36+'S-2 Biggs'!J36+'S-2 Gridley'!J36+'S-2 Healdsburg'!J36+'S-2 Lodi'!J36+'S-2 Lompoc'!J36+'S-2 Palo Alto'!J36+'S-2 Plumas Sierra'!J36+'S-2 Port of Oakland'!J36+'S-2 Ukiah'!J36</f>
        <v>10.635320151329999</v>
      </c>
      <c r="K36" s="49">
        <f>'S-2 Alameda'!K36+'S-2 Biggs'!K36+'S-2 Gridley'!K36+'S-2 Healdsburg'!K36+'S-2 Lodi'!K36+'S-2 Lompoc'!K36+'S-2 Palo Alto'!K36+'S-2 Plumas Sierra'!K36+'S-2 Port of Oakland'!K36+'S-2 Ukiah'!K36</f>
        <v>10.630553508849999</v>
      </c>
      <c r="L36" s="49">
        <f>'S-2 Alameda'!L36+'S-2 Biggs'!L36+'S-2 Gridley'!L36+'S-2 Healdsburg'!L36+'S-2 Lodi'!L36+'S-2 Lompoc'!L36+'S-2 Palo Alto'!L36+'S-2 Plumas Sierra'!L36+'S-2 Port of Oakland'!L36+'S-2 Ukiah'!L36</f>
        <v>10.621581066279999</v>
      </c>
      <c r="M36" s="49">
        <f>'S-2 Alameda'!M36+'S-2 Biggs'!M36+'S-2 Gridley'!M36+'S-2 Healdsburg'!M36+'S-2 Lodi'!M36+'S-2 Lompoc'!M36+'S-2 Palo Alto'!M36+'S-2 Plumas Sierra'!M36+'S-2 Port of Oakland'!M36+'S-2 Ukiah'!M36</f>
        <v>10.613169307389999</v>
      </c>
      <c r="N36" s="49">
        <f>'S-2 Alameda'!N36+'S-2 Biggs'!N36+'S-2 Gridley'!N36+'S-2 Healdsburg'!N36+'S-2 Lodi'!N36+'S-2 Lompoc'!N36+'S-2 Palo Alto'!N36+'S-2 Plumas Sierra'!N36+'S-2 Port of Oakland'!N36+'S-2 Ukiah'!N36</f>
        <v>10.634198580250001</v>
      </c>
    </row>
    <row r="37" spans="1:14" x14ac:dyDescent="0.3">
      <c r="A37" s="48" t="s">
        <v>110</v>
      </c>
      <c r="B37" s="44" t="s">
        <v>109</v>
      </c>
      <c r="C37" s="75">
        <f>'S-2 Alameda'!C37+'S-2 Biggs'!C37+'S-2 Gridley'!C37+'S-2 Healdsburg'!C37+'S-2 Lodi'!C37+'S-2 Lompoc'!C37+'S-2 Palo Alto'!C37+'S-2 Plumas Sierra'!C37+'S-2 Port of Oakland'!C37+'S-2 Ukiah'!C37</f>
        <v>3.6380000000000003</v>
      </c>
      <c r="D37" s="75">
        <f>'S-2 Alameda'!D37+'S-2 Biggs'!D37+'S-2 Gridley'!D37+'S-2 Healdsburg'!D37+'S-2 Lodi'!D37+'S-2 Lompoc'!D37+'S-2 Palo Alto'!D37+'S-2 Plumas Sierra'!D37+'S-2 Port of Oakland'!D37+'S-2 Ukiah'!D37</f>
        <v>8.1129999999999995</v>
      </c>
      <c r="E37" s="49">
        <f>'S-2 Alameda'!E37+'S-2 Biggs'!E37+'S-2 Gridley'!E37+'S-2 Healdsburg'!E37+'S-2 Lodi'!E37+'S-2 Lompoc'!E37+'S-2 Palo Alto'!E37+'S-2 Plumas Sierra'!E37+'S-2 Port of Oakland'!E37+'S-2 Ukiah'!E37</f>
        <v>6.0691213999900011</v>
      </c>
      <c r="F37" s="49">
        <f>'S-2 Alameda'!F37+'S-2 Biggs'!F37+'S-2 Gridley'!F37+'S-2 Healdsburg'!F37+'S-2 Lodi'!F37+'S-2 Lompoc'!F37+'S-2 Palo Alto'!F37+'S-2 Plumas Sierra'!F37+'S-2 Port of Oakland'!F37+'S-2 Ukiah'!F37</f>
        <v>6.0700000285300009</v>
      </c>
      <c r="G37" s="49">
        <f>'S-2 Alameda'!G37+'S-2 Biggs'!G37+'S-2 Gridley'!G37+'S-2 Healdsburg'!G37+'S-2 Lodi'!G37+'S-2 Lompoc'!G37+'S-2 Palo Alto'!G37+'S-2 Plumas Sierra'!G37+'S-2 Port of Oakland'!G37+'S-2 Ukiah'!G37</f>
        <v>6.0686528571300009</v>
      </c>
      <c r="H37" s="49">
        <f>'S-2 Alameda'!H37+'S-2 Biggs'!H37+'S-2 Gridley'!H37+'S-2 Healdsburg'!H37+'S-2 Lodi'!H37+'S-2 Lompoc'!H37+'S-2 Palo Alto'!H37+'S-2 Plumas Sierra'!H37+'S-2 Port of Oakland'!H37+'S-2 Ukiah'!H37</f>
        <v>6.0677157142699993</v>
      </c>
      <c r="I37" s="49">
        <f>'S-2 Alameda'!I37+'S-2 Biggs'!I37+'S-2 Gridley'!I37+'S-2 Healdsburg'!I37+'S-2 Lodi'!I37+'S-2 Lompoc'!I37+'S-2 Palo Alto'!I37+'S-2 Plumas Sierra'!I37+'S-2 Port of Oakland'!I37+'S-2 Ukiah'!I37</f>
        <v>6.0684657143299994</v>
      </c>
      <c r="J37" s="49">
        <f>'S-2 Alameda'!J37+'S-2 Biggs'!J37+'S-2 Gridley'!J37+'S-2 Healdsburg'!J37+'S-2 Lodi'!J37+'S-2 Lompoc'!J37+'S-2 Palo Alto'!J37+'S-2 Plumas Sierra'!J37+'S-2 Port of Oakland'!J37+'S-2 Ukiah'!J37</f>
        <v>6.0692928714600001</v>
      </c>
      <c r="K37" s="49">
        <f>'S-2 Alameda'!K37+'S-2 Biggs'!K37+'S-2 Gridley'!K37+'S-2 Healdsburg'!K37+'S-2 Lodi'!K37+'S-2 Lompoc'!K37+'S-2 Palo Alto'!K37+'S-2 Plumas Sierra'!K37+'S-2 Port of Oakland'!K37+'S-2 Ukiah'!K37</f>
        <v>6.0691214285799999</v>
      </c>
      <c r="L37" s="49">
        <f>'S-2 Alameda'!L37+'S-2 Biggs'!L37+'S-2 Gridley'!L37+'S-2 Healdsburg'!L37+'S-2 Lodi'!L37+'S-2 Lompoc'!L37+'S-2 Palo Alto'!L37+'S-2 Plumas Sierra'!L37+'S-2 Port of Oakland'!L37+'S-2 Ukiah'!L37</f>
        <v>6.0686528713799994</v>
      </c>
      <c r="M37" s="49">
        <f>'S-2 Alameda'!M37+'S-2 Biggs'!M37+'S-2 Gridley'!M37+'S-2 Healdsburg'!M37+'S-2 Lodi'!M37+'S-2 Lompoc'!M37+'S-2 Palo Alto'!M37+'S-2 Plumas Sierra'!M37+'S-2 Port of Oakland'!M37+'S-2 Ukiah'!M37</f>
        <v>6.0680670999399995</v>
      </c>
      <c r="N37" s="49">
        <f>'S-2 Alameda'!N37+'S-2 Biggs'!N37+'S-2 Gridley'!N37+'S-2 Healdsburg'!N37+'S-2 Lodi'!N37+'S-2 Lompoc'!N37+'S-2 Palo Alto'!N37+'S-2 Plumas Sierra'!N37+'S-2 Port of Oakland'!N37+'S-2 Ukiah'!N37</f>
        <v>6.0696485714800001</v>
      </c>
    </row>
    <row r="38" spans="1:14" x14ac:dyDescent="0.3">
      <c r="A38" s="31" t="s">
        <v>8</v>
      </c>
      <c r="B38" s="32" t="s">
        <v>9</v>
      </c>
      <c r="C38" s="33" t="s">
        <v>10</v>
      </c>
      <c r="D38" s="34">
        <v>2016</v>
      </c>
      <c r="E38" s="33" t="s">
        <v>11</v>
      </c>
      <c r="F38" s="33" t="s">
        <v>12</v>
      </c>
      <c r="G38" s="34">
        <v>2019</v>
      </c>
      <c r="H38" s="34" t="s">
        <v>13</v>
      </c>
      <c r="I38" s="34" t="s">
        <v>14</v>
      </c>
      <c r="J38" s="34" t="s">
        <v>15</v>
      </c>
      <c r="K38" s="34" t="s">
        <v>16</v>
      </c>
      <c r="L38" s="34" t="s">
        <v>17</v>
      </c>
      <c r="M38" s="34" t="s">
        <v>18</v>
      </c>
      <c r="N38" s="34" t="s">
        <v>19</v>
      </c>
    </row>
    <row r="39" spans="1:14" x14ac:dyDescent="0.3">
      <c r="A39" s="48" t="s">
        <v>49</v>
      </c>
      <c r="B39" s="51" t="s">
        <v>98</v>
      </c>
      <c r="C39" s="62">
        <f t="shared" ref="C39:N39" si="5">SUM(C40:C41)</f>
        <v>346.65999999999997</v>
      </c>
      <c r="D39" s="62">
        <f t="shared" si="5"/>
        <v>339.09800000000001</v>
      </c>
      <c r="E39" s="53">
        <f t="shared" si="5"/>
        <v>335.3632941784</v>
      </c>
      <c r="F39" s="53">
        <f t="shared" si="5"/>
        <v>334.77677081280001</v>
      </c>
      <c r="G39" s="53">
        <f t="shared" si="5"/>
        <v>330.26874641280006</v>
      </c>
      <c r="H39" s="53">
        <f t="shared" si="5"/>
        <v>312.31404277439998</v>
      </c>
      <c r="I39" s="53">
        <f t="shared" si="5"/>
        <v>318.02559791999994</v>
      </c>
      <c r="J39" s="53">
        <f t="shared" si="5"/>
        <v>311.86090559999991</v>
      </c>
      <c r="K39" s="53">
        <f t="shared" si="5"/>
        <v>305.69621328000005</v>
      </c>
      <c r="L39" s="53">
        <f t="shared" si="5"/>
        <v>300.35215526400003</v>
      </c>
      <c r="M39" s="53">
        <f t="shared" si="5"/>
        <v>296.63048928000001</v>
      </c>
      <c r="N39" s="53">
        <f t="shared" si="5"/>
        <v>280.31218607999995</v>
      </c>
    </row>
    <row r="40" spans="1:14" x14ac:dyDescent="0.3">
      <c r="A40" s="48" t="s">
        <v>50</v>
      </c>
      <c r="B40" s="63" t="s">
        <v>112</v>
      </c>
      <c r="C40" s="75">
        <f>'S-2 Alameda'!C40+'S-2 Biggs'!C40+'S-2 Gridley'!C40+'S-2 Healdsburg'!C40+'S-2 Lodi'!C40+'S-2 Lompoc'!C40+'S-2 Palo Alto'!C40+'S-2 Plumas Sierra'!C40+'S-2 Ukiah'!C40</f>
        <v>191.26900000000001</v>
      </c>
      <c r="D40" s="75">
        <f>'S-2 Alameda'!D40+'S-2 Biggs'!D40+'S-2 Gridley'!D40+'S-2 Healdsburg'!D40+'S-2 Lodi'!D40+'S-2 Lompoc'!D40+'S-2 Palo Alto'!D40+'S-2 Plumas Sierra'!D40+'S-2 Ukiah'!D40</f>
        <v>197.14000000000001</v>
      </c>
      <c r="E40" s="49">
        <f>'S-2 Alameda'!E40+'S-2 Biggs'!E40+'S-2 Gridley'!E40+'S-2 Healdsburg'!E40+'S-2 Lodi'!E40+'S-2 Lompoc'!E40+'S-2 Palo Alto'!E40+'S-2 Plumas Sierra'!E40+'S-2 Ukiah'!E40</f>
        <v>189.74380673360002</v>
      </c>
      <c r="F40" s="49">
        <f>'S-2 Alameda'!F40+'S-2 Biggs'!F40+'S-2 Gridley'!F40+'S-2 Healdsburg'!F40+'S-2 Lodi'!F40+'S-2 Lompoc'!F40+'S-2 Palo Alto'!F40+'S-2 Plumas Sierra'!F40+'S-2 Ukiah'!F40</f>
        <v>190.08682226879998</v>
      </c>
      <c r="G40" s="49">
        <f>'S-2 Alameda'!G40+'S-2 Biggs'!G40+'S-2 Gridley'!G40+'S-2 Healdsburg'!G40+'S-2 Lodi'!G40+'S-2 Lompoc'!G40+'S-2 Palo Alto'!G40+'S-2 Plumas Sierra'!G40+'S-2 Ukiah'!G40</f>
        <v>188.06553838079998</v>
      </c>
      <c r="H40" s="49">
        <f>'S-2 Alameda'!H40+'S-2 Biggs'!H40+'S-2 Gridley'!H40+'S-2 Healdsburg'!H40+'S-2 Lodi'!H40+'S-2 Lompoc'!H40+'S-2 Palo Alto'!H40+'S-2 Plumas Sierra'!H40+'S-2 Ukiah'!H40</f>
        <v>185.08989455039998</v>
      </c>
      <c r="I40" s="49">
        <f>'S-2 Alameda'!I40+'S-2 Biggs'!I40+'S-2 Gridley'!I40+'S-2 Healdsburg'!I40+'S-2 Lodi'!I40+'S-2 Lompoc'!I40+'S-2 Palo Alto'!I40+'S-2 Plumas Sierra'!I40+'S-2 Ukiah'!I40</f>
        <v>182.03973791999994</v>
      </c>
      <c r="J40" s="49">
        <f>'S-2 Alameda'!J40+'S-2 Biggs'!J40+'S-2 Gridley'!J40+'S-2 Healdsburg'!J40+'S-2 Lodi'!J40+'S-2 Lompoc'!J40+'S-2 Palo Alto'!J40+'S-2 Plumas Sierra'!J40+'S-2 Ukiah'!J40</f>
        <v>179.13870623999992</v>
      </c>
      <c r="K40" s="49">
        <f>'S-2 Alameda'!K40+'S-2 Biggs'!K40+'S-2 Gridley'!K40+'S-2 Healdsburg'!K40+'S-2 Lodi'!K40+'S-2 Lompoc'!K40+'S-2 Palo Alto'!K40+'S-2 Plumas Sierra'!K40+'S-2 Ukiah'!K40</f>
        <v>175.87504560000005</v>
      </c>
      <c r="L40" s="49">
        <f>'S-2 Alameda'!L40+'S-2 Biggs'!L40+'S-2 Gridley'!L40+'S-2 Healdsburg'!L40+'S-2 Lodi'!L40+'S-2 Lompoc'!L40+'S-2 Palo Alto'!L40+'S-2 Plumas Sierra'!L40+'S-2 Ukiah'!L40</f>
        <v>173.08429286400002</v>
      </c>
      <c r="M40" s="49">
        <f>'S-2 Alameda'!M40+'S-2 Biggs'!M40+'S-2 Gridley'!M40+'S-2 Healdsburg'!M40+'S-2 Lodi'!M40+'S-2 Lompoc'!M40+'S-2 Palo Alto'!M40+'S-2 Plumas Sierra'!M40+'S-2 Ukiah'!M40</f>
        <v>169.71035327999999</v>
      </c>
      <c r="N40" s="49">
        <f>'S-2 Alameda'!N40+'S-2 Biggs'!N40+'S-2 Gridley'!N40+'S-2 Healdsburg'!N40+'S-2 Lodi'!N40+'S-2 Lompoc'!N40+'S-2 Palo Alto'!N40+'S-2 Plumas Sierra'!N40+'S-2 Ukiah'!N40</f>
        <v>166.80932159999995</v>
      </c>
    </row>
    <row r="41" spans="1:14" x14ac:dyDescent="0.3">
      <c r="A41" s="48" t="s">
        <v>51</v>
      </c>
      <c r="B41" s="63" t="s">
        <v>113</v>
      </c>
      <c r="C41" s="75">
        <f>'S-2 Alameda'!C41+'S-2 Biggs'!C41+'S-2 Gridley'!C41+'S-2 Healdsburg'!C41+'S-2 Lodi'!C41+'S-2 Lompoc'!C41+'S-2 Palo Alto'!C41+'S-2 Plumas Sierra'!C41+'S-2 Ukiah'!C41</f>
        <v>155.39099999999999</v>
      </c>
      <c r="D41" s="75">
        <f>'S-2 Alameda'!D41+'S-2 Biggs'!D41+'S-2 Gridley'!D41+'S-2 Healdsburg'!D41+'S-2 Lodi'!D41+'S-2 Lompoc'!D41+'S-2 Palo Alto'!D41+'S-2 Plumas Sierra'!D41+'S-2 Ukiah'!D41</f>
        <v>141.958</v>
      </c>
      <c r="E41" s="49">
        <f>'S-2 Alameda'!E41+'S-2 Biggs'!E41+'S-2 Gridley'!E41+'S-2 Healdsburg'!E41+'S-2 Lodi'!E41+'S-2 Lompoc'!E41+'S-2 Palo Alto'!E41+'S-2 Plumas Sierra'!E41+'S-2 Ukiah'!E41</f>
        <v>145.61948744479997</v>
      </c>
      <c r="F41" s="49">
        <f>'S-2 Alameda'!F41+'S-2 Biggs'!F41+'S-2 Gridley'!F41+'S-2 Healdsburg'!F41+'S-2 Lodi'!F41+'S-2 Lompoc'!F41+'S-2 Palo Alto'!F41+'S-2 Plumas Sierra'!F41+'S-2 Ukiah'!F41</f>
        <v>144.689948544</v>
      </c>
      <c r="G41" s="49">
        <f>'S-2 Alameda'!G41+'S-2 Biggs'!G41+'S-2 Gridley'!G41+'S-2 Healdsburg'!G41+'S-2 Lodi'!G41+'S-2 Lompoc'!G41+'S-2 Palo Alto'!G41+'S-2 Plumas Sierra'!G41+'S-2 Ukiah'!G41</f>
        <v>142.20320803200005</v>
      </c>
      <c r="H41" s="49">
        <f>'S-2 Alameda'!H41+'S-2 Biggs'!H41+'S-2 Gridley'!H41+'S-2 Healdsburg'!H41+'S-2 Lodi'!H41+'S-2 Lompoc'!H41+'S-2 Palo Alto'!H41+'S-2 Plumas Sierra'!H41+'S-2 Ukiah'!H41</f>
        <v>127.224148224</v>
      </c>
      <c r="I41" s="49">
        <f>'S-2 Alameda'!I41+'S-2 Biggs'!I41+'S-2 Gridley'!I41+'S-2 Healdsburg'!I41+'S-2 Lodi'!I41+'S-2 Lompoc'!I41+'S-2 Palo Alto'!I41+'S-2 Plumas Sierra'!I41+'S-2 Ukiah'!I41</f>
        <v>135.98586</v>
      </c>
      <c r="J41" s="49">
        <f>'S-2 Alameda'!J41+'S-2 Biggs'!J41+'S-2 Gridley'!J41+'S-2 Healdsburg'!J41+'S-2 Lodi'!J41+'S-2 Lompoc'!J41+'S-2 Palo Alto'!J41+'S-2 Plumas Sierra'!J41+'S-2 Ukiah'!J41</f>
        <v>132.72219935999999</v>
      </c>
      <c r="K41" s="49">
        <f>'S-2 Alameda'!K41+'S-2 Biggs'!K41+'S-2 Gridley'!K41+'S-2 Healdsburg'!K41+'S-2 Lodi'!K41+'S-2 Lompoc'!K41+'S-2 Palo Alto'!K41+'S-2 Plumas Sierra'!K41+'S-2 Ukiah'!K41</f>
        <v>129.82116768</v>
      </c>
      <c r="L41" s="49">
        <f>'S-2 Alameda'!L41+'S-2 Biggs'!L41+'S-2 Gridley'!L41+'S-2 Healdsburg'!L41+'S-2 Lodi'!L41+'S-2 Lompoc'!L41+'S-2 Palo Alto'!L41+'S-2 Plumas Sierra'!L41+'S-2 Ukiah'!L41</f>
        <v>127.26786240000003</v>
      </c>
      <c r="M41" s="49">
        <f>'S-2 Alameda'!M41+'S-2 Biggs'!M41+'S-2 Gridley'!M41+'S-2 Healdsburg'!M41+'S-2 Lodi'!M41+'S-2 Lompoc'!M41+'S-2 Palo Alto'!M41+'S-2 Plumas Sierra'!M41+'S-2 Ukiah'!M41</f>
        <v>126.92013600000003</v>
      </c>
      <c r="N41" s="49">
        <f>'S-2 Alameda'!N41+'S-2 Biggs'!N41+'S-2 Gridley'!N41+'S-2 Healdsburg'!N41+'S-2 Lodi'!N41+'S-2 Lompoc'!N41+'S-2 Palo Alto'!N41+'S-2 Plumas Sierra'!N41+'S-2 Ukiah'!N41</f>
        <v>113.50286448000003</v>
      </c>
    </row>
    <row r="42" spans="1:14" x14ac:dyDescent="0.3">
      <c r="A42" s="48" t="s">
        <v>52</v>
      </c>
      <c r="B42" s="51" t="s">
        <v>99</v>
      </c>
      <c r="C42" s="64">
        <f>SUM(C43:C49)</f>
        <v>213.50600000000003</v>
      </c>
      <c r="D42" s="64">
        <f>SUM(D43:D49)</f>
        <v>347.60300000000007</v>
      </c>
      <c r="E42" s="53">
        <f>SUM(E43:E49)</f>
        <v>720.33838579802</v>
      </c>
      <c r="F42" s="53">
        <f>SUM(F43:F49)</f>
        <v>735.20176078878001</v>
      </c>
      <c r="G42" s="53">
        <f t="shared" ref="G42:N42" si="6">SUM(G43:G49)</f>
        <v>733.62524640652009</v>
      </c>
      <c r="H42" s="53">
        <f t="shared" si="6"/>
        <v>727.05442738492002</v>
      </c>
      <c r="I42" s="53">
        <f t="shared" si="6"/>
        <v>690.40981229423994</v>
      </c>
      <c r="J42" s="53">
        <f t="shared" si="6"/>
        <v>683.35779791050993</v>
      </c>
      <c r="K42" s="53">
        <f t="shared" si="6"/>
        <v>668.42563160020995</v>
      </c>
      <c r="L42" s="53">
        <f t="shared" si="6"/>
        <v>667.31330032338008</v>
      </c>
      <c r="M42" s="53">
        <f t="shared" si="6"/>
        <v>664.64652116810998</v>
      </c>
      <c r="N42" s="53">
        <f t="shared" si="6"/>
        <v>663.06520143896</v>
      </c>
    </row>
    <row r="43" spans="1:14" x14ac:dyDescent="0.3">
      <c r="A43" s="48" t="s">
        <v>53</v>
      </c>
      <c r="B43" s="44" t="s">
        <v>100</v>
      </c>
      <c r="C43" s="75">
        <f>SUM('S-2 Alameda'!C43+'S-2 Biggs'!C43+'S-2 Gridley'!C43+'S-2 Healdsburg'!C43+'S-2 Lodi'!C43+'S-2 Lompoc'!C43+'S-2 Palo Alto'!C43+'S-2 Plumas Sierra'!C43+'S-2 Port of Oakland'!C43+'S-2 Ukiah'!C43)</f>
        <v>184.87</v>
      </c>
      <c r="D43" s="75">
        <f>SUM('S-2 Alameda'!D43+'S-2 Biggs'!D43+'S-2 Gridley'!D43+'S-2 Healdsburg'!D43+'S-2 Lodi'!D43+'S-2 Lompoc'!D43+'S-2 Palo Alto'!D43+'S-2 Plumas Sierra'!D43+'S-2 Port of Oakland'!D43+'S-2 Ukiah'!D43)</f>
        <v>191.69000000000003</v>
      </c>
      <c r="E43" s="49">
        <f>SUM('S-2 Alameda'!E43+'S-2 Biggs'!E43+'S-2 Gridley'!E43+'S-2 Healdsburg'!E43+'S-2 Lodi'!E43+'S-2 Lompoc'!E43+'S-2 Palo Alto'!E43+'S-2 Plumas Sierra'!E43+'S-2 Port of Oakland'!E43+'S-2 Ukiah'!E43)</f>
        <v>221.13651000000002</v>
      </c>
      <c r="F43" s="49">
        <f>SUM('S-2 Alameda'!F43+'S-2 Biggs'!F43+'S-2 Gridley'!F43+'S-2 Healdsburg'!F43+'S-2 Lodi'!F43+'S-2 Lompoc'!F43+'S-2 Palo Alto'!F43+'S-2 Plumas Sierra'!F43+'S-2 Port of Oakland'!F43+'S-2 Ukiah'!F43)</f>
        <v>237.30840000000003</v>
      </c>
      <c r="G43" s="49">
        <f>SUM('S-2 Alameda'!G43+'S-2 Biggs'!G43+'S-2 Gridley'!G43+'S-2 Healdsburg'!G43+'S-2 Lodi'!G43+'S-2 Lompoc'!G43+'S-2 Palo Alto'!G43+'S-2 Plumas Sierra'!G43+'S-2 Port of Oakland'!G43+'S-2 Ukiah'!G43)</f>
        <v>237.30840000000003</v>
      </c>
      <c r="H43" s="49">
        <f>SUM('S-2 Alameda'!H43+'S-2 Biggs'!H43+'S-2 Gridley'!H43+'S-2 Healdsburg'!H43+'S-2 Lodi'!H43+'S-2 Lompoc'!H43+'S-2 Palo Alto'!H43+'S-2 Plumas Sierra'!H43+'S-2 Port of Oakland'!H43+'S-2 Ukiah'!H43)</f>
        <v>232.10256000000001</v>
      </c>
      <c r="I43" s="49">
        <f>SUM('S-2 Alameda'!I43+'S-2 Biggs'!I43+'S-2 Gridley'!I43+'S-2 Healdsburg'!I43+'S-2 Lodi'!I43+'S-2 Lompoc'!I43+'S-2 Palo Alto'!I43+'S-2 Plumas Sierra'!I43+'S-2 Port of Oakland'!I43+'S-2 Ukiah'!I43)</f>
        <v>219.7884</v>
      </c>
      <c r="J43" s="49">
        <f>SUM('S-2 Alameda'!J43+'S-2 Biggs'!J43+'S-2 Gridley'!J43+'S-2 Healdsburg'!J43+'S-2 Lodi'!J43+'S-2 Lompoc'!J43+'S-2 Palo Alto'!J43+'S-2 Plumas Sierra'!J43+'S-2 Port of Oakland'!J43+'S-2 Ukiah'!J43)</f>
        <v>217.1532</v>
      </c>
      <c r="K43" s="49">
        <f>SUM('S-2 Alameda'!K43+'S-2 Biggs'!K43+'S-2 Gridley'!K43+'S-2 Healdsburg'!K43+'S-2 Lodi'!K43+'S-2 Lompoc'!K43+'S-2 Palo Alto'!K43+'S-2 Plumas Sierra'!K43+'S-2 Port of Oakland'!K43+'S-2 Ukiah'!K43)</f>
        <v>204.0204</v>
      </c>
      <c r="L43" s="49">
        <f>SUM('S-2 Alameda'!L43+'S-2 Biggs'!L43+'S-2 Gridley'!L43+'S-2 Healdsburg'!L43+'S-2 Lodi'!L43+'S-2 Lompoc'!L43+'S-2 Palo Alto'!L43+'S-2 Plumas Sierra'!L43+'S-2 Port of Oakland'!L43+'S-2 Ukiah'!L43)</f>
        <v>204.57936000000001</v>
      </c>
      <c r="M43" s="49">
        <f>SUM('S-2 Alameda'!M43+'S-2 Biggs'!M43+'S-2 Gridley'!M43+'S-2 Healdsburg'!M43+'S-2 Lodi'!M43+'S-2 Lompoc'!M43+'S-2 Palo Alto'!M43+'S-2 Plumas Sierra'!M43+'S-2 Port of Oakland'!M43+'S-2 Ukiah'!M43)</f>
        <v>204.0204</v>
      </c>
      <c r="N43" s="49">
        <f>SUM('S-2 Alameda'!N43+'S-2 Biggs'!N43+'S-2 Gridley'!N43+'S-2 Healdsburg'!N43+'S-2 Lodi'!N43+'S-2 Lompoc'!N43+'S-2 Palo Alto'!N43+'S-2 Plumas Sierra'!N43+'S-2 Port of Oakland'!N43+'S-2 Ukiah'!N43)</f>
        <v>204.0204</v>
      </c>
    </row>
    <row r="44" spans="1:14" x14ac:dyDescent="0.3">
      <c r="A44" s="48" t="s">
        <v>54</v>
      </c>
      <c r="B44" s="44" t="s">
        <v>101</v>
      </c>
      <c r="C44" s="75">
        <f>SUM('S-2 Alameda'!C44+'S-2 Biggs'!C44+'S-2 Gridley'!C44+'S-2 Healdsburg'!C44+'S-2 Lodi'!C44+'S-2 Lompoc'!C44+'S-2 Palo Alto'!C44+'S-2 Plumas Sierra'!C44+'S-2 Port of Oakland'!C44+'S-2 Ukiah'!C44)</f>
        <v>0</v>
      </c>
      <c r="D44" s="75">
        <f>SUM('S-2 Alameda'!D44+'S-2 Biggs'!D44+'S-2 Gridley'!D44+'S-2 Healdsburg'!D44+'S-2 Lodi'!D44+'S-2 Lompoc'!D44+'S-2 Palo Alto'!D44+'S-2 Plumas Sierra'!D44+'S-2 Port of Oakland'!D44+'S-2 Ukiah'!D44)</f>
        <v>0</v>
      </c>
      <c r="E44" s="49">
        <f>SUM('S-2 Alameda'!E44+'S-2 Biggs'!E44+'S-2 Gridley'!E44+'S-2 Healdsburg'!E44+'S-2 Lodi'!E44+'S-2 Lompoc'!E44+'S-2 Palo Alto'!E44+'S-2 Plumas Sierra'!E44+'S-2 Port of Oakland'!E44+'S-2 Ukiah'!E44)</f>
        <v>0</v>
      </c>
      <c r="F44" s="49">
        <f>SUM('S-2 Alameda'!F44+'S-2 Biggs'!F44+'S-2 Gridley'!F44+'S-2 Healdsburg'!F44+'S-2 Lodi'!F44+'S-2 Lompoc'!F44+'S-2 Palo Alto'!F44+'S-2 Plumas Sierra'!F44+'S-2 Port of Oakland'!F44+'S-2 Ukiah'!F44)</f>
        <v>0</v>
      </c>
      <c r="G44" s="49">
        <f>SUM('S-2 Alameda'!G44+'S-2 Biggs'!G44+'S-2 Gridley'!G44+'S-2 Healdsburg'!G44+'S-2 Lodi'!G44+'S-2 Lompoc'!G44+'S-2 Palo Alto'!G44+'S-2 Plumas Sierra'!G44+'S-2 Port of Oakland'!G44+'S-2 Ukiah'!G44)</f>
        <v>0</v>
      </c>
      <c r="H44" s="49">
        <f>SUM('S-2 Alameda'!H44+'S-2 Biggs'!H44+'S-2 Gridley'!H44+'S-2 Healdsburg'!H44+'S-2 Lodi'!H44+'S-2 Lompoc'!H44+'S-2 Palo Alto'!H44+'S-2 Plumas Sierra'!H44+'S-2 Port of Oakland'!H44+'S-2 Ukiah'!H44)</f>
        <v>0</v>
      </c>
      <c r="I44" s="49">
        <f>SUM('S-2 Alameda'!I44+'S-2 Biggs'!I44+'S-2 Gridley'!I44+'S-2 Healdsburg'!I44+'S-2 Lodi'!I44+'S-2 Lompoc'!I44+'S-2 Palo Alto'!I44+'S-2 Plumas Sierra'!I44+'S-2 Port of Oakland'!I44+'S-2 Ukiah'!I44)</f>
        <v>0</v>
      </c>
      <c r="J44" s="49">
        <f>SUM('S-2 Alameda'!J44+'S-2 Biggs'!J44+'S-2 Gridley'!J44+'S-2 Healdsburg'!J44+'S-2 Lodi'!J44+'S-2 Lompoc'!J44+'S-2 Palo Alto'!J44+'S-2 Plumas Sierra'!J44+'S-2 Port of Oakland'!J44+'S-2 Ukiah'!J44)</f>
        <v>0</v>
      </c>
      <c r="K44" s="49">
        <f>SUM('S-2 Alameda'!K44+'S-2 Biggs'!K44+'S-2 Gridley'!K44+'S-2 Healdsburg'!K44+'S-2 Lodi'!K44+'S-2 Lompoc'!K44+'S-2 Palo Alto'!K44+'S-2 Plumas Sierra'!K44+'S-2 Port of Oakland'!K44+'S-2 Ukiah'!K44)</f>
        <v>0</v>
      </c>
      <c r="L44" s="49">
        <f>SUM('S-2 Alameda'!L44+'S-2 Biggs'!L44+'S-2 Gridley'!L44+'S-2 Healdsburg'!L44+'S-2 Lodi'!L44+'S-2 Lompoc'!L44+'S-2 Palo Alto'!L44+'S-2 Plumas Sierra'!L44+'S-2 Port of Oakland'!L44+'S-2 Ukiah'!L44)</f>
        <v>0</v>
      </c>
      <c r="M44" s="49">
        <f>SUM('S-2 Alameda'!M44+'S-2 Biggs'!M44+'S-2 Gridley'!M44+'S-2 Healdsburg'!M44+'S-2 Lodi'!M44+'S-2 Lompoc'!M44+'S-2 Palo Alto'!M44+'S-2 Plumas Sierra'!M44+'S-2 Port of Oakland'!M44+'S-2 Ukiah'!M44)</f>
        <v>0</v>
      </c>
      <c r="N44" s="49">
        <f>SUM('S-2 Alameda'!N44+'S-2 Biggs'!N44+'S-2 Gridley'!N44+'S-2 Healdsburg'!N44+'S-2 Lodi'!N44+'S-2 Lompoc'!N44+'S-2 Palo Alto'!N44+'S-2 Plumas Sierra'!N44+'S-2 Port of Oakland'!N44+'S-2 Ukiah'!N44)</f>
        <v>0</v>
      </c>
    </row>
    <row r="45" spans="1:14" x14ac:dyDescent="0.3">
      <c r="A45" s="48" t="s">
        <v>55</v>
      </c>
      <c r="B45" s="44" t="s">
        <v>102</v>
      </c>
      <c r="C45" s="75">
        <f>SUM('S-2 Alameda'!C45+'S-2 Biggs'!C45+'S-2 Gridley'!C45+'S-2 Healdsburg'!C45+'S-2 Lodi'!C45+'S-2 Lompoc'!C45+'S-2 Palo Alto'!C45+'S-2 Plumas Sierra'!C45+'S-2 Port of Oakland'!C45+'S-2 Ukiah'!C45)</f>
        <v>1.3760000000000001</v>
      </c>
      <c r="D45" s="75">
        <f>SUM('S-2 Alameda'!D45+'S-2 Biggs'!D45+'S-2 Gridley'!D45+'S-2 Healdsburg'!D45+'S-2 Lodi'!D45+'S-2 Lompoc'!D45+'S-2 Palo Alto'!D45+'S-2 Plumas Sierra'!D45+'S-2 Port of Oakland'!D45+'S-2 Ukiah'!D45)</f>
        <v>2.762</v>
      </c>
      <c r="E45" s="49">
        <f>SUM('S-2 Alameda'!E45+'S-2 Biggs'!E45+'S-2 Gridley'!E45+'S-2 Healdsburg'!E45+'S-2 Lodi'!E45+'S-2 Lompoc'!E45+'S-2 Palo Alto'!E45+'S-2 Plumas Sierra'!E45+'S-2 Port of Oakland'!E45+'S-2 Ukiah'!E45)</f>
        <v>1.9862899999999999</v>
      </c>
      <c r="F45" s="49">
        <f>SUM('S-2 Alameda'!F45+'S-2 Biggs'!F45+'S-2 Gridley'!F45+'S-2 Healdsburg'!F45+'S-2 Lodi'!F45+'S-2 Lompoc'!F45+'S-2 Palo Alto'!F45+'S-2 Plumas Sierra'!F45+'S-2 Port of Oakland'!F45+'S-2 Ukiah'!F45)</f>
        <v>2.0043800000000003</v>
      </c>
      <c r="G45" s="49">
        <f>SUM('S-2 Alameda'!G45+'S-2 Biggs'!G45+'S-2 Gridley'!G45+'S-2 Healdsburg'!G45+'S-2 Lodi'!G45+'S-2 Lompoc'!G45+'S-2 Palo Alto'!G45+'S-2 Plumas Sierra'!G45+'S-2 Port of Oakland'!G45+'S-2 Ukiah'!G45)</f>
        <v>2.0043800000000003</v>
      </c>
      <c r="H45" s="49">
        <f>SUM('S-2 Alameda'!H45+'S-2 Biggs'!H45+'S-2 Gridley'!H45+'S-2 Healdsburg'!H45+'S-2 Lodi'!H45+'S-2 Lompoc'!H45+'S-2 Palo Alto'!H45+'S-2 Plumas Sierra'!H45+'S-2 Port of Oakland'!H45+'S-2 Ukiah'!H45)</f>
        <v>2.01031</v>
      </c>
      <c r="I45" s="49">
        <f>SUM('S-2 Alameda'!I45+'S-2 Biggs'!I45+'S-2 Gridley'!I45+'S-2 Healdsburg'!I45+'S-2 Lodi'!I45+'S-2 Lompoc'!I45+'S-2 Palo Alto'!I45+'S-2 Plumas Sierra'!I45+'S-2 Port of Oakland'!I45+'S-2 Ukiah'!I45)</f>
        <v>2.0043800000000003</v>
      </c>
      <c r="J45" s="49">
        <f>SUM('S-2 Alameda'!J45+'S-2 Biggs'!J45+'S-2 Gridley'!J45+'S-2 Healdsburg'!J45+'S-2 Lodi'!J45+'S-2 Lompoc'!J45+'S-2 Palo Alto'!J45+'S-2 Plumas Sierra'!J45+'S-2 Port of Oakland'!J45+'S-2 Ukiah'!J45)</f>
        <v>2.0043800000000003</v>
      </c>
      <c r="K45" s="49">
        <f>SUM('S-2 Alameda'!K45+'S-2 Biggs'!K45+'S-2 Gridley'!K45+'S-2 Healdsburg'!K45+'S-2 Lodi'!K45+'S-2 Lompoc'!K45+'S-2 Palo Alto'!K45+'S-2 Plumas Sierra'!K45+'S-2 Port of Oakland'!K45+'S-2 Ukiah'!K45)</f>
        <v>2.0043800000000003</v>
      </c>
      <c r="L45" s="49">
        <f>SUM('S-2 Alameda'!L45+'S-2 Biggs'!L45+'S-2 Gridley'!L45+'S-2 Healdsburg'!L45+'S-2 Lodi'!L45+'S-2 Lompoc'!L45+'S-2 Palo Alto'!L45+'S-2 Plumas Sierra'!L45+'S-2 Port of Oakland'!L45+'S-2 Ukiah'!L45)</f>
        <v>2.01031</v>
      </c>
      <c r="M45" s="49">
        <f>SUM('S-2 Alameda'!M45+'S-2 Biggs'!M45+'S-2 Gridley'!M45+'S-2 Healdsburg'!M45+'S-2 Lodi'!M45+'S-2 Lompoc'!M45+'S-2 Palo Alto'!M45+'S-2 Plumas Sierra'!M45+'S-2 Port of Oakland'!M45+'S-2 Ukiah'!M45)</f>
        <v>2.0043800000000003</v>
      </c>
      <c r="N45" s="49">
        <f>SUM('S-2 Alameda'!N45+'S-2 Biggs'!N45+'S-2 Gridley'!N45+'S-2 Healdsburg'!N45+'S-2 Lodi'!N45+'S-2 Lompoc'!N45+'S-2 Palo Alto'!N45+'S-2 Plumas Sierra'!N45+'S-2 Port of Oakland'!N45+'S-2 Ukiah'!N45)</f>
        <v>2.0043800000000003</v>
      </c>
    </row>
    <row r="46" spans="1:14" x14ac:dyDescent="0.3">
      <c r="A46" s="48" t="s">
        <v>56</v>
      </c>
      <c r="B46" s="44" t="s">
        <v>103</v>
      </c>
      <c r="C46" s="75">
        <f>SUM('S-2 Alameda'!C46+'S-2 Biggs'!C46+'S-2 Gridley'!C46+'S-2 Healdsburg'!C46+'S-2 Lodi'!C46+'S-2 Lompoc'!C46+'S-2 Palo Alto'!C46+'S-2 Plumas Sierra'!C46+'S-2 Port of Oakland'!C46+'S-2 Ukiah'!C46)</f>
        <v>27.260000000000005</v>
      </c>
      <c r="D46" s="75">
        <f>SUM('S-2 Alameda'!D46+'S-2 Biggs'!D46+'S-2 Gridley'!D46+'S-2 Healdsburg'!D46+'S-2 Lodi'!D46+'S-2 Lompoc'!D46+'S-2 Palo Alto'!D46+'S-2 Plumas Sierra'!D46+'S-2 Port of Oakland'!D46+'S-2 Ukiah'!D46)</f>
        <v>153.15100000000004</v>
      </c>
      <c r="E46" s="49">
        <f>SUM('S-2 Alameda'!E46+'S-2 Biggs'!E46+'S-2 Gridley'!E46+'S-2 Healdsburg'!E46+'S-2 Lodi'!E46+'S-2 Lompoc'!E46+'S-2 Palo Alto'!E46+'S-2 Plumas Sierra'!E46+'S-2 Port of Oakland'!E46+'S-2 Ukiah'!E46)</f>
        <v>335.12518579802003</v>
      </c>
      <c r="F46" s="49">
        <f>SUM('S-2 Alameda'!F46+'S-2 Biggs'!F46+'S-2 Gridley'!F46+'S-2 Healdsburg'!F46+'S-2 Lodi'!F46+'S-2 Lompoc'!F46+'S-2 Palo Alto'!F46+'S-2 Plumas Sierra'!F46+'S-2 Port of Oakland'!F46+'S-2 Ukiah'!F46)</f>
        <v>333.55738078877999</v>
      </c>
      <c r="G46" s="49">
        <f>SUM('S-2 Alameda'!G46+'S-2 Biggs'!G46+'S-2 Gridley'!G46+'S-2 Healdsburg'!G46+'S-2 Lodi'!G46+'S-2 Lompoc'!G46+'S-2 Palo Alto'!G46+'S-2 Plumas Sierra'!G46+'S-2 Port of Oakland'!G46+'S-2 Ukiah'!G46)</f>
        <v>331.98086640652002</v>
      </c>
      <c r="H46" s="49">
        <f>SUM('S-2 Alameda'!H46+'S-2 Biggs'!H46+'S-2 Gridley'!H46+'S-2 Healdsburg'!H46+'S-2 Lodi'!H46+'S-2 Lompoc'!H46+'S-2 Palo Alto'!H46+'S-2 Plumas Sierra'!H46+'S-2 Port of Oakland'!H46+'S-2 Ukiah'!H46)</f>
        <v>330.40025738492</v>
      </c>
      <c r="I46" s="49">
        <f>SUM('S-2 Alameda'!I46+'S-2 Biggs'!I46+'S-2 Gridley'!I46+'S-2 Healdsburg'!I46+'S-2 Lodi'!I46+'S-2 Lompoc'!I46+'S-2 Palo Alto'!I46+'S-2 Plumas Sierra'!I46+'S-2 Port of Oakland'!I46+'S-2 Ukiah'!I46)</f>
        <v>378.95183229423998</v>
      </c>
      <c r="J46" s="49">
        <f>SUM('S-2 Alameda'!J46+'S-2 Biggs'!J46+'S-2 Gridley'!J46+'S-2 Healdsburg'!J46+'S-2 Lodi'!J46+'S-2 Lompoc'!J46+'S-2 Palo Alto'!J46+'S-2 Plumas Sierra'!J46+'S-2 Port of Oakland'!J46+'S-2 Ukiah'!J46)</f>
        <v>377.14521791050998</v>
      </c>
      <c r="K46" s="49">
        <f>SUM('S-2 Alameda'!K46+'S-2 Biggs'!K46+'S-2 Gridley'!K46+'S-2 Healdsburg'!K46+'S-2 Lodi'!K46+'S-2 Lompoc'!K46+'S-2 Palo Alto'!K46+'S-2 Plumas Sierra'!K46+'S-2 Port of Oakland'!K46+'S-2 Ukiah'!K46)</f>
        <v>375.34585160021004</v>
      </c>
      <c r="L46" s="49">
        <f>SUM('S-2 Alameda'!L46+'S-2 Biggs'!L46+'S-2 Gridley'!L46+'S-2 Healdsburg'!L46+'S-2 Lodi'!L46+'S-2 Lompoc'!L46+'S-2 Palo Alto'!L46+'S-2 Plumas Sierra'!L46+'S-2 Port of Oakland'!L46+'S-2 Ukiah'!L46)</f>
        <v>373.55473032338</v>
      </c>
      <c r="M46" s="49">
        <f>SUM('S-2 Alameda'!M46+'S-2 Biggs'!M46+'S-2 Gridley'!M46+'S-2 Healdsburg'!M46+'S-2 Lodi'!M46+'S-2 Lompoc'!M46+'S-2 Palo Alto'!M46+'S-2 Plumas Sierra'!M46+'S-2 Port of Oakland'!M46+'S-2 Ukiah'!M46)</f>
        <v>371.56674116811007</v>
      </c>
      <c r="N46" s="49">
        <f>SUM('S-2 Alameda'!N46+'S-2 Biggs'!N46+'S-2 Gridley'!N46+'S-2 Healdsburg'!N46+'S-2 Lodi'!N46+'S-2 Lompoc'!N46+'S-2 Palo Alto'!N46+'S-2 Plumas Sierra'!N46+'S-2 Port of Oakland'!N46+'S-2 Ukiah'!N46)</f>
        <v>369.98542143896003</v>
      </c>
    </row>
    <row r="47" spans="1:14" x14ac:dyDescent="0.3">
      <c r="A47" s="48" t="s">
        <v>57</v>
      </c>
      <c r="B47" s="44" t="s">
        <v>104</v>
      </c>
      <c r="C47" s="75">
        <f>SUM('S-2 Alameda'!C47+'S-2 Biggs'!C47+'S-2 Gridley'!C47+'S-2 Healdsburg'!C47+'S-2 Lodi'!C47+'S-2 Lompoc'!C47+'S-2 Palo Alto'!C47+'S-2 Plumas Sierra'!C47+'S-2 Port of Oakland'!C47+'S-2 Ukiah'!C47)</f>
        <v>0</v>
      </c>
      <c r="D47" s="75">
        <f>SUM('S-2 Alameda'!D47+'S-2 Biggs'!D47+'S-2 Gridley'!D47+'S-2 Healdsburg'!D47+'S-2 Lodi'!D47+'S-2 Lompoc'!D47+'S-2 Palo Alto'!D47+'S-2 Plumas Sierra'!D47+'S-2 Port of Oakland'!D47+'S-2 Ukiah'!D47)</f>
        <v>0</v>
      </c>
      <c r="E47" s="49">
        <f>SUM('S-2 Alameda'!E47+'S-2 Biggs'!E47+'S-2 Gridley'!E47+'S-2 Healdsburg'!E47+'S-2 Lodi'!E47+'S-2 Lompoc'!E47+'S-2 Palo Alto'!E47+'S-2 Plumas Sierra'!E47+'S-2 Port of Oakland'!E47+'S-2 Ukiah'!E47)</f>
        <v>162.09039999999999</v>
      </c>
      <c r="F47" s="49">
        <f>SUM('S-2 Alameda'!F47+'S-2 Biggs'!F47+'S-2 Gridley'!F47+'S-2 Healdsburg'!F47+'S-2 Lodi'!F47+'S-2 Lompoc'!F47+'S-2 Palo Alto'!F47+'S-2 Plumas Sierra'!F47+'S-2 Port of Oakland'!F47+'S-2 Ukiah'!F47)</f>
        <v>162.33159999999998</v>
      </c>
      <c r="G47" s="49">
        <f>SUM('S-2 Alameda'!G47+'S-2 Biggs'!G47+'S-2 Gridley'!G47+'S-2 Healdsburg'!G47+'S-2 Lodi'!G47+'S-2 Lompoc'!G47+'S-2 Palo Alto'!G47+'S-2 Plumas Sierra'!G47+'S-2 Port of Oakland'!G47+'S-2 Ukiah'!G47)</f>
        <v>162.33159999999998</v>
      </c>
      <c r="H47" s="49">
        <f>SUM('S-2 Alameda'!H47+'S-2 Biggs'!H47+'S-2 Gridley'!H47+'S-2 Healdsburg'!H47+'S-2 Lodi'!H47+'S-2 Lompoc'!H47+'S-2 Palo Alto'!H47+'S-2 Plumas Sierra'!H47+'S-2 Port of Oakland'!H47+'S-2 Ukiah'!H47)</f>
        <v>162.54129999999998</v>
      </c>
      <c r="I47" s="49">
        <f>SUM('S-2 Alameda'!I47+'S-2 Biggs'!I47+'S-2 Gridley'!I47+'S-2 Healdsburg'!I47+'S-2 Lodi'!I47+'S-2 Lompoc'!I47+'S-2 Palo Alto'!I47+'S-2 Plumas Sierra'!I47+'S-2 Port of Oakland'!I47+'S-2 Ukiah'!I47)</f>
        <v>89.665199999999999</v>
      </c>
      <c r="J47" s="49">
        <f>SUM('S-2 Alameda'!J47+'S-2 Biggs'!J47+'S-2 Gridley'!J47+'S-2 Healdsburg'!J47+'S-2 Lodi'!J47+'S-2 Lompoc'!J47+'S-2 Palo Alto'!J47+'S-2 Plumas Sierra'!J47+'S-2 Port of Oakland'!J47+'S-2 Ukiah'!J47)</f>
        <v>87.054999999999993</v>
      </c>
      <c r="K47" s="49">
        <f>SUM('S-2 Alameda'!K47+'S-2 Biggs'!K47+'S-2 Gridley'!K47+'S-2 Healdsburg'!K47+'S-2 Lodi'!K47+'S-2 Lompoc'!K47+'S-2 Palo Alto'!K47+'S-2 Plumas Sierra'!K47+'S-2 Port of Oakland'!K47+'S-2 Ukiah'!K47)</f>
        <v>87.054999999999993</v>
      </c>
      <c r="L47" s="49">
        <f>SUM('S-2 Alameda'!L47+'S-2 Biggs'!L47+'S-2 Gridley'!L47+'S-2 Healdsburg'!L47+'S-2 Lodi'!L47+'S-2 Lompoc'!L47+'S-2 Palo Alto'!L47+'S-2 Plumas Sierra'!L47+'S-2 Port of Oakland'!L47+'S-2 Ukiah'!L47)</f>
        <v>87.168899999999994</v>
      </c>
      <c r="M47" s="49">
        <f>SUM('S-2 Alameda'!M47+'S-2 Biggs'!M47+'S-2 Gridley'!M47+'S-2 Healdsburg'!M47+'S-2 Lodi'!M47+'S-2 Lompoc'!M47+'S-2 Palo Alto'!M47+'S-2 Plumas Sierra'!M47+'S-2 Port of Oakland'!M47+'S-2 Ukiah'!M47)</f>
        <v>87.054999999999993</v>
      </c>
      <c r="N47" s="49">
        <f>SUM('S-2 Alameda'!N47+'S-2 Biggs'!N47+'S-2 Gridley'!N47+'S-2 Healdsburg'!N47+'S-2 Lodi'!N47+'S-2 Lompoc'!N47+'S-2 Palo Alto'!N47+'S-2 Plumas Sierra'!N47+'S-2 Port of Oakland'!N47+'S-2 Ukiah'!N47)</f>
        <v>87.054999999999993</v>
      </c>
    </row>
    <row r="48" spans="1:14" x14ac:dyDescent="0.3">
      <c r="A48" s="48" t="s">
        <v>58</v>
      </c>
      <c r="B48" s="66" t="s">
        <v>105</v>
      </c>
      <c r="C48" s="75">
        <f>SUM('S-2 Alameda'!C48+'S-2 Biggs'!C48+'S-2 Gridley'!C48+'S-2 Healdsburg'!C48+'S-2 Lodi'!C48+'S-2 Lompoc'!C48+'S-2 Palo Alto'!C48+'S-2 Plumas Sierra'!C48+'S-2 Port of Oakland'!C48+'S-2 Ukiah'!C48)</f>
        <v>0</v>
      </c>
      <c r="D48" s="75">
        <f>SUM('S-2 Alameda'!D48+'S-2 Biggs'!D48+'S-2 Gridley'!D48+'S-2 Healdsburg'!D48+'S-2 Lodi'!D48+'S-2 Lompoc'!D48+'S-2 Palo Alto'!D48+'S-2 Plumas Sierra'!D48+'S-2 Port of Oakland'!D48+'S-2 Ukiah'!D48)</f>
        <v>0</v>
      </c>
      <c r="E48" s="49">
        <f>SUM('S-2 Alameda'!E48+'S-2 Biggs'!E48+'S-2 Gridley'!E48+'S-2 Healdsburg'!E48+'S-2 Lodi'!E48+'S-2 Lompoc'!E48+'S-2 Palo Alto'!E48+'S-2 Plumas Sierra'!E48+'S-2 Port of Oakland'!E48+'S-2 Ukiah'!E48)</f>
        <v>0</v>
      </c>
      <c r="F48" s="49">
        <f>SUM('S-2 Alameda'!F48+'S-2 Biggs'!F48+'S-2 Gridley'!F48+'S-2 Healdsburg'!F48+'S-2 Lodi'!F48+'S-2 Lompoc'!F48+'S-2 Palo Alto'!F48+'S-2 Plumas Sierra'!F48+'S-2 Port of Oakland'!F48+'S-2 Ukiah'!F48)</f>
        <v>0</v>
      </c>
      <c r="G48" s="49">
        <f>SUM('S-2 Alameda'!G48+'S-2 Biggs'!G48+'S-2 Gridley'!G48+'S-2 Healdsburg'!G48+'S-2 Lodi'!G48+'S-2 Lompoc'!G48+'S-2 Palo Alto'!G48+'S-2 Plumas Sierra'!G48+'S-2 Port of Oakland'!G48+'S-2 Ukiah'!G48)</f>
        <v>0</v>
      </c>
      <c r="H48" s="49">
        <f>SUM('S-2 Alameda'!H48+'S-2 Biggs'!H48+'S-2 Gridley'!H48+'S-2 Healdsburg'!H48+'S-2 Lodi'!H48+'S-2 Lompoc'!H48+'S-2 Palo Alto'!H48+'S-2 Plumas Sierra'!H48+'S-2 Port of Oakland'!H48+'S-2 Ukiah'!H48)</f>
        <v>0</v>
      </c>
      <c r="I48" s="49">
        <f>SUM('S-2 Alameda'!I48+'S-2 Biggs'!I48+'S-2 Gridley'!I48+'S-2 Healdsburg'!I48+'S-2 Lodi'!I48+'S-2 Lompoc'!I48+'S-2 Palo Alto'!I48+'S-2 Plumas Sierra'!I48+'S-2 Port of Oakland'!I48+'S-2 Ukiah'!I48)</f>
        <v>0</v>
      </c>
      <c r="J48" s="49">
        <f>SUM('S-2 Alameda'!J48+'S-2 Biggs'!J48+'S-2 Gridley'!J48+'S-2 Healdsburg'!J48+'S-2 Lodi'!J48+'S-2 Lompoc'!J48+'S-2 Palo Alto'!J48+'S-2 Plumas Sierra'!J48+'S-2 Port of Oakland'!J48+'S-2 Ukiah'!J48)</f>
        <v>0</v>
      </c>
      <c r="K48" s="49">
        <f>SUM('S-2 Alameda'!K48+'S-2 Biggs'!K48+'S-2 Gridley'!K48+'S-2 Healdsburg'!K48+'S-2 Lodi'!K48+'S-2 Lompoc'!K48+'S-2 Palo Alto'!K48+'S-2 Plumas Sierra'!K48+'S-2 Port of Oakland'!K48+'S-2 Ukiah'!K48)</f>
        <v>0</v>
      </c>
      <c r="L48" s="49">
        <f>SUM('S-2 Alameda'!L48+'S-2 Biggs'!L48+'S-2 Gridley'!L48+'S-2 Healdsburg'!L48+'S-2 Lodi'!L48+'S-2 Lompoc'!L48+'S-2 Palo Alto'!L48+'S-2 Plumas Sierra'!L48+'S-2 Port of Oakland'!L48+'S-2 Ukiah'!L48)</f>
        <v>0</v>
      </c>
      <c r="M48" s="49">
        <f>SUM('S-2 Alameda'!M48+'S-2 Biggs'!M48+'S-2 Gridley'!M48+'S-2 Healdsburg'!M48+'S-2 Lodi'!M48+'S-2 Lompoc'!M48+'S-2 Palo Alto'!M48+'S-2 Plumas Sierra'!M48+'S-2 Port of Oakland'!M48+'S-2 Ukiah'!M48)</f>
        <v>0</v>
      </c>
      <c r="N48" s="49">
        <f>SUM('S-2 Alameda'!N48+'S-2 Biggs'!N48+'S-2 Gridley'!N48+'S-2 Healdsburg'!N48+'S-2 Lodi'!N48+'S-2 Lompoc'!N48+'S-2 Palo Alto'!N48+'S-2 Plumas Sierra'!N48+'S-2 Port of Oakland'!N48+'S-2 Ukiah'!N48)</f>
        <v>0</v>
      </c>
    </row>
    <row r="49" spans="1:14" x14ac:dyDescent="0.3">
      <c r="A49" s="48" t="s">
        <v>59</v>
      </c>
      <c r="B49" s="44" t="s">
        <v>106</v>
      </c>
      <c r="C49" s="75">
        <f>SUM('S-2 Alameda'!C49+'S-2 Biggs'!C49+'S-2 Gridley'!C49+'S-2 Healdsburg'!C49+'S-2 Lodi'!C49+'S-2 Lompoc'!C49+'S-2 Palo Alto'!C49+'S-2 Plumas Sierra'!C49+'S-2 Port of Oakland'!C49+'S-2 Ukiah'!C49)</f>
        <v>0</v>
      </c>
      <c r="D49" s="75">
        <f>SUM('S-2 Alameda'!D49+'S-2 Biggs'!D49+'S-2 Gridley'!D49+'S-2 Healdsburg'!D49+'S-2 Lodi'!D49+'S-2 Lompoc'!D49+'S-2 Palo Alto'!D49+'S-2 Plumas Sierra'!D49+'S-2 Port of Oakland'!D49+'S-2 Ukiah'!D49)</f>
        <v>0</v>
      </c>
      <c r="E49" s="49">
        <f>SUM('S-2 Alameda'!E49+'S-2 Biggs'!E49+'S-2 Gridley'!E49+'S-2 Healdsburg'!E49+'S-2 Lodi'!E49+'S-2 Lompoc'!E49+'S-2 Palo Alto'!E49+'S-2 Plumas Sierra'!E49+'S-2 Port of Oakland'!E49+'S-2 Ukiah'!E49)</f>
        <v>0</v>
      </c>
      <c r="F49" s="49">
        <f>SUM('S-2 Alameda'!F49+'S-2 Biggs'!F49+'S-2 Gridley'!F49+'S-2 Healdsburg'!F49+'S-2 Lodi'!F49+'S-2 Lompoc'!F49+'S-2 Palo Alto'!F49+'S-2 Plumas Sierra'!F49+'S-2 Port of Oakland'!F49+'S-2 Ukiah'!F49)</f>
        <v>0</v>
      </c>
      <c r="G49" s="49">
        <f>SUM('S-2 Alameda'!G49+'S-2 Biggs'!G49+'S-2 Gridley'!G49+'S-2 Healdsburg'!G49+'S-2 Lodi'!G49+'S-2 Lompoc'!G49+'S-2 Palo Alto'!G49+'S-2 Plumas Sierra'!G49+'S-2 Port of Oakland'!G49+'S-2 Ukiah'!G49)</f>
        <v>0</v>
      </c>
      <c r="H49" s="49">
        <f>SUM('S-2 Alameda'!H49+'S-2 Biggs'!H49+'S-2 Gridley'!H49+'S-2 Healdsburg'!H49+'S-2 Lodi'!H49+'S-2 Lompoc'!H49+'S-2 Palo Alto'!H49+'S-2 Plumas Sierra'!H49+'S-2 Port of Oakland'!H49+'S-2 Ukiah'!H49)</f>
        <v>0</v>
      </c>
      <c r="I49" s="49">
        <f>SUM('S-2 Alameda'!I49+'S-2 Biggs'!I49+'S-2 Gridley'!I49+'S-2 Healdsburg'!I49+'S-2 Lodi'!I49+'S-2 Lompoc'!I49+'S-2 Palo Alto'!I49+'S-2 Plumas Sierra'!I49+'S-2 Port of Oakland'!I49+'S-2 Ukiah'!I49)</f>
        <v>0</v>
      </c>
      <c r="J49" s="49">
        <f>SUM('S-2 Alameda'!J49+'S-2 Biggs'!J49+'S-2 Gridley'!J49+'S-2 Healdsburg'!J49+'S-2 Lodi'!J49+'S-2 Lompoc'!J49+'S-2 Palo Alto'!J49+'S-2 Plumas Sierra'!J49+'S-2 Port of Oakland'!J49+'S-2 Ukiah'!J49)</f>
        <v>0</v>
      </c>
      <c r="K49" s="49">
        <f>SUM('S-2 Alameda'!K49+'S-2 Biggs'!K49+'S-2 Gridley'!K49+'S-2 Healdsburg'!K49+'S-2 Lodi'!K49+'S-2 Lompoc'!K49+'S-2 Palo Alto'!K49+'S-2 Plumas Sierra'!K49+'S-2 Port of Oakland'!K49+'S-2 Ukiah'!K49)</f>
        <v>0</v>
      </c>
      <c r="L49" s="49">
        <f>SUM('S-2 Alameda'!L49+'S-2 Biggs'!L49+'S-2 Gridley'!L49+'S-2 Healdsburg'!L49+'S-2 Lodi'!L49+'S-2 Lompoc'!L49+'S-2 Palo Alto'!L49+'S-2 Plumas Sierra'!L49+'S-2 Port of Oakland'!L49+'S-2 Ukiah'!L49)</f>
        <v>0</v>
      </c>
      <c r="M49" s="49">
        <f>SUM('S-2 Alameda'!M49+'S-2 Biggs'!M49+'S-2 Gridley'!M49+'S-2 Healdsburg'!M49+'S-2 Lodi'!M49+'S-2 Lompoc'!M49+'S-2 Palo Alto'!M49+'S-2 Plumas Sierra'!M49+'S-2 Port of Oakland'!M49+'S-2 Ukiah'!M49)</f>
        <v>0</v>
      </c>
      <c r="N49" s="49">
        <f>SUM('S-2 Alameda'!N49+'S-2 Biggs'!N49+'S-2 Gridley'!N49+'S-2 Healdsburg'!N49+'S-2 Lodi'!N49+'S-2 Lompoc'!N49+'S-2 Palo Alto'!N49+'S-2 Plumas Sierra'!N49+'S-2 Port of Oakland'!N49+'S-2 Ukiah'!N49)</f>
        <v>0</v>
      </c>
    </row>
    <row r="50" spans="1:14" x14ac:dyDescent="0.3">
      <c r="A50" s="48" t="s">
        <v>60</v>
      </c>
      <c r="B50" s="51" t="s">
        <v>61</v>
      </c>
      <c r="C50" s="64">
        <f t="shared" ref="C50:N50" si="7">SUM(C51:C54)</f>
        <v>0</v>
      </c>
      <c r="D50" s="64">
        <f t="shared" si="7"/>
        <v>0</v>
      </c>
      <c r="E50" s="53">
        <f t="shared" si="7"/>
        <v>0</v>
      </c>
      <c r="F50" s="53">
        <f t="shared" si="7"/>
        <v>0</v>
      </c>
      <c r="G50" s="53">
        <f t="shared" si="7"/>
        <v>0</v>
      </c>
      <c r="H50" s="53">
        <f t="shared" si="7"/>
        <v>0</v>
      </c>
      <c r="I50" s="53">
        <f t="shared" si="7"/>
        <v>0</v>
      </c>
      <c r="J50" s="53">
        <f t="shared" si="7"/>
        <v>0</v>
      </c>
      <c r="K50" s="53">
        <f t="shared" si="7"/>
        <v>0</v>
      </c>
      <c r="L50" s="53">
        <f t="shared" si="7"/>
        <v>0</v>
      </c>
      <c r="M50" s="53">
        <f t="shared" si="7"/>
        <v>0</v>
      </c>
      <c r="N50" s="53">
        <f t="shared" si="7"/>
        <v>0</v>
      </c>
    </row>
    <row r="51" spans="1:14" x14ac:dyDescent="0.3">
      <c r="A51" s="48" t="s">
        <v>62</v>
      </c>
      <c r="B51" s="44" t="s">
        <v>63</v>
      </c>
      <c r="C51" s="49"/>
      <c r="D51" s="49"/>
      <c r="E51" s="49"/>
      <c r="F51" s="49">
        <v>0</v>
      </c>
      <c r="G51" s="49"/>
      <c r="H51" s="49"/>
      <c r="I51" s="49"/>
      <c r="J51" s="49"/>
      <c r="K51" s="49"/>
      <c r="L51" s="49"/>
      <c r="M51" s="49"/>
      <c r="N51" s="49"/>
    </row>
    <row r="52" spans="1:14" x14ac:dyDescent="0.3">
      <c r="A52" s="48" t="s">
        <v>64</v>
      </c>
      <c r="B52" s="63" t="s">
        <v>65</v>
      </c>
      <c r="C52" s="49"/>
      <c r="D52" s="49"/>
      <c r="E52" s="49"/>
      <c r="F52" s="49">
        <v>0</v>
      </c>
      <c r="G52" s="49"/>
      <c r="H52" s="49"/>
      <c r="I52" s="49"/>
      <c r="J52" s="49"/>
      <c r="K52" s="49"/>
      <c r="L52" s="49"/>
      <c r="M52" s="49"/>
      <c r="N52" s="49"/>
    </row>
    <row r="53" spans="1:14" x14ac:dyDescent="0.3">
      <c r="A53" s="48" t="s">
        <v>66</v>
      </c>
      <c r="B53" s="63" t="s">
        <v>67</v>
      </c>
      <c r="C53" s="49"/>
      <c r="D53" s="49"/>
      <c r="E53" s="49"/>
      <c r="F53" s="49">
        <v>0</v>
      </c>
      <c r="G53" s="49"/>
      <c r="H53" s="49"/>
      <c r="I53" s="49"/>
      <c r="J53" s="49"/>
      <c r="K53" s="49"/>
      <c r="L53" s="49"/>
      <c r="M53" s="49"/>
      <c r="N53" s="49"/>
    </row>
    <row r="54" spans="1:14" ht="15" customHeight="1" x14ac:dyDescent="0.3">
      <c r="A54" s="48" t="s">
        <v>68</v>
      </c>
      <c r="B54" s="63" t="s">
        <v>69</v>
      </c>
      <c r="C54" s="49"/>
      <c r="D54" s="49"/>
      <c r="E54" s="49"/>
      <c r="F54" s="49">
        <v>0</v>
      </c>
      <c r="G54" s="49"/>
      <c r="H54" s="49"/>
      <c r="I54" s="49"/>
      <c r="J54" s="49"/>
      <c r="K54" s="49"/>
      <c r="L54" s="49"/>
      <c r="M54" s="49"/>
      <c r="N54" s="49"/>
    </row>
    <row r="55" spans="1:14" x14ac:dyDescent="0.3">
      <c r="A55" s="48" t="s">
        <v>70</v>
      </c>
      <c r="B55" s="51" t="s">
        <v>71</v>
      </c>
      <c r="C55" s="62">
        <f t="shared" ref="C55:N55" si="8">SUM(C56:C58)</f>
        <v>1349.15</v>
      </c>
      <c r="D55" s="62">
        <f t="shared" si="8"/>
        <v>1346.2530000000002</v>
      </c>
      <c r="E55" s="53">
        <f t="shared" si="8"/>
        <v>1137.3793195757801</v>
      </c>
      <c r="F55" s="53">
        <f t="shared" si="8"/>
        <v>869.08319760566019</v>
      </c>
      <c r="G55" s="53">
        <f t="shared" si="8"/>
        <v>672.57144600699007</v>
      </c>
      <c r="H55" s="53">
        <f t="shared" si="8"/>
        <v>593.69205921693003</v>
      </c>
      <c r="I55" s="53">
        <f t="shared" si="8"/>
        <v>593.63109353734001</v>
      </c>
      <c r="J55" s="53">
        <f t="shared" si="8"/>
        <v>590.84300674728001</v>
      </c>
      <c r="K55" s="53">
        <f t="shared" si="8"/>
        <v>577.69576387293</v>
      </c>
      <c r="L55" s="53">
        <f t="shared" si="8"/>
        <v>577.78910448697002</v>
      </c>
      <c r="M55" s="53">
        <f t="shared" si="8"/>
        <v>577.73157842524006</v>
      </c>
      <c r="N55" s="53">
        <f t="shared" si="8"/>
        <v>577.73233360767995</v>
      </c>
    </row>
    <row r="56" spans="1:14" x14ac:dyDescent="0.3">
      <c r="A56" s="48" t="s">
        <v>72</v>
      </c>
      <c r="B56" s="44" t="s">
        <v>73</v>
      </c>
      <c r="C56" s="75">
        <f>SUM('S-2 Alameda'!C56+'S-2 Biggs'!C56+'S-2 Gridley'!C56+'S-2 Healdsburg'!C56+'S-2 Lodi'!C56+'S-2 Lompoc'!C56+'S-2 Palo Alto'!C56+'S-2 Plumas Sierra'!C56+'S-2 Port of Oakland'!C56+'S-2 Ukiah'!C56)</f>
        <v>0</v>
      </c>
      <c r="D56" s="75">
        <f>SUM('S-2 Alameda'!D56+'S-2 Biggs'!D56+'S-2 Gridley'!D56+'S-2 Healdsburg'!D56+'S-2 Lodi'!D56+'S-2 Lompoc'!D56+'S-2 Palo Alto'!D56+'S-2 Plumas Sierra'!D56+'S-2 Port of Oakland'!D56+'S-2 Ukiah'!D56)</f>
        <v>0</v>
      </c>
      <c r="E56" s="49">
        <f>SUM('S-2 Alameda'!E56+'S-2 Biggs'!E56+'S-2 Gridley'!E56+'S-2 Healdsburg'!E56+'S-2 Lodi'!E56+'S-2 Lompoc'!E56+'S-2 Palo Alto'!E56+'S-2 Plumas Sierra'!E56+'S-2 Port of Oakland'!E56+'S-2 Ukiah'!E56)</f>
        <v>0</v>
      </c>
      <c r="F56" s="49">
        <f>SUM('S-2 Alameda'!F56+'S-2 Biggs'!F56+'S-2 Gridley'!F56+'S-2 Healdsburg'!F56+'S-2 Lodi'!F56+'S-2 Lompoc'!F56+'S-2 Palo Alto'!F56+'S-2 Plumas Sierra'!F56+'S-2 Port of Oakland'!F56+'S-2 Ukiah'!F56)</f>
        <v>0</v>
      </c>
      <c r="G56" s="49">
        <f>SUM('S-2 Alameda'!G56+'S-2 Biggs'!G56+'S-2 Gridley'!G56+'S-2 Healdsburg'!G56+'S-2 Lodi'!G56+'S-2 Lompoc'!G56+'S-2 Palo Alto'!G56+'S-2 Plumas Sierra'!G56+'S-2 Port of Oakland'!G56+'S-2 Ukiah'!G56)</f>
        <v>0</v>
      </c>
      <c r="H56" s="49">
        <f>SUM('S-2 Alameda'!H56+'S-2 Biggs'!H56+'S-2 Gridley'!H56+'S-2 Healdsburg'!H56+'S-2 Lodi'!H56+'S-2 Lompoc'!H56+'S-2 Palo Alto'!H56+'S-2 Plumas Sierra'!H56+'S-2 Port of Oakland'!H56+'S-2 Ukiah'!H56)</f>
        <v>0</v>
      </c>
      <c r="I56" s="49">
        <f>SUM('S-2 Alameda'!I56+'S-2 Biggs'!I56+'S-2 Gridley'!I56+'S-2 Healdsburg'!I56+'S-2 Lodi'!I56+'S-2 Lompoc'!I56+'S-2 Palo Alto'!I56+'S-2 Plumas Sierra'!I56+'S-2 Port of Oakland'!I56+'S-2 Ukiah'!I56)</f>
        <v>0</v>
      </c>
      <c r="J56" s="49">
        <f>SUM('S-2 Alameda'!J56+'S-2 Biggs'!J56+'S-2 Gridley'!J56+'S-2 Healdsburg'!J56+'S-2 Lodi'!J56+'S-2 Lompoc'!J56+'S-2 Palo Alto'!J56+'S-2 Plumas Sierra'!J56+'S-2 Port of Oakland'!J56+'S-2 Ukiah'!J56)</f>
        <v>0</v>
      </c>
      <c r="K56" s="49">
        <f>SUM('S-2 Alameda'!K56+'S-2 Biggs'!K56+'S-2 Gridley'!K56+'S-2 Healdsburg'!K56+'S-2 Lodi'!K56+'S-2 Lompoc'!K56+'S-2 Palo Alto'!K56+'S-2 Plumas Sierra'!K56+'S-2 Port of Oakland'!K56+'S-2 Ukiah'!K56)</f>
        <v>0</v>
      </c>
      <c r="L56" s="49">
        <f>SUM('S-2 Alameda'!L56+'S-2 Biggs'!L56+'S-2 Gridley'!L56+'S-2 Healdsburg'!L56+'S-2 Lodi'!L56+'S-2 Lompoc'!L56+'S-2 Palo Alto'!L56+'S-2 Plumas Sierra'!L56+'S-2 Port of Oakland'!L56+'S-2 Ukiah'!L56)</f>
        <v>0</v>
      </c>
      <c r="M56" s="49">
        <f>SUM('S-2 Alameda'!M56+'S-2 Biggs'!M56+'S-2 Gridley'!M56+'S-2 Healdsburg'!M56+'S-2 Lodi'!M56+'S-2 Lompoc'!M56+'S-2 Palo Alto'!M56+'S-2 Plumas Sierra'!M56+'S-2 Port of Oakland'!M56+'S-2 Ukiah'!M56)</f>
        <v>0</v>
      </c>
      <c r="N56" s="49">
        <f>SUM('S-2 Alameda'!N56+'S-2 Biggs'!N56+'S-2 Gridley'!N56+'S-2 Healdsburg'!N56+'S-2 Lodi'!N56+'S-2 Lompoc'!N56+'S-2 Palo Alto'!N56+'S-2 Plumas Sierra'!N56+'S-2 Port of Oakland'!N56+'S-2 Ukiah'!N56)</f>
        <v>0</v>
      </c>
    </row>
    <row r="57" spans="1:14" x14ac:dyDescent="0.3">
      <c r="A57" s="48" t="s">
        <v>74</v>
      </c>
      <c r="B57" s="63" t="s">
        <v>114</v>
      </c>
      <c r="C57" s="75">
        <f>SUM('S-2 Alameda'!C57+'S-2 Biggs'!C57+'S-2 Gridley'!C57+'S-2 Healdsburg'!C57+'S-2 Lodi'!C57+'S-2 Lompoc'!C57+'S-2 Palo Alto'!C57+'S-2 Plumas Sierra'!C57+'S-2 Port of Oakland'!C57+'S-2 Ukiah'!C57)</f>
        <v>328.78999999999996</v>
      </c>
      <c r="D57" s="75">
        <f>SUM('S-2 Alameda'!D57+'S-2 Biggs'!D57+'S-2 Gridley'!D57+'S-2 Healdsburg'!D57+'S-2 Lodi'!D57+'S-2 Lompoc'!D57+'S-2 Palo Alto'!D57+'S-2 Plumas Sierra'!D57+'S-2 Port of Oakland'!D57+'S-2 Ukiah'!D57)</f>
        <v>428.48400000000004</v>
      </c>
      <c r="E57" s="49">
        <f>SUM('S-2 Alameda'!E57+'S-2 Biggs'!E57+'S-2 Gridley'!E57+'S-2 Healdsburg'!E57+'S-2 Lodi'!E57+'S-2 Lompoc'!E57+'S-2 Palo Alto'!E57+'S-2 Plumas Sierra'!E57+'S-2 Port of Oakland'!E57+'S-2 Ukiah'!E57)</f>
        <v>826.66487859727999</v>
      </c>
      <c r="F57" s="49">
        <f>SUM('S-2 Alameda'!F57+'S-2 Biggs'!F57+'S-2 Gridley'!F57+'S-2 Healdsburg'!F57+'S-2 Lodi'!F57+'S-2 Lompoc'!F57+'S-2 Palo Alto'!F57+'S-2 Plumas Sierra'!F57+'S-2 Port of Oakland'!F57+'S-2 Ukiah'!F57)</f>
        <v>714.89919760566011</v>
      </c>
      <c r="G57" s="49">
        <f>SUM('S-2 Alameda'!G57+'S-2 Biggs'!G57+'S-2 Gridley'!G57+'S-2 Healdsburg'!G57+'S-2 Lodi'!G57+'S-2 Lompoc'!G57+'S-2 Palo Alto'!G57+'S-2 Plumas Sierra'!G57+'S-2 Port of Oakland'!G57+'S-2 Ukiah'!G57)</f>
        <v>621.76344600699008</v>
      </c>
      <c r="H57" s="49">
        <f>SUM('S-2 Alameda'!H57+'S-2 Biggs'!H57+'S-2 Gridley'!H57+'S-2 Healdsburg'!H57+'S-2 Lodi'!H57+'S-2 Lompoc'!H57+'S-2 Palo Alto'!H57+'S-2 Plumas Sierra'!H57+'S-2 Port of Oakland'!H57+'S-2 Ukiah'!H57)</f>
        <v>577.88085921693005</v>
      </c>
      <c r="I57" s="49">
        <f>SUM('S-2 Alameda'!I57+'S-2 Biggs'!I57+'S-2 Gridley'!I57+'S-2 Healdsburg'!I57+'S-2 Lodi'!I57+'S-2 Lompoc'!I57+'S-2 Palo Alto'!I57+'S-2 Plumas Sierra'!I57+'S-2 Port of Oakland'!I57+'S-2 Ukiah'!I57)</f>
        <v>577.86309353733998</v>
      </c>
      <c r="J57" s="49">
        <f>SUM('S-2 Alameda'!J57+'S-2 Biggs'!J57+'S-2 Gridley'!J57+'S-2 Healdsburg'!J57+'S-2 Lodi'!J57+'S-2 Lompoc'!J57+'S-2 Palo Alto'!J57+'S-2 Plumas Sierra'!J57+'S-2 Port of Oakland'!J57+'S-2 Ukiah'!J57)</f>
        <v>577.71020674728004</v>
      </c>
      <c r="K57" s="49">
        <f>SUM('S-2 Alameda'!K57+'S-2 Biggs'!K57+'S-2 Gridley'!K57+'S-2 Healdsburg'!K57+'S-2 Lodi'!K57+'S-2 Lompoc'!K57+'S-2 Palo Alto'!K57+'S-2 Plumas Sierra'!K57+'S-2 Port of Oakland'!K57+'S-2 Ukiah'!K57)</f>
        <v>577.69576387293</v>
      </c>
      <c r="L57" s="49">
        <f>SUM('S-2 Alameda'!L57+'S-2 Biggs'!L57+'S-2 Gridley'!L57+'S-2 Healdsburg'!L57+'S-2 Lodi'!L57+'S-2 Lompoc'!L57+'S-2 Palo Alto'!L57+'S-2 Plumas Sierra'!L57+'S-2 Port of Oakland'!L57+'S-2 Ukiah'!L57)</f>
        <v>577.78910448697002</v>
      </c>
      <c r="M57" s="49">
        <f>SUM('S-2 Alameda'!M57+'S-2 Biggs'!M57+'S-2 Gridley'!M57+'S-2 Healdsburg'!M57+'S-2 Lodi'!M57+'S-2 Lompoc'!M57+'S-2 Palo Alto'!M57+'S-2 Plumas Sierra'!M57+'S-2 Port of Oakland'!M57+'S-2 Ukiah'!M57)</f>
        <v>577.73157842524006</v>
      </c>
      <c r="N57" s="49">
        <f>SUM('S-2 Alameda'!N57+'S-2 Biggs'!N57+'S-2 Gridley'!N57+'S-2 Healdsburg'!N57+'S-2 Lodi'!N57+'S-2 Lompoc'!N57+'S-2 Palo Alto'!N57+'S-2 Plumas Sierra'!N57+'S-2 Port of Oakland'!N57+'S-2 Ukiah'!N57)</f>
        <v>577.73233360767995</v>
      </c>
    </row>
    <row r="58" spans="1:14" ht="27" customHeight="1" x14ac:dyDescent="0.3">
      <c r="A58" s="48" t="s">
        <v>75</v>
      </c>
      <c r="B58" s="63" t="s">
        <v>115</v>
      </c>
      <c r="C58" s="75">
        <f>SUM('S-2 Alameda'!C58+'S-2 Biggs'!C58+'S-2 Gridley'!C58+'S-2 Healdsburg'!C58+'S-2 Lodi'!C58+'S-2 Lompoc'!C58+'S-2 Palo Alto'!C58+'S-2 Plumas Sierra'!C58+'S-2 Port of Oakland'!C58+'S-2 Ukiah'!C58)</f>
        <v>1020.3600000000001</v>
      </c>
      <c r="D58" s="75">
        <f>SUM('S-2 Alameda'!D58+'S-2 Biggs'!D58+'S-2 Gridley'!D58+'S-2 Healdsburg'!D58+'S-2 Lodi'!D58+'S-2 Lompoc'!D58+'S-2 Palo Alto'!D58+'S-2 Plumas Sierra'!D58+'S-2 Port of Oakland'!D58+'S-2 Ukiah'!D58)</f>
        <v>917.76900000000001</v>
      </c>
      <c r="E58" s="49">
        <f>SUM('S-2 Alameda'!E58+'S-2 Biggs'!E58+'S-2 Gridley'!E58+'S-2 Healdsburg'!E58+'S-2 Lodi'!E58+'S-2 Lompoc'!E58+'S-2 Palo Alto'!E58+'S-2 Plumas Sierra'!E58+'S-2 Port of Oakland'!E58+'S-2 Ukiah'!E58)</f>
        <v>310.71444097850008</v>
      </c>
      <c r="F58" s="49">
        <f>SUM('S-2 Alameda'!F58+'S-2 Biggs'!F58+'S-2 Gridley'!F58+'S-2 Healdsburg'!F58+'S-2 Lodi'!F58+'S-2 Lompoc'!F58+'S-2 Palo Alto'!F58+'S-2 Plumas Sierra'!F58+'S-2 Port of Oakland'!F58+'S-2 Ukiah'!F58)</f>
        <v>154.18400000000008</v>
      </c>
      <c r="G58" s="49">
        <f>SUM('S-2 Alameda'!G58+'S-2 Biggs'!G58+'S-2 Gridley'!G58+'S-2 Healdsburg'!G58+'S-2 Lodi'!G58+'S-2 Lompoc'!G58+'S-2 Palo Alto'!G58+'S-2 Plumas Sierra'!G58+'S-2 Port of Oakland'!G58+'S-2 Ukiah'!G58)</f>
        <v>50.808000000000021</v>
      </c>
      <c r="H58" s="49">
        <f>SUM('S-2 Alameda'!H58+'S-2 Biggs'!H58+'S-2 Gridley'!H58+'S-2 Healdsburg'!H58+'S-2 Lodi'!H58+'S-2 Lompoc'!H58+'S-2 Palo Alto'!H58+'S-2 Plumas Sierra'!H58+'S-2 Port of Oakland'!H58+'S-2 Ukiah'!H58)</f>
        <v>15.81120000000001</v>
      </c>
      <c r="I58" s="49">
        <f>SUM('S-2 Alameda'!I58+'S-2 Biggs'!I58+'S-2 Gridley'!I58+'S-2 Healdsburg'!I58+'S-2 Lodi'!I58+'S-2 Lompoc'!I58+'S-2 Palo Alto'!I58+'S-2 Plumas Sierra'!I58+'S-2 Port of Oakland'!I58+'S-2 Ukiah'!I58)</f>
        <v>15.768000000000008</v>
      </c>
      <c r="J58" s="49">
        <f>SUM('S-2 Alameda'!J58+'S-2 Biggs'!J58+'S-2 Gridley'!J58+'S-2 Healdsburg'!J58+'S-2 Lodi'!J58+'S-2 Lompoc'!J58+'S-2 Palo Alto'!J58+'S-2 Plumas Sierra'!J58+'S-2 Port of Oakland'!J58+'S-2 Ukiah'!J58)</f>
        <v>13.132800000000008</v>
      </c>
      <c r="K58" s="49">
        <f>SUM('S-2 Alameda'!K58+'S-2 Biggs'!K58+'S-2 Gridley'!K58+'S-2 Healdsburg'!K58+'S-2 Lodi'!K58+'S-2 Lompoc'!K58+'S-2 Palo Alto'!K58+'S-2 Plumas Sierra'!K58+'S-2 Port of Oakland'!K58+'S-2 Ukiah'!K58)</f>
        <v>0</v>
      </c>
      <c r="L58" s="49">
        <f>SUM('S-2 Alameda'!L58+'S-2 Biggs'!L58+'S-2 Gridley'!L58+'S-2 Healdsburg'!L58+'S-2 Lodi'!L58+'S-2 Lompoc'!L58+'S-2 Palo Alto'!L58+'S-2 Plumas Sierra'!L58+'S-2 Port of Oakland'!L58+'S-2 Ukiah'!L58)</f>
        <v>0</v>
      </c>
      <c r="M58" s="49">
        <f>SUM('S-2 Alameda'!M58+'S-2 Biggs'!M58+'S-2 Gridley'!M58+'S-2 Healdsburg'!M58+'S-2 Lodi'!M58+'S-2 Lompoc'!M58+'S-2 Palo Alto'!M58+'S-2 Plumas Sierra'!M58+'S-2 Port of Oakland'!M58+'S-2 Ukiah'!M58)</f>
        <v>0</v>
      </c>
      <c r="N58" s="49">
        <f>SUM('S-2 Alameda'!N58+'S-2 Biggs'!N58+'S-2 Gridley'!N58+'S-2 Healdsburg'!N58+'S-2 Lodi'!N58+'S-2 Lompoc'!N58+'S-2 Palo Alto'!N58+'S-2 Plumas Sierra'!N58+'S-2 Port of Oakland'!N58+'S-2 Ukiah'!N58)</f>
        <v>0</v>
      </c>
    </row>
    <row r="59" spans="1:14" ht="15" customHeight="1" x14ac:dyDescent="0.3">
      <c r="A59" s="48" t="s">
        <v>76</v>
      </c>
      <c r="B59" s="63" t="s">
        <v>107</v>
      </c>
      <c r="C59" s="75">
        <f>SUM('S-2 Alameda'!C59+'S-2 Biggs'!C59+'S-2 Gridley'!C59+'S-2 Healdsburg'!C59+'S-2 Lodi'!C59+'S-2 Lompoc'!C59+'S-2 Palo Alto'!C59+'S-2 Plumas Sierra'!C59+'S-2 Port of Oakland'!C59+'S-2 Ukiah'!C59)</f>
        <v>0</v>
      </c>
      <c r="D59" s="75">
        <f>SUM('S-2 Alameda'!D59+'S-2 Biggs'!D61+'S-2 Gridley'!D61+'S-2 Healdsburg'!D61+'S-2 Lodi'!D61+'S-2 Lompoc'!D61+'S-2 Palo Alto'!D61+'S-2 Plumas Sierra'!D61+'S-2 Port of Oakland'!D61+'S-2 Ukiah'!D61)</f>
        <v>0</v>
      </c>
      <c r="E59" s="49">
        <f>SUM('S-2 Alameda'!E59+'S-2 Biggs'!E61+'S-2 Gridley'!E61+'S-2 Healdsburg'!E61+'S-2 Lodi'!E61+'S-2 Lompoc'!E61+'S-2 Palo Alto'!E61+'S-2 Plumas Sierra'!E61+'S-2 Port of Oakland'!E61+'S-2 Ukiah'!E61)</f>
        <v>0</v>
      </c>
      <c r="F59" s="49">
        <f>SUM('S-2 Alameda'!F59+'S-2 Biggs'!F61+'S-2 Gridley'!F61+'S-2 Healdsburg'!F61+'S-2 Lodi'!F61+'S-2 Lompoc'!F61+'S-2 Palo Alto'!F61+'S-2 Plumas Sierra'!F61+'S-2 Port of Oakland'!F61+'S-2 Ukiah'!F61)</f>
        <v>0</v>
      </c>
      <c r="G59" s="49">
        <f>SUM('S-2 Alameda'!G59+'S-2 Biggs'!G61+'S-2 Gridley'!G61+'S-2 Healdsburg'!G61+'S-2 Lodi'!G61+'S-2 Lompoc'!G61+'S-2 Palo Alto'!G61+'S-2 Plumas Sierra'!G61+'S-2 Port of Oakland'!G61+'S-2 Ukiah'!G61)</f>
        <v>0</v>
      </c>
      <c r="H59" s="49">
        <f>SUM('S-2 Alameda'!H59+'S-2 Biggs'!H61+'S-2 Gridley'!H61+'S-2 Healdsburg'!H61+'S-2 Lodi'!H61+'S-2 Lompoc'!H61+'S-2 Palo Alto'!H61+'S-2 Plumas Sierra'!H61+'S-2 Port of Oakland'!H61+'S-2 Ukiah'!H61)</f>
        <v>0</v>
      </c>
      <c r="I59" s="49">
        <f>SUM('S-2 Alameda'!I59+'S-2 Biggs'!I61+'S-2 Gridley'!I61+'S-2 Healdsburg'!I61+'S-2 Lodi'!I61+'S-2 Lompoc'!I61+'S-2 Palo Alto'!I61+'S-2 Plumas Sierra'!I61+'S-2 Port of Oakland'!I61+'S-2 Ukiah'!I61)</f>
        <v>0</v>
      </c>
      <c r="J59" s="49">
        <f>SUM('S-2 Alameda'!J59+'S-2 Biggs'!J61+'S-2 Gridley'!J61+'S-2 Healdsburg'!J61+'S-2 Lodi'!J61+'S-2 Lompoc'!J61+'S-2 Palo Alto'!J61+'S-2 Plumas Sierra'!J61+'S-2 Port of Oakland'!J61+'S-2 Ukiah'!J61)</f>
        <v>0</v>
      </c>
      <c r="K59" s="49">
        <f>SUM('S-2 Alameda'!K59+'S-2 Biggs'!K61+'S-2 Gridley'!K61+'S-2 Healdsburg'!K61+'S-2 Lodi'!K61+'S-2 Lompoc'!K61+'S-2 Palo Alto'!K61+'S-2 Plumas Sierra'!K61+'S-2 Port of Oakland'!K61+'S-2 Ukiah'!K61)</f>
        <v>0</v>
      </c>
      <c r="L59" s="49">
        <f>SUM('S-2 Alameda'!L59+'S-2 Biggs'!L61+'S-2 Gridley'!L61+'S-2 Healdsburg'!L61+'S-2 Lodi'!L61+'S-2 Lompoc'!L61+'S-2 Palo Alto'!L61+'S-2 Plumas Sierra'!L61+'S-2 Port of Oakland'!L61+'S-2 Ukiah'!L61)</f>
        <v>0</v>
      </c>
      <c r="M59" s="49">
        <f>SUM('S-2 Alameda'!M59+'S-2 Biggs'!M61+'S-2 Gridley'!M61+'S-2 Healdsburg'!M61+'S-2 Lodi'!M61+'S-2 Lompoc'!M61+'S-2 Palo Alto'!M61+'S-2 Plumas Sierra'!M61+'S-2 Port of Oakland'!M61+'S-2 Ukiah'!M61)</f>
        <v>0</v>
      </c>
      <c r="N59" s="49">
        <f>SUM('S-2 Alameda'!N59+'S-2 Biggs'!N61+'S-2 Gridley'!N61+'S-2 Healdsburg'!N61+'S-2 Lodi'!N61+'S-2 Lompoc'!N61+'S-2 Palo Alto'!N61+'S-2 Plumas Sierra'!N61+'S-2 Port of Oakland'!N61+'S-2 Ukiah'!N61)</f>
        <v>0</v>
      </c>
    </row>
    <row r="60" spans="1:14" x14ac:dyDescent="0.3">
      <c r="A60" s="48">
        <v>20</v>
      </c>
      <c r="B60" s="51" t="s">
        <v>77</v>
      </c>
      <c r="C60" s="75">
        <f>SUM('S-2 Alameda'!C60+'S-2 Biggs'!C60+'S-2 Gridley'!C60+'S-2 Healdsburg'!C60+'S-2 Lodi'!C60+'S-2 Lompoc'!C60+'S-2 Palo Alto'!C60+'S-2 Plumas Sierra'!C60+'S-2 Port of Oakland'!C60+'S-2 Ukiah'!C60)</f>
        <v>61.956000000000024</v>
      </c>
      <c r="D60" s="75">
        <f>SUM('S-2 Alameda'!D60+'S-2 Biggs'!D60+'S-2 Gridley'!D60+'S-2 Healdsburg'!D60+'S-2 Lodi'!D60+'S-2 Lompoc'!D60+'S-2 Palo Alto'!D60+'S-2 Plumas Sierra'!D60+'S-2 Port of Oakland'!D60+'S-2 Ukiah'!D60)</f>
        <v>-54.116999999999983</v>
      </c>
      <c r="E60" s="49">
        <f>SUM('S-2 Alameda'!E60+'S-2 Biggs'!E60+'S-2 Gridley'!E60+'S-2 Healdsburg'!E60+'S-2 Lodi'!E60+'S-2 Lompoc'!E60+'S-2 Palo Alto'!E60+'S-2 Plumas Sierra'!E60+'S-2 Port of Oakland'!E60+'S-2 Ukiah'!E60)</f>
        <v>-417.86099999999999</v>
      </c>
      <c r="F60" s="49">
        <f>SUM('S-2 Alameda'!F60+'S-2 Biggs'!F60+'S-2 Gridley'!F60+'S-2 Healdsburg'!F60+'S-2 Lodi'!F60+'S-2 Lompoc'!F60+'S-2 Palo Alto'!F60+'S-2 Plumas Sierra'!F60+'S-2 Port of Oakland'!F60+'S-2 Ukiah'!F60)</f>
        <v>68.978999999999985</v>
      </c>
      <c r="G60" s="49">
        <f>SUM('S-2 Alameda'!G60+'S-2 Biggs'!G60+'S-2 Gridley'!G60+'S-2 Healdsburg'!G60+'S-2 Lodi'!G60+'S-2 Lompoc'!G60+'S-2 Palo Alto'!G60+'S-2 Plumas Sierra'!G60+'S-2 Port of Oakland'!G60+'S-2 Ukiah'!G60)</f>
        <v>255.16399999999999</v>
      </c>
      <c r="H60" s="49">
        <f>SUM('S-2 Alameda'!H60+'S-2 Biggs'!H60+'S-2 Gridley'!H60+'S-2 Healdsburg'!H60+'S-2 Lodi'!H60+'S-2 Lompoc'!H60+'S-2 Palo Alto'!H60+'S-2 Plumas Sierra'!H60+'S-2 Port of Oakland'!H60+'S-2 Ukiah'!H60)</f>
        <v>347.31200000000001</v>
      </c>
      <c r="I60" s="49">
        <f>SUM('S-2 Alameda'!I60+'S-2 Biggs'!I60+'S-2 Gridley'!I60+'S-2 Healdsburg'!I60+'S-2 Lodi'!I60+'S-2 Lompoc'!I60+'S-2 Palo Alto'!I60+'S-2 Plumas Sierra'!I60+'S-2 Port of Oakland'!I60+'S-2 Ukiah'!I60)</f>
        <v>369.74099999999999</v>
      </c>
      <c r="J60" s="49">
        <f>SUM('S-2 Alameda'!J60+'S-2 Biggs'!J60+'S-2 Gridley'!J60+'S-2 Healdsburg'!J60+'S-2 Lodi'!J60+'S-2 Lompoc'!J60+'S-2 Palo Alto'!J60+'S-2 Plumas Sierra'!J60+'S-2 Port of Oakland'!J60+'S-2 Ukiah'!J60)</f>
        <v>390.48899999999998</v>
      </c>
      <c r="K60" s="49">
        <f>SUM('S-2 Alameda'!K60+'S-2 Biggs'!K60+'S-2 Gridley'!K60+'S-2 Healdsburg'!K60+'S-2 Lodi'!K60+'S-2 Lompoc'!K60+'S-2 Palo Alto'!K60+'S-2 Plumas Sierra'!K60+'S-2 Port of Oakland'!K60+'S-2 Ukiah'!K60)</f>
        <v>422.07299999999998</v>
      </c>
      <c r="L60" s="49">
        <f>SUM('S-2 Alameda'!L60+'S-2 Biggs'!L60+'S-2 Gridley'!L60+'S-2 Healdsburg'!L60+'S-2 Lodi'!L60+'S-2 Lompoc'!L60+'S-2 Palo Alto'!L60+'S-2 Plumas Sierra'!L60+'S-2 Port of Oakland'!L60+'S-2 Ukiah'!L60)</f>
        <v>432.99849999999998</v>
      </c>
      <c r="M60" s="49">
        <f>SUM('S-2 Alameda'!M60+'S-2 Biggs'!M60+'S-2 Gridley'!M60+'S-2 Healdsburg'!M60+'S-2 Lodi'!M60+'S-2 Lompoc'!M60+'S-2 Palo Alto'!M60+'S-2 Plumas Sierra'!M60+'S-2 Port of Oakland'!M60+'S-2 Ukiah'!M60)</f>
        <v>442.95899999999995</v>
      </c>
      <c r="N60" s="49">
        <f>SUM('S-2 Alameda'!N60+'S-2 Biggs'!N60+'S-2 Gridley'!N60+'S-2 Healdsburg'!N60+'S-2 Lodi'!N60+'S-2 Lompoc'!N60+'S-2 Palo Alto'!N60+'S-2 Plumas Sierra'!N60+'S-2 Port of Oakland'!N60+'S-2 Ukiah'!N60)</f>
        <v>447.62300000000005</v>
      </c>
    </row>
    <row r="61" spans="1:14" x14ac:dyDescent="0.3">
      <c r="A61" s="54"/>
      <c r="B61" s="55"/>
      <c r="C61" s="56"/>
      <c r="D61" s="56"/>
      <c r="E61" s="57"/>
      <c r="F61" s="57"/>
      <c r="G61" s="58"/>
      <c r="H61" s="58"/>
      <c r="I61" s="58"/>
      <c r="J61" s="58"/>
      <c r="K61" s="58"/>
      <c r="L61" s="58"/>
      <c r="M61" s="58"/>
      <c r="N61" s="58"/>
    </row>
    <row r="62" spans="1:14" x14ac:dyDescent="0.3">
      <c r="A62" s="43"/>
      <c r="B62" s="51" t="s">
        <v>78</v>
      </c>
      <c r="C62" s="59"/>
      <c r="D62" s="59"/>
      <c r="E62" s="60"/>
      <c r="F62" s="60"/>
      <c r="G62" s="61"/>
      <c r="H62" s="61"/>
      <c r="I62" s="61"/>
      <c r="J62" s="61"/>
      <c r="K62" s="61"/>
      <c r="L62" s="61"/>
      <c r="M62" s="61"/>
      <c r="N62" s="61"/>
    </row>
    <row r="63" spans="1:14" x14ac:dyDescent="0.3">
      <c r="A63" s="43">
        <v>21</v>
      </c>
      <c r="B63" s="51" t="s">
        <v>79</v>
      </c>
      <c r="C63" s="53">
        <f t="shared" ref="C63:N63" si="9">C28+C34+C39+C42+C50+C55+C60</f>
        <v>2400.3090000000002</v>
      </c>
      <c r="D63" s="53">
        <f t="shared" si="9"/>
        <v>2362.105</v>
      </c>
      <c r="E63" s="53">
        <f t="shared" si="9"/>
        <v>2372.2318042352499</v>
      </c>
      <c r="F63" s="53">
        <f t="shared" si="9"/>
        <v>2376.88805771022</v>
      </c>
      <c r="G63" s="53">
        <f t="shared" si="9"/>
        <v>2376.97702771679</v>
      </c>
      <c r="H63" s="53">
        <f t="shared" si="9"/>
        <v>2375.7660255278302</v>
      </c>
      <c r="I63" s="53">
        <f t="shared" si="9"/>
        <v>2374.6571775485099</v>
      </c>
      <c r="J63" s="53">
        <f t="shared" si="9"/>
        <v>2373.40144248243</v>
      </c>
      <c r="K63" s="53">
        <f t="shared" si="9"/>
        <v>2372.6893141660998</v>
      </c>
      <c r="L63" s="53">
        <f t="shared" si="9"/>
        <v>2373.4340199825401</v>
      </c>
      <c r="M63" s="53">
        <f t="shared" si="9"/>
        <v>2372.6783041877798</v>
      </c>
      <c r="N63" s="53">
        <f t="shared" si="9"/>
        <v>2372.2272231447196</v>
      </c>
    </row>
    <row r="64" spans="1:14" x14ac:dyDescent="0.3">
      <c r="A64" s="43">
        <v>22</v>
      </c>
      <c r="B64" s="51" t="s">
        <v>80</v>
      </c>
      <c r="C64" s="53">
        <f t="shared" ref="C64:N64" si="10">C25</f>
        <v>2399.6</v>
      </c>
      <c r="D64" s="53">
        <f t="shared" si="10"/>
        <v>2361.4</v>
      </c>
      <c r="E64" s="53">
        <f t="shared" si="10"/>
        <v>2372.0758195999997</v>
      </c>
      <c r="F64" s="53">
        <f t="shared" si="10"/>
        <v>2376.7543705000003</v>
      </c>
      <c r="G64" s="53">
        <f t="shared" si="10"/>
        <v>2376.8091828999995</v>
      </c>
      <c r="H64" s="53">
        <f t="shared" si="10"/>
        <v>2375.7449425</v>
      </c>
      <c r="I64" s="53">
        <f t="shared" si="10"/>
        <v>2374.5856296000002</v>
      </c>
      <c r="J64" s="53">
        <f t="shared" si="10"/>
        <v>2373.3659807999998</v>
      </c>
      <c r="K64" s="53">
        <f t="shared" si="10"/>
        <v>2372.6738438000002</v>
      </c>
      <c r="L64" s="53">
        <f t="shared" si="10"/>
        <v>2373.4144166999995</v>
      </c>
      <c r="M64" s="53">
        <f t="shared" si="10"/>
        <v>2372.5731957000003</v>
      </c>
      <c r="N64" s="53">
        <f t="shared" si="10"/>
        <v>2372.1453136</v>
      </c>
    </row>
    <row r="65" spans="1:15" x14ac:dyDescent="0.3">
      <c r="A65" s="48">
        <v>23</v>
      </c>
      <c r="B65" s="67" t="s">
        <v>81</v>
      </c>
      <c r="C65" s="81">
        <f t="shared" ref="C65:D65" si="11">C63-C64</f>
        <v>0.7090000000002874</v>
      </c>
      <c r="D65" s="81">
        <f t="shared" si="11"/>
        <v>0.70499999999992724</v>
      </c>
      <c r="E65" s="53">
        <f>E63-E64</f>
        <v>0.15598463525020634</v>
      </c>
      <c r="F65" s="53">
        <f>F63-F64</f>
        <v>0.13368721021970487</v>
      </c>
      <c r="G65" s="53">
        <f t="shared" ref="G65:N65" si="12">G63-G64</f>
        <v>0.16784481679042074</v>
      </c>
      <c r="H65" s="53">
        <f t="shared" si="12"/>
        <v>2.1083027830172796E-2</v>
      </c>
      <c r="I65" s="53">
        <f t="shared" si="12"/>
        <v>7.1547948509760317E-2</v>
      </c>
      <c r="J65" s="53">
        <f t="shared" si="12"/>
        <v>3.5461682430195651E-2</v>
      </c>
      <c r="K65" s="53">
        <f t="shared" si="12"/>
        <v>1.5470366099634703E-2</v>
      </c>
      <c r="L65" s="53">
        <f t="shared" si="12"/>
        <v>1.9603282540629152E-2</v>
      </c>
      <c r="M65" s="53">
        <f t="shared" si="12"/>
        <v>0.10510848777948922</v>
      </c>
      <c r="N65" s="53">
        <f t="shared" si="12"/>
        <v>8.1909544719565019E-2</v>
      </c>
    </row>
    <row r="66" spans="1:15" x14ac:dyDescent="0.3">
      <c r="A66" s="48">
        <v>24</v>
      </c>
      <c r="B66" s="44" t="s">
        <v>82</v>
      </c>
      <c r="C66" s="45"/>
      <c r="D66" s="45"/>
      <c r="E66" s="49"/>
      <c r="F66" s="49">
        <v>0</v>
      </c>
      <c r="G66" s="49"/>
      <c r="H66" s="49"/>
      <c r="I66" s="49"/>
      <c r="J66" s="49"/>
      <c r="K66" s="49"/>
      <c r="L66" s="49"/>
      <c r="M66" s="49"/>
      <c r="N66" s="49"/>
    </row>
    <row r="67" spans="1:15" x14ac:dyDescent="0.3">
      <c r="A67" s="48">
        <v>25</v>
      </c>
      <c r="B67" s="44" t="s">
        <v>83</v>
      </c>
      <c r="C67" s="45"/>
      <c r="D67" s="45"/>
      <c r="E67" s="49"/>
      <c r="F67" s="49">
        <v>0</v>
      </c>
      <c r="G67" s="49"/>
      <c r="H67" s="49"/>
      <c r="I67" s="49"/>
      <c r="J67" s="49"/>
      <c r="K67" s="49"/>
      <c r="L67" s="49"/>
      <c r="M67" s="49"/>
      <c r="N67" s="49"/>
    </row>
    <row r="68" spans="1:15" x14ac:dyDescent="0.3">
      <c r="A68" s="54"/>
      <c r="B68" s="55"/>
      <c r="C68" s="56"/>
      <c r="D68" s="56"/>
      <c r="E68" s="57"/>
      <c r="F68" s="57"/>
      <c r="G68" s="58"/>
      <c r="H68" s="58"/>
      <c r="I68" s="58"/>
      <c r="J68" s="58"/>
      <c r="K68" s="58"/>
      <c r="L68" s="58"/>
      <c r="M68" s="58"/>
      <c r="N68" s="58"/>
    </row>
    <row r="69" spans="1:15" x14ac:dyDescent="0.3">
      <c r="A69" s="68" t="s">
        <v>8</v>
      </c>
      <c r="B69" s="69" t="s">
        <v>84</v>
      </c>
      <c r="C69" s="1"/>
      <c r="D69" s="1"/>
    </row>
    <row r="70" spans="1:15" x14ac:dyDescent="0.3">
      <c r="A70" s="70" t="s">
        <v>85</v>
      </c>
      <c r="B70" s="71"/>
      <c r="C70" s="72"/>
      <c r="D70" s="73"/>
      <c r="E70" s="73"/>
      <c r="F70" s="73"/>
      <c r="G70" s="74"/>
      <c r="O70" s="5"/>
    </row>
    <row r="71" spans="1:15" x14ac:dyDescent="0.3">
      <c r="A71" s="70" t="s">
        <v>85</v>
      </c>
      <c r="B71" s="71"/>
      <c r="C71" s="72"/>
      <c r="D71" s="73"/>
      <c r="E71" s="73"/>
      <c r="F71" s="73"/>
      <c r="G71" s="74"/>
      <c r="O71" s="5"/>
    </row>
  </sheetData>
  <printOptions horizontalCentered="1"/>
  <pageMargins left="0.5" right="0.5" top="0.5" bottom="0.5" header="0.5" footer="0.5"/>
  <pageSetup scale="69" fitToHeight="2" pageOrder="overThenDown" orientation="landscape"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7"/>
    <pageSetUpPr fitToPage="1"/>
  </sheetPr>
  <dimension ref="A1:O71"/>
  <sheetViews>
    <sheetView showGridLines="0" zoomScale="85" zoomScaleNormal="85" workbookViewId="0">
      <selection activeCell="P16" sqref="P16"/>
    </sheetView>
  </sheetViews>
  <sheetFormatPr defaultColWidth="7.09765625" defaultRowHeight="15.6" x14ac:dyDescent="0.3"/>
  <cols>
    <col min="1" max="1" width="3.8984375" style="1" customWidth="1"/>
    <col min="2" max="2" width="53.3984375" style="2" customWidth="1"/>
    <col min="3" max="4" width="9.69921875" style="3" customWidth="1"/>
    <col min="5" max="6" width="9.69921875" style="4" customWidth="1"/>
    <col min="7" max="14" width="9.69921875" style="5" customWidth="1"/>
    <col min="15" max="16384" width="7.09765625" style="6"/>
  </cols>
  <sheetData>
    <row r="1" spans="1:15" x14ac:dyDescent="0.3">
      <c r="B1" s="2" t="s">
        <v>0</v>
      </c>
    </row>
    <row r="2" spans="1:15" x14ac:dyDescent="0.3">
      <c r="B2" s="2" t="s">
        <v>1</v>
      </c>
    </row>
    <row r="3" spans="1:15" s="7" customFormat="1" ht="15.75" customHeight="1" x14ac:dyDescent="0.3">
      <c r="B3" s="8" t="s">
        <v>2</v>
      </c>
      <c r="C3" s="9"/>
      <c r="D3" s="9"/>
      <c r="E3" s="10"/>
      <c r="F3" s="10"/>
      <c r="G3" s="11"/>
      <c r="H3" s="11"/>
      <c r="I3" s="11"/>
      <c r="J3" s="11"/>
      <c r="K3" s="11"/>
      <c r="L3" s="11"/>
      <c r="M3" s="11"/>
      <c r="N3" s="11"/>
    </row>
    <row r="4" spans="1:15" s="7" customFormat="1" ht="15.75" customHeight="1" x14ac:dyDescent="0.3">
      <c r="B4" s="12" t="s">
        <v>3</v>
      </c>
      <c r="C4" s="9"/>
      <c r="D4" s="9"/>
      <c r="E4" s="10"/>
      <c r="F4" s="10"/>
      <c r="G4" s="11"/>
      <c r="H4" s="11"/>
      <c r="I4" s="11"/>
      <c r="J4" s="11"/>
      <c r="K4" s="11"/>
      <c r="L4" s="11"/>
      <c r="M4" s="11"/>
      <c r="N4" s="11"/>
    </row>
    <row r="5" spans="1:15" s="7" customFormat="1" ht="15.75" customHeight="1" x14ac:dyDescent="0.3">
      <c r="B5" s="13"/>
      <c r="C5" s="9"/>
      <c r="D5" s="9"/>
      <c r="E5" s="10"/>
      <c r="F5" s="10"/>
      <c r="I5" s="11"/>
      <c r="J5" s="11"/>
      <c r="K5" s="11"/>
      <c r="L5" s="11"/>
      <c r="M5" s="11"/>
      <c r="N5" s="11"/>
    </row>
    <row r="6" spans="1:15" s="7" customFormat="1" ht="15.75" customHeight="1" x14ac:dyDescent="0.3">
      <c r="B6" s="14" t="s">
        <v>93</v>
      </c>
      <c r="E6" s="15"/>
      <c r="F6" s="16" t="s">
        <v>4</v>
      </c>
      <c r="G6" s="17"/>
      <c r="H6" s="18"/>
      <c r="I6" s="18"/>
      <c r="J6" s="18"/>
      <c r="K6" s="19"/>
      <c r="L6" s="19"/>
      <c r="M6" s="11"/>
      <c r="N6" s="11"/>
      <c r="O6" s="11"/>
    </row>
    <row r="7" spans="1:15" s="7" customFormat="1" x14ac:dyDescent="0.3">
      <c r="B7" s="20"/>
      <c r="E7" s="21"/>
      <c r="F7" s="22" t="s">
        <v>5</v>
      </c>
      <c r="G7" s="23"/>
      <c r="H7" s="23"/>
      <c r="I7" s="23"/>
      <c r="K7" s="24"/>
      <c r="L7" s="24"/>
      <c r="M7" s="24"/>
      <c r="N7" s="24"/>
      <c r="O7" s="11"/>
    </row>
    <row r="8" spans="1:15" s="7" customFormat="1" ht="31.2" x14ac:dyDescent="0.3">
      <c r="B8" s="25" t="s">
        <v>94</v>
      </c>
      <c r="E8" s="26"/>
      <c r="F8" s="27" t="s">
        <v>6</v>
      </c>
      <c r="G8" s="28"/>
      <c r="I8" s="28"/>
      <c r="J8" s="29" t="s">
        <v>7</v>
      </c>
      <c r="K8" s="30"/>
      <c r="L8" s="30"/>
      <c r="M8" s="30"/>
      <c r="N8" s="30"/>
      <c r="O8" s="11"/>
    </row>
    <row r="9" spans="1:15" s="35" customFormat="1" x14ac:dyDescent="0.3">
      <c r="A9" s="31" t="s">
        <v>8</v>
      </c>
      <c r="B9" s="32" t="s">
        <v>9</v>
      </c>
      <c r="C9" s="33" t="s">
        <v>10</v>
      </c>
      <c r="D9" s="34">
        <v>2016</v>
      </c>
      <c r="E9" s="33" t="s">
        <v>11</v>
      </c>
      <c r="F9" s="33" t="s">
        <v>12</v>
      </c>
      <c r="G9" s="34">
        <v>2019</v>
      </c>
      <c r="H9" s="34" t="s">
        <v>13</v>
      </c>
      <c r="I9" s="34" t="s">
        <v>14</v>
      </c>
      <c r="J9" s="34" t="s">
        <v>15</v>
      </c>
      <c r="K9" s="34" t="s">
        <v>16</v>
      </c>
      <c r="L9" s="34" t="s">
        <v>17</v>
      </c>
      <c r="M9" s="34" t="s">
        <v>18</v>
      </c>
      <c r="N9" s="34" t="s">
        <v>19</v>
      </c>
    </row>
    <row r="10" spans="1:15" s="35" customFormat="1" x14ac:dyDescent="0.3">
      <c r="A10" s="36"/>
      <c r="B10" s="37" t="s">
        <v>20</v>
      </c>
      <c r="C10" s="38" t="s">
        <v>21</v>
      </c>
      <c r="D10" s="39"/>
      <c r="E10" s="40" t="s">
        <v>22</v>
      </c>
      <c r="F10" s="41"/>
      <c r="G10" s="42"/>
      <c r="H10" s="42"/>
      <c r="I10" s="42"/>
      <c r="J10" s="42"/>
      <c r="K10" s="42"/>
      <c r="L10" s="42"/>
      <c r="M10" s="42"/>
      <c r="N10" s="42"/>
    </row>
    <row r="11" spans="1:15" x14ac:dyDescent="0.3">
      <c r="A11" s="43">
        <v>1</v>
      </c>
      <c r="B11" s="44" t="s">
        <v>23</v>
      </c>
      <c r="C11" s="45">
        <v>365.1</v>
      </c>
      <c r="D11" s="45">
        <v>358.6</v>
      </c>
      <c r="E11" s="46">
        <v>354.15244250000001</v>
      </c>
      <c r="F11" s="46">
        <v>351.59425950000002</v>
      </c>
      <c r="G11" s="47">
        <v>351.65200210000012</v>
      </c>
      <c r="H11" s="47">
        <v>351.40384960000006</v>
      </c>
      <c r="I11" s="47">
        <v>350.25647029999999</v>
      </c>
      <c r="J11" s="47">
        <v>349.50157380000013</v>
      </c>
      <c r="K11" s="47">
        <v>350.2157893000001</v>
      </c>
      <c r="L11" s="47">
        <v>351.35897720000008</v>
      </c>
      <c r="M11" s="47">
        <v>352.33289619999999</v>
      </c>
      <c r="N11" s="47">
        <v>353.50647750000007</v>
      </c>
    </row>
    <row r="12" spans="1:15" x14ac:dyDescent="0.3">
      <c r="A12" s="48" t="s">
        <v>24</v>
      </c>
      <c r="B12" s="44" t="s">
        <v>25</v>
      </c>
      <c r="C12" s="45"/>
      <c r="D12" s="45"/>
      <c r="E12" s="49"/>
      <c r="F12" s="49"/>
      <c r="G12" s="49"/>
      <c r="H12" s="49"/>
      <c r="I12" s="49"/>
      <c r="J12" s="49"/>
      <c r="K12" s="49"/>
      <c r="L12" s="49"/>
      <c r="M12" s="49"/>
      <c r="N12" s="49"/>
    </row>
    <row r="13" spans="1:15" x14ac:dyDescent="0.3">
      <c r="A13" s="48" t="s">
        <v>26</v>
      </c>
      <c r="B13" s="44" t="s">
        <v>27</v>
      </c>
      <c r="C13" s="45"/>
      <c r="D13" s="45"/>
      <c r="E13" s="49"/>
      <c r="F13" s="49"/>
      <c r="G13" s="49"/>
      <c r="H13" s="49"/>
      <c r="I13" s="49"/>
      <c r="J13" s="49"/>
      <c r="K13" s="49"/>
      <c r="L13" s="49"/>
      <c r="M13" s="49"/>
      <c r="N13" s="49"/>
    </row>
    <row r="14" spans="1:15" x14ac:dyDescent="0.3">
      <c r="A14" s="48" t="s">
        <v>28</v>
      </c>
      <c r="B14" s="44" t="s">
        <v>29</v>
      </c>
      <c r="C14" s="45"/>
      <c r="D14" s="45"/>
      <c r="E14" s="49"/>
      <c r="F14" s="49"/>
      <c r="G14" s="49"/>
      <c r="H14" s="49"/>
      <c r="I14" s="49"/>
      <c r="J14" s="49"/>
      <c r="K14" s="49"/>
      <c r="L14" s="49"/>
      <c r="M14" s="49"/>
      <c r="N14" s="49"/>
    </row>
    <row r="15" spans="1:15" x14ac:dyDescent="0.3">
      <c r="A15" s="48" t="s">
        <v>30</v>
      </c>
      <c r="B15" s="44" t="s">
        <v>31</v>
      </c>
      <c r="C15" s="45"/>
      <c r="D15" s="45"/>
      <c r="E15" s="49"/>
      <c r="F15" s="49"/>
      <c r="G15" s="49"/>
      <c r="H15" s="49"/>
      <c r="I15" s="49"/>
      <c r="J15" s="49"/>
      <c r="K15" s="49"/>
      <c r="L15" s="49"/>
      <c r="M15" s="49"/>
      <c r="N15" s="49"/>
    </row>
    <row r="16" spans="1:15" x14ac:dyDescent="0.3">
      <c r="A16" s="48" t="s">
        <v>32</v>
      </c>
      <c r="B16" s="44" t="s">
        <v>33</v>
      </c>
      <c r="C16" s="45"/>
      <c r="D16" s="45"/>
      <c r="E16" s="49"/>
      <c r="F16" s="49"/>
      <c r="G16" s="49"/>
      <c r="H16" s="49"/>
      <c r="I16" s="49"/>
      <c r="J16" s="49"/>
      <c r="K16" s="49"/>
      <c r="L16" s="49"/>
      <c r="M16" s="49"/>
      <c r="N16" s="49"/>
    </row>
    <row r="17" spans="1:14" x14ac:dyDescent="0.3">
      <c r="A17" s="43">
        <v>3</v>
      </c>
      <c r="B17" s="44" t="s">
        <v>34</v>
      </c>
      <c r="C17" s="83">
        <v>-1.1000000000000001</v>
      </c>
      <c r="D17" s="83">
        <v>-1.1000000000000001</v>
      </c>
      <c r="E17" s="77">
        <v>-1.2470000000000001</v>
      </c>
      <c r="F17" s="77">
        <v>-1.0609999999999999</v>
      </c>
      <c r="G17" s="77">
        <v>-1.081</v>
      </c>
      <c r="H17" s="77">
        <v>-1.1080000000000001</v>
      </c>
      <c r="I17" s="77">
        <v>-1.196</v>
      </c>
      <c r="J17" s="77">
        <v>-1.3460000000000001</v>
      </c>
      <c r="K17" s="77">
        <v>-1.617</v>
      </c>
      <c r="L17" s="77">
        <v>-1.8</v>
      </c>
      <c r="M17" s="77">
        <v>-1.8</v>
      </c>
      <c r="N17" s="77">
        <v>-1.9</v>
      </c>
    </row>
    <row r="18" spans="1:14" x14ac:dyDescent="0.3">
      <c r="A18" s="43">
        <v>4</v>
      </c>
      <c r="B18" s="44" t="s">
        <v>35</v>
      </c>
      <c r="C18" s="50"/>
      <c r="D18" s="50"/>
      <c r="E18" s="50"/>
      <c r="F18" s="50">
        <v>0</v>
      </c>
      <c r="G18" s="50"/>
      <c r="H18" s="50"/>
      <c r="I18" s="50"/>
      <c r="J18" s="50"/>
      <c r="K18" s="50"/>
      <c r="L18" s="50"/>
      <c r="M18" s="50"/>
      <c r="N18" s="50"/>
    </row>
    <row r="19" spans="1:14" x14ac:dyDescent="0.3">
      <c r="A19" s="43">
        <v>5</v>
      </c>
      <c r="B19" s="51" t="s">
        <v>95</v>
      </c>
      <c r="C19" s="52">
        <f t="shared" ref="C19:D19" si="0">C11+C17+C18</f>
        <v>364</v>
      </c>
      <c r="D19" s="52">
        <f t="shared" si="0"/>
        <v>357.5</v>
      </c>
      <c r="E19" s="52">
        <f>E11+E17+E18</f>
        <v>352.90544249999999</v>
      </c>
      <c r="F19" s="52">
        <f>F11+F17+F18</f>
        <v>350.53325950000004</v>
      </c>
      <c r="G19" s="53">
        <f t="shared" ref="G19:N19" si="1">G11+G17+G18</f>
        <v>350.5710021000001</v>
      </c>
      <c r="H19" s="53">
        <f t="shared" si="1"/>
        <v>350.29584960000005</v>
      </c>
      <c r="I19" s="53">
        <f t="shared" si="1"/>
        <v>349.06047029999996</v>
      </c>
      <c r="J19" s="53">
        <f t="shared" si="1"/>
        <v>348.15557380000013</v>
      </c>
      <c r="K19" s="53">
        <f t="shared" si="1"/>
        <v>348.59878930000008</v>
      </c>
      <c r="L19" s="53">
        <f t="shared" si="1"/>
        <v>349.55897720000007</v>
      </c>
      <c r="M19" s="53">
        <f t="shared" si="1"/>
        <v>350.53289619999998</v>
      </c>
      <c r="N19" s="53">
        <f t="shared" si="1"/>
        <v>351.6064775000001</v>
      </c>
    </row>
    <row r="20" spans="1:14" x14ac:dyDescent="0.3">
      <c r="A20" s="43">
        <v>6</v>
      </c>
      <c r="B20" s="44" t="s">
        <v>36</v>
      </c>
      <c r="C20" s="45"/>
      <c r="D20" s="45"/>
      <c r="E20" s="45"/>
      <c r="F20" s="45"/>
      <c r="G20" s="45"/>
      <c r="H20" s="45"/>
      <c r="I20" s="45"/>
      <c r="J20" s="45"/>
      <c r="K20" s="45"/>
      <c r="L20" s="45"/>
      <c r="M20" s="45"/>
      <c r="N20" s="45"/>
    </row>
    <row r="21" spans="1:14" x14ac:dyDescent="0.3">
      <c r="A21" s="43">
        <v>7</v>
      </c>
      <c r="B21" s="44" t="s">
        <v>37</v>
      </c>
      <c r="C21" s="45"/>
      <c r="D21" s="45"/>
      <c r="E21" s="45"/>
      <c r="F21" s="45"/>
      <c r="G21" s="45"/>
      <c r="H21" s="45"/>
      <c r="I21" s="45"/>
      <c r="J21" s="45"/>
      <c r="K21" s="45"/>
      <c r="L21" s="45"/>
      <c r="M21" s="45"/>
      <c r="N21" s="45"/>
    </row>
    <row r="22" spans="1:14" x14ac:dyDescent="0.3">
      <c r="A22" s="43">
        <v>8</v>
      </c>
      <c r="B22" s="44" t="s">
        <v>38</v>
      </c>
      <c r="C22" s="45"/>
      <c r="D22" s="45"/>
      <c r="E22" s="45"/>
      <c r="F22" s="45"/>
      <c r="G22" s="45"/>
      <c r="H22" s="45"/>
      <c r="I22" s="45"/>
      <c r="J22" s="45"/>
      <c r="K22" s="45"/>
      <c r="L22" s="45"/>
      <c r="M22" s="45"/>
      <c r="N22" s="45"/>
    </row>
    <row r="23" spans="1:14" x14ac:dyDescent="0.3">
      <c r="A23" s="48">
        <v>9</v>
      </c>
      <c r="B23" s="44" t="s">
        <v>39</v>
      </c>
      <c r="C23" s="45"/>
      <c r="D23" s="45"/>
      <c r="E23" s="45"/>
      <c r="F23" s="45"/>
      <c r="G23" s="45"/>
      <c r="H23" s="45"/>
      <c r="I23" s="45"/>
      <c r="J23" s="45"/>
      <c r="K23" s="45"/>
      <c r="L23" s="45"/>
      <c r="M23" s="45"/>
      <c r="N23" s="45"/>
    </row>
    <row r="24" spans="1:14" x14ac:dyDescent="0.3">
      <c r="A24" s="43">
        <v>10</v>
      </c>
      <c r="B24" s="44" t="s">
        <v>40</v>
      </c>
      <c r="C24" s="49"/>
      <c r="D24" s="49"/>
      <c r="E24" s="49"/>
      <c r="F24" s="49">
        <v>0</v>
      </c>
      <c r="G24" s="49"/>
      <c r="H24" s="49"/>
      <c r="I24" s="49"/>
      <c r="J24" s="49"/>
      <c r="K24" s="49"/>
      <c r="L24" s="49"/>
      <c r="M24" s="49"/>
      <c r="N24" s="49"/>
    </row>
    <row r="25" spans="1:14" x14ac:dyDescent="0.3">
      <c r="A25" s="43">
        <v>11</v>
      </c>
      <c r="B25" s="51" t="s">
        <v>80</v>
      </c>
      <c r="C25" s="52">
        <f>SUM(C19:C24)</f>
        <v>364</v>
      </c>
      <c r="D25" s="52">
        <f>SUM(D19:D24)</f>
        <v>357.5</v>
      </c>
      <c r="E25" s="52">
        <f>SUM(E19:E24)</f>
        <v>352.90544249999999</v>
      </c>
      <c r="F25" s="53">
        <f>SUM(F19:F24)</f>
        <v>350.53325950000004</v>
      </c>
      <c r="G25" s="53">
        <f t="shared" ref="G25:N25" si="2">SUM(G19:G24)</f>
        <v>350.5710021000001</v>
      </c>
      <c r="H25" s="53">
        <f t="shared" si="2"/>
        <v>350.29584960000005</v>
      </c>
      <c r="I25" s="53">
        <f t="shared" si="2"/>
        <v>349.06047029999996</v>
      </c>
      <c r="J25" s="53">
        <f t="shared" si="2"/>
        <v>348.15557380000013</v>
      </c>
      <c r="K25" s="53">
        <f t="shared" si="2"/>
        <v>348.59878930000008</v>
      </c>
      <c r="L25" s="53">
        <f t="shared" si="2"/>
        <v>349.55897720000007</v>
      </c>
      <c r="M25" s="53">
        <f t="shared" si="2"/>
        <v>350.53289619999998</v>
      </c>
      <c r="N25" s="53">
        <f t="shared" si="2"/>
        <v>351.6064775000001</v>
      </c>
    </row>
    <row r="26" spans="1:14" x14ac:dyDescent="0.3">
      <c r="A26" s="54"/>
      <c r="B26" s="55"/>
      <c r="C26" s="56"/>
      <c r="D26" s="56"/>
      <c r="E26" s="57"/>
      <c r="F26" s="57"/>
      <c r="G26" s="58"/>
      <c r="H26" s="58"/>
      <c r="I26" s="58"/>
      <c r="J26" s="58"/>
      <c r="K26" s="58"/>
      <c r="L26" s="58"/>
      <c r="M26" s="58"/>
      <c r="N26" s="58"/>
    </row>
    <row r="27" spans="1:14" x14ac:dyDescent="0.3">
      <c r="A27" s="43"/>
      <c r="B27" s="51" t="s">
        <v>41</v>
      </c>
      <c r="C27" s="59"/>
      <c r="D27" s="59"/>
      <c r="E27" s="60"/>
      <c r="F27" s="60"/>
      <c r="G27" s="61"/>
      <c r="H27" s="61"/>
      <c r="I27" s="61"/>
      <c r="J27" s="61"/>
      <c r="K27" s="61"/>
      <c r="L27" s="61"/>
      <c r="M27" s="61"/>
      <c r="N27" s="61"/>
    </row>
    <row r="28" spans="1:14" x14ac:dyDescent="0.3">
      <c r="A28" s="48" t="s">
        <v>42</v>
      </c>
      <c r="B28" s="51" t="s">
        <v>96</v>
      </c>
      <c r="C28" s="62">
        <f t="shared" ref="C28:N28" si="3">SUM(C29:C33)</f>
        <v>1.9970000000000001</v>
      </c>
      <c r="D28" s="62">
        <f t="shared" si="3"/>
        <v>1.6240000000000001</v>
      </c>
      <c r="E28" s="53">
        <f t="shared" si="3"/>
        <v>7.4125360000000001E-2</v>
      </c>
      <c r="F28" s="53">
        <f t="shared" si="3"/>
        <v>0.15601300000000001</v>
      </c>
      <c r="G28" s="53">
        <f t="shared" si="3"/>
        <v>0.38035005999999993</v>
      </c>
      <c r="H28" s="53">
        <f t="shared" si="3"/>
        <v>0.76484112000000004</v>
      </c>
      <c r="I28" s="53">
        <f t="shared" si="3"/>
        <v>0.87660316000000016</v>
      </c>
      <c r="J28" s="53">
        <f t="shared" si="3"/>
        <v>0.97527320000000017</v>
      </c>
      <c r="K28" s="53">
        <f t="shared" si="3"/>
        <v>1.32402028</v>
      </c>
      <c r="L28" s="53">
        <f t="shared" si="3"/>
        <v>1.41621218</v>
      </c>
      <c r="M28" s="53">
        <f t="shared" si="3"/>
        <v>1.8650504200000002</v>
      </c>
      <c r="N28" s="53">
        <f t="shared" si="3"/>
        <v>2.6685551400000005</v>
      </c>
    </row>
    <row r="29" spans="1:14" x14ac:dyDescent="0.3">
      <c r="A29" s="48" t="s">
        <v>43</v>
      </c>
      <c r="B29" s="63" t="s">
        <v>86</v>
      </c>
      <c r="C29" s="49">
        <v>1.04</v>
      </c>
      <c r="D29" s="49">
        <v>1.1900000000000002</v>
      </c>
      <c r="E29" s="49">
        <v>6.5023600000000001E-2</v>
      </c>
      <c r="F29" s="49">
        <v>0.15601300000000001</v>
      </c>
      <c r="G29" s="49">
        <v>0.36214653999999996</v>
      </c>
      <c r="H29" s="49">
        <v>0.70871360000000005</v>
      </c>
      <c r="I29" s="49">
        <v>0.82047564000000017</v>
      </c>
      <c r="J29" s="49">
        <v>0.91914568000000019</v>
      </c>
      <c r="K29" s="49">
        <v>1.2390705200000001</v>
      </c>
      <c r="L29" s="49">
        <v>1.3411226600000001</v>
      </c>
      <c r="M29" s="49">
        <v>1.7520369000000002</v>
      </c>
      <c r="N29" s="49">
        <v>2.3279976200000005</v>
      </c>
    </row>
    <row r="30" spans="1:14" ht="15.45" customHeight="1" x14ac:dyDescent="0.3">
      <c r="A30" s="48" t="s">
        <v>44</v>
      </c>
      <c r="B30" s="63" t="s">
        <v>87</v>
      </c>
      <c r="C30" s="49">
        <v>0.95700000000000007</v>
      </c>
      <c r="D30" s="49">
        <v>0.434</v>
      </c>
      <c r="E30" s="49">
        <v>9.1017600000000004E-3</v>
      </c>
      <c r="F30" s="49">
        <v>0</v>
      </c>
      <c r="G30" s="49">
        <v>1.8203520000000001E-2</v>
      </c>
      <c r="H30" s="49">
        <v>5.612752E-2</v>
      </c>
      <c r="I30" s="49">
        <v>5.612752E-2</v>
      </c>
      <c r="J30" s="49">
        <v>5.612752E-2</v>
      </c>
      <c r="K30" s="49">
        <v>8.4949759999999999E-2</v>
      </c>
      <c r="L30" s="49">
        <v>7.5089519999999993E-2</v>
      </c>
      <c r="M30" s="49">
        <v>0.11301352000000001</v>
      </c>
      <c r="N30" s="49">
        <v>0.34055752</v>
      </c>
    </row>
    <row r="31" spans="1:14" ht="15.45" customHeight="1" x14ac:dyDescent="0.3">
      <c r="A31" s="48" t="s">
        <v>45</v>
      </c>
      <c r="B31" s="63" t="s">
        <v>90</v>
      </c>
      <c r="C31" s="49"/>
      <c r="D31" s="49"/>
      <c r="E31" s="49"/>
      <c r="F31" s="49"/>
      <c r="G31" s="49"/>
      <c r="H31" s="49"/>
      <c r="I31" s="49"/>
      <c r="J31" s="49"/>
      <c r="K31" s="49"/>
      <c r="L31" s="49"/>
      <c r="M31" s="49"/>
      <c r="N31" s="49"/>
    </row>
    <row r="32" spans="1:14" ht="15.45" customHeight="1" x14ac:dyDescent="0.3">
      <c r="A32" s="48" t="s">
        <v>88</v>
      </c>
      <c r="B32" s="63" t="s">
        <v>91</v>
      </c>
      <c r="C32" s="49"/>
      <c r="D32" s="49"/>
      <c r="E32" s="49"/>
      <c r="F32" s="49"/>
      <c r="G32" s="49"/>
      <c r="H32" s="49"/>
      <c r="I32" s="49"/>
      <c r="J32" s="49"/>
      <c r="K32" s="49"/>
      <c r="L32" s="49"/>
      <c r="M32" s="49"/>
      <c r="N32" s="49"/>
    </row>
    <row r="33" spans="1:14" ht="15.45" customHeight="1" x14ac:dyDescent="0.3">
      <c r="A33" s="48" t="s">
        <v>89</v>
      </c>
      <c r="B33" s="63" t="s">
        <v>92</v>
      </c>
      <c r="C33" s="49"/>
      <c r="D33" s="49"/>
      <c r="E33" s="49"/>
      <c r="F33" s="49"/>
      <c r="G33" s="49"/>
      <c r="H33" s="49"/>
      <c r="I33" s="49"/>
      <c r="J33" s="49"/>
      <c r="K33" s="49"/>
      <c r="L33" s="49"/>
      <c r="M33" s="49"/>
      <c r="N33" s="49"/>
    </row>
    <row r="34" spans="1:14" x14ac:dyDescent="0.3">
      <c r="A34" s="48" t="s">
        <v>46</v>
      </c>
      <c r="B34" s="51" t="s">
        <v>97</v>
      </c>
      <c r="C34" s="65">
        <f>SUM(C35:C37)</f>
        <v>15.341000000000001</v>
      </c>
      <c r="D34" s="65">
        <f>SUM(D35:D37)</f>
        <v>47.161000000000001</v>
      </c>
      <c r="E34" s="53">
        <f>SUM(E35:E37)</f>
        <v>98.668730298469981</v>
      </c>
      <c r="F34" s="53">
        <f>SUM(F35:F37)</f>
        <v>50.753210219250008</v>
      </c>
      <c r="G34" s="53">
        <f t="shared" ref="G34:N34" si="4">SUM(G35:G37)</f>
        <v>50.578157602120001</v>
      </c>
      <c r="H34" s="53">
        <f t="shared" si="4"/>
        <v>50.605131010880015</v>
      </c>
      <c r="I34" s="53">
        <f t="shared" si="4"/>
        <v>50.247744007860014</v>
      </c>
      <c r="J34" s="53">
        <f t="shared" si="4"/>
        <v>50.532180605699992</v>
      </c>
      <c r="K34" s="53">
        <f t="shared" si="4"/>
        <v>50.456823228200001</v>
      </c>
      <c r="L34" s="53">
        <f t="shared" si="4"/>
        <v>50.577956008199997</v>
      </c>
      <c r="M34" s="53">
        <f t="shared" si="4"/>
        <v>50.726080380969996</v>
      </c>
      <c r="N34" s="53">
        <f t="shared" si="4"/>
        <v>50.605332606659999</v>
      </c>
    </row>
    <row r="35" spans="1:14" x14ac:dyDescent="0.3">
      <c r="A35" s="48" t="s">
        <v>47</v>
      </c>
      <c r="B35" s="44" t="s">
        <v>108</v>
      </c>
      <c r="C35" s="49">
        <v>14.723000000000001</v>
      </c>
      <c r="D35" s="49">
        <v>46.045999999999999</v>
      </c>
      <c r="E35" s="49">
        <v>93.895810648139985</v>
      </c>
      <c r="F35" s="49">
        <v>48.667255221480005</v>
      </c>
      <c r="G35" s="49">
        <v>48.494677597220004</v>
      </c>
      <c r="H35" s="49">
        <v>48.519176006490014</v>
      </c>
      <c r="I35" s="49">
        <v>48.160744008680012</v>
      </c>
      <c r="J35" s="49">
        <v>48.446005605429995</v>
      </c>
      <c r="K35" s="49">
        <v>48.371583230390002</v>
      </c>
      <c r="L35" s="49">
        <v>48.494476003029995</v>
      </c>
      <c r="M35" s="49">
        <v>48.644250387379998</v>
      </c>
      <c r="N35" s="49">
        <v>48.519377608599996</v>
      </c>
    </row>
    <row r="36" spans="1:14" x14ac:dyDescent="0.3">
      <c r="A36" s="48" t="s">
        <v>48</v>
      </c>
      <c r="B36" s="44" t="s">
        <v>111</v>
      </c>
      <c r="C36" s="49">
        <v>0.61799999999999999</v>
      </c>
      <c r="D36" s="49">
        <v>1.115</v>
      </c>
      <c r="E36" s="49">
        <v>4.7729196503299995</v>
      </c>
      <c r="F36" s="49">
        <v>2.08595499777</v>
      </c>
      <c r="G36" s="49">
        <v>2.0834800049000002</v>
      </c>
      <c r="H36" s="49">
        <v>2.0859550043900001</v>
      </c>
      <c r="I36" s="49">
        <v>2.0869999991800001</v>
      </c>
      <c r="J36" s="49">
        <v>2.0861750002699999</v>
      </c>
      <c r="K36" s="49">
        <v>2.08523999781</v>
      </c>
      <c r="L36" s="49">
        <v>2.0834800051700002</v>
      </c>
      <c r="M36" s="49">
        <v>2.0818299935900004</v>
      </c>
      <c r="N36" s="49">
        <v>2.0859549980600005</v>
      </c>
    </row>
    <row r="37" spans="1:14" x14ac:dyDescent="0.3">
      <c r="A37" s="48" t="s">
        <v>110</v>
      </c>
      <c r="B37" s="44" t="s">
        <v>109</v>
      </c>
      <c r="C37" s="49"/>
      <c r="D37" s="49"/>
      <c r="E37" s="49"/>
      <c r="F37" s="49">
        <v>0</v>
      </c>
      <c r="G37" s="49"/>
      <c r="H37" s="49"/>
      <c r="I37" s="49"/>
      <c r="J37" s="49"/>
      <c r="K37" s="49"/>
      <c r="L37" s="49"/>
      <c r="M37" s="49"/>
      <c r="N37" s="49"/>
    </row>
    <row r="38" spans="1:14" x14ac:dyDescent="0.3">
      <c r="A38" s="31" t="s">
        <v>8</v>
      </c>
      <c r="B38" s="32" t="s">
        <v>9</v>
      </c>
      <c r="C38" s="33" t="s">
        <v>10</v>
      </c>
      <c r="D38" s="34">
        <v>2016</v>
      </c>
      <c r="E38" s="33" t="s">
        <v>11</v>
      </c>
      <c r="F38" s="33" t="s">
        <v>12</v>
      </c>
      <c r="G38" s="34">
        <v>2019</v>
      </c>
      <c r="H38" s="34" t="s">
        <v>13</v>
      </c>
      <c r="I38" s="34" t="s">
        <v>14</v>
      </c>
      <c r="J38" s="34" t="s">
        <v>15</v>
      </c>
      <c r="K38" s="34" t="s">
        <v>16</v>
      </c>
      <c r="L38" s="34" t="s">
        <v>17</v>
      </c>
      <c r="M38" s="34" t="s">
        <v>18</v>
      </c>
      <c r="N38" s="34" t="s">
        <v>19</v>
      </c>
    </row>
    <row r="39" spans="1:14" x14ac:dyDescent="0.3">
      <c r="A39" s="48" t="s">
        <v>49</v>
      </c>
      <c r="B39" s="51" t="s">
        <v>98</v>
      </c>
      <c r="C39" s="62">
        <f t="shared" ref="C39:N39" si="5">SUM(C40:C41)</f>
        <v>141.37799999999999</v>
      </c>
      <c r="D39" s="62">
        <f t="shared" si="5"/>
        <v>138.29500000000002</v>
      </c>
      <c r="E39" s="53">
        <f t="shared" si="5"/>
        <v>136.77096371549999</v>
      </c>
      <c r="F39" s="53">
        <f t="shared" si="5"/>
        <v>136.53176232600001</v>
      </c>
      <c r="G39" s="53">
        <f t="shared" si="5"/>
        <v>134.69325807600003</v>
      </c>
      <c r="H39" s="53">
        <f t="shared" si="5"/>
        <v>127.37080459799999</v>
      </c>
      <c r="I39" s="53">
        <f t="shared" si="5"/>
        <v>129.70014389999994</v>
      </c>
      <c r="J39" s="53">
        <f t="shared" si="5"/>
        <v>127.18600199999996</v>
      </c>
      <c r="K39" s="53">
        <f t="shared" si="5"/>
        <v>124.67186010000005</v>
      </c>
      <c r="L39" s="53">
        <f t="shared" si="5"/>
        <v>122.49239687999999</v>
      </c>
      <c r="M39" s="53">
        <f t="shared" si="5"/>
        <v>120.97459259999998</v>
      </c>
      <c r="N39" s="53">
        <f t="shared" si="5"/>
        <v>114.3195111</v>
      </c>
    </row>
    <row r="40" spans="1:14" x14ac:dyDescent="0.3">
      <c r="A40" s="48" t="s">
        <v>50</v>
      </c>
      <c r="B40" s="63" t="s">
        <v>112</v>
      </c>
      <c r="C40" s="49">
        <v>78.004999999999995</v>
      </c>
      <c r="D40" s="49">
        <v>80.400000000000006</v>
      </c>
      <c r="E40" s="49">
        <v>77.383076074500011</v>
      </c>
      <c r="F40" s="49">
        <v>77.522967846</v>
      </c>
      <c r="G40" s="49">
        <v>76.698629136000008</v>
      </c>
      <c r="H40" s="49">
        <v>75.485074517999976</v>
      </c>
      <c r="I40" s="49">
        <v>74.241131399999958</v>
      </c>
      <c r="J40" s="49">
        <v>73.058005799999947</v>
      </c>
      <c r="K40" s="49">
        <v>71.726989500000045</v>
      </c>
      <c r="L40" s="49">
        <v>70.588838879999983</v>
      </c>
      <c r="M40" s="49">
        <v>69.212847599999975</v>
      </c>
      <c r="N40" s="49">
        <v>68.029721999999964</v>
      </c>
    </row>
    <row r="41" spans="1:14" x14ac:dyDescent="0.3">
      <c r="A41" s="48" t="s">
        <v>51</v>
      </c>
      <c r="B41" s="63" t="s">
        <v>113</v>
      </c>
      <c r="C41" s="49">
        <v>63.373000000000005</v>
      </c>
      <c r="D41" s="49">
        <v>57.895000000000003</v>
      </c>
      <c r="E41" s="49">
        <v>59.387887640999992</v>
      </c>
      <c r="F41" s="49">
        <v>59.008794480000006</v>
      </c>
      <c r="G41" s="49">
        <v>57.99462894000002</v>
      </c>
      <c r="H41" s="49">
        <v>51.885730080000016</v>
      </c>
      <c r="I41" s="49">
        <v>55.4590125</v>
      </c>
      <c r="J41" s="49">
        <v>54.127996200000013</v>
      </c>
      <c r="K41" s="49">
        <v>52.944870600000002</v>
      </c>
      <c r="L41" s="49">
        <v>51.903558000000004</v>
      </c>
      <c r="M41" s="49">
        <v>51.761745000000005</v>
      </c>
      <c r="N41" s="49">
        <v>46.289789100000036</v>
      </c>
    </row>
    <row r="42" spans="1:14" x14ac:dyDescent="0.3">
      <c r="A42" s="48" t="s">
        <v>52</v>
      </c>
      <c r="B42" s="51" t="s">
        <v>99</v>
      </c>
      <c r="C42" s="64">
        <f>SUM(C43:C49)</f>
        <v>88.51600000000002</v>
      </c>
      <c r="D42" s="64">
        <f>SUM(D43:D49)</f>
        <v>90.407000000000011</v>
      </c>
      <c r="E42" s="53">
        <f>SUM(E43:E49)</f>
        <v>128.63222314999999</v>
      </c>
      <c r="F42" s="53">
        <f>SUM(F43:F49)</f>
        <v>135.35402315000002</v>
      </c>
      <c r="G42" s="53">
        <f t="shared" ref="G42:N42" si="6">SUM(G43:G49)</f>
        <v>135.35402315000002</v>
      </c>
      <c r="H42" s="53">
        <f t="shared" si="6"/>
        <v>129.827759437</v>
      </c>
      <c r="I42" s="53">
        <f t="shared" si="6"/>
        <v>117.83402314999999</v>
      </c>
      <c r="J42" s="53">
        <f t="shared" si="6"/>
        <v>117.83402314999999</v>
      </c>
      <c r="K42" s="53">
        <f t="shared" si="6"/>
        <v>117.83402314999999</v>
      </c>
      <c r="L42" s="53">
        <f t="shared" si="6"/>
        <v>118.11575943700001</v>
      </c>
      <c r="M42" s="53">
        <f t="shared" si="6"/>
        <v>117.83402314999999</v>
      </c>
      <c r="N42" s="53">
        <f t="shared" si="6"/>
        <v>117.83402314999999</v>
      </c>
    </row>
    <row r="43" spans="1:14" x14ac:dyDescent="0.3">
      <c r="A43" s="48" t="s">
        <v>53</v>
      </c>
      <c r="B43" s="44" t="s">
        <v>100</v>
      </c>
      <c r="C43" s="49">
        <v>87.140000000000015</v>
      </c>
      <c r="D43" s="49">
        <v>87.64500000000001</v>
      </c>
      <c r="E43" s="49">
        <v>97.627889999999994</v>
      </c>
      <c r="F43" s="49">
        <v>104.33160000000002</v>
      </c>
      <c r="G43" s="49">
        <v>104.33160000000002</v>
      </c>
      <c r="H43" s="49">
        <v>98.761439999999993</v>
      </c>
      <c r="I43" s="49">
        <v>86.811599999999999</v>
      </c>
      <c r="J43" s="49">
        <v>86.811599999999999</v>
      </c>
      <c r="K43" s="49">
        <v>86.811599999999999</v>
      </c>
      <c r="L43" s="49">
        <v>87.049440000000004</v>
      </c>
      <c r="M43" s="49">
        <v>86.811599999999999</v>
      </c>
      <c r="N43" s="49">
        <v>86.811599999999999</v>
      </c>
    </row>
    <row r="44" spans="1:14" x14ac:dyDescent="0.3">
      <c r="A44" s="48" t="s">
        <v>54</v>
      </c>
      <c r="B44" s="44" t="s">
        <v>101</v>
      </c>
      <c r="C44" s="49"/>
      <c r="D44" s="49"/>
      <c r="E44" s="49"/>
      <c r="F44" s="49"/>
      <c r="G44" s="49"/>
      <c r="H44" s="49"/>
      <c r="I44" s="49"/>
      <c r="J44" s="49"/>
      <c r="K44" s="49"/>
      <c r="L44" s="49"/>
      <c r="M44" s="49"/>
      <c r="N44" s="49"/>
    </row>
    <row r="45" spans="1:14" x14ac:dyDescent="0.3">
      <c r="A45" s="48" t="s">
        <v>55</v>
      </c>
      <c r="B45" s="44" t="s">
        <v>102</v>
      </c>
      <c r="C45" s="49">
        <v>1.3760000000000001</v>
      </c>
      <c r="D45" s="49">
        <v>2.762</v>
      </c>
      <c r="E45" s="49">
        <v>1.9862899999999999</v>
      </c>
      <c r="F45" s="49">
        <v>2.0043800000000003</v>
      </c>
      <c r="G45" s="49">
        <v>2.0043800000000003</v>
      </c>
      <c r="H45" s="49">
        <v>2.01031</v>
      </c>
      <c r="I45" s="49">
        <v>2.0043800000000003</v>
      </c>
      <c r="J45" s="49">
        <v>2.0043800000000003</v>
      </c>
      <c r="K45" s="49">
        <v>2.0043800000000003</v>
      </c>
      <c r="L45" s="49">
        <v>2.01031</v>
      </c>
      <c r="M45" s="49">
        <v>2.0043800000000003</v>
      </c>
      <c r="N45" s="49">
        <v>2.0043800000000003</v>
      </c>
    </row>
    <row r="46" spans="1:14" x14ac:dyDescent="0.3">
      <c r="A46" s="48" t="s">
        <v>56</v>
      </c>
      <c r="B46" s="44" t="s">
        <v>103</v>
      </c>
      <c r="C46" s="49"/>
      <c r="D46" s="49"/>
      <c r="E46" s="49"/>
      <c r="F46" s="49"/>
      <c r="G46" s="49"/>
      <c r="H46" s="49"/>
      <c r="I46" s="49"/>
      <c r="J46" s="49"/>
      <c r="K46" s="49"/>
      <c r="L46" s="49"/>
      <c r="M46" s="49"/>
      <c r="N46" s="49"/>
    </row>
    <row r="47" spans="1:14" x14ac:dyDescent="0.3">
      <c r="A47" s="48" t="s">
        <v>57</v>
      </c>
      <c r="B47" s="44" t="s">
        <v>104</v>
      </c>
      <c r="C47" s="49"/>
      <c r="D47" s="49"/>
      <c r="E47" s="49">
        <v>29.018043149999997</v>
      </c>
      <c r="F47" s="49">
        <v>29.018043149999997</v>
      </c>
      <c r="G47" s="49">
        <v>29.018043149999997</v>
      </c>
      <c r="H47" s="49">
        <v>29.056009437</v>
      </c>
      <c r="I47" s="49">
        <v>29.018043149999997</v>
      </c>
      <c r="J47" s="49">
        <v>29.018043149999997</v>
      </c>
      <c r="K47" s="49">
        <v>29.018043149999997</v>
      </c>
      <c r="L47" s="49">
        <v>29.056009437</v>
      </c>
      <c r="M47" s="49">
        <v>29.018043149999997</v>
      </c>
      <c r="N47" s="49">
        <v>29.018043149999997</v>
      </c>
    </row>
    <row r="48" spans="1:14" x14ac:dyDescent="0.3">
      <c r="A48" s="48" t="s">
        <v>58</v>
      </c>
      <c r="B48" s="66" t="s">
        <v>105</v>
      </c>
      <c r="C48" s="49"/>
      <c r="D48" s="49"/>
      <c r="E48" s="49"/>
      <c r="F48" s="49">
        <v>0</v>
      </c>
      <c r="G48" s="49"/>
      <c r="H48" s="49"/>
      <c r="I48" s="49"/>
      <c r="J48" s="49"/>
      <c r="K48" s="49"/>
      <c r="L48" s="49"/>
      <c r="M48" s="49"/>
      <c r="N48" s="49"/>
    </row>
    <row r="49" spans="1:14" x14ac:dyDescent="0.3">
      <c r="A49" s="48" t="s">
        <v>59</v>
      </c>
      <c r="B49" s="44" t="s">
        <v>106</v>
      </c>
      <c r="C49" s="49"/>
      <c r="D49" s="49"/>
      <c r="E49" s="49"/>
      <c r="F49" s="49">
        <v>0</v>
      </c>
      <c r="G49" s="49"/>
      <c r="H49" s="49"/>
      <c r="I49" s="49"/>
      <c r="J49" s="49"/>
      <c r="K49" s="49"/>
      <c r="L49" s="49"/>
      <c r="M49" s="49"/>
      <c r="N49" s="49"/>
    </row>
    <row r="50" spans="1:14" x14ac:dyDescent="0.3">
      <c r="A50" s="48" t="s">
        <v>60</v>
      </c>
      <c r="B50" s="51" t="s">
        <v>61</v>
      </c>
      <c r="C50" s="64">
        <f t="shared" ref="C50:N50" si="7">SUM(C51:C54)</f>
        <v>0</v>
      </c>
      <c r="D50" s="64">
        <f t="shared" si="7"/>
        <v>0</v>
      </c>
      <c r="E50" s="53">
        <f t="shared" si="7"/>
        <v>0</v>
      </c>
      <c r="F50" s="53">
        <f t="shared" si="7"/>
        <v>0</v>
      </c>
      <c r="G50" s="53">
        <f t="shared" si="7"/>
        <v>0</v>
      </c>
      <c r="H50" s="53">
        <f t="shared" si="7"/>
        <v>0</v>
      </c>
      <c r="I50" s="53">
        <f t="shared" si="7"/>
        <v>0</v>
      </c>
      <c r="J50" s="53">
        <f t="shared" si="7"/>
        <v>0</v>
      </c>
      <c r="K50" s="53">
        <f t="shared" si="7"/>
        <v>0</v>
      </c>
      <c r="L50" s="53">
        <f t="shared" si="7"/>
        <v>0</v>
      </c>
      <c r="M50" s="53">
        <f t="shared" si="7"/>
        <v>0</v>
      </c>
      <c r="N50" s="53">
        <f t="shared" si="7"/>
        <v>0</v>
      </c>
    </row>
    <row r="51" spans="1:14" x14ac:dyDescent="0.3">
      <c r="A51" s="48" t="s">
        <v>62</v>
      </c>
      <c r="B51" s="44" t="s">
        <v>63</v>
      </c>
      <c r="C51" s="49"/>
      <c r="D51" s="49"/>
      <c r="E51" s="49"/>
      <c r="F51" s="49">
        <v>0</v>
      </c>
      <c r="G51" s="49"/>
      <c r="H51" s="49"/>
      <c r="I51" s="49"/>
      <c r="J51" s="49"/>
      <c r="K51" s="49"/>
      <c r="L51" s="49"/>
      <c r="M51" s="49"/>
      <c r="N51" s="49"/>
    </row>
    <row r="52" spans="1:14" x14ac:dyDescent="0.3">
      <c r="A52" s="48" t="s">
        <v>64</v>
      </c>
      <c r="B52" s="63" t="s">
        <v>65</v>
      </c>
      <c r="C52" s="49"/>
      <c r="D52" s="49"/>
      <c r="E52" s="49"/>
      <c r="F52" s="49">
        <v>0</v>
      </c>
      <c r="G52" s="49"/>
      <c r="H52" s="49"/>
      <c r="I52" s="49"/>
      <c r="J52" s="49"/>
      <c r="K52" s="49"/>
      <c r="L52" s="49"/>
      <c r="M52" s="49"/>
      <c r="N52" s="49"/>
    </row>
    <row r="53" spans="1:14" x14ac:dyDescent="0.3">
      <c r="A53" s="48" t="s">
        <v>66</v>
      </c>
      <c r="B53" s="63" t="s">
        <v>67</v>
      </c>
      <c r="C53" s="49"/>
      <c r="D53" s="49"/>
      <c r="E53" s="49"/>
      <c r="F53" s="49">
        <v>0</v>
      </c>
      <c r="G53" s="49"/>
      <c r="H53" s="49"/>
      <c r="I53" s="49"/>
      <c r="J53" s="49"/>
      <c r="K53" s="49"/>
      <c r="L53" s="49"/>
      <c r="M53" s="49"/>
      <c r="N53" s="49"/>
    </row>
    <row r="54" spans="1:14" ht="15" customHeight="1" x14ac:dyDescent="0.3">
      <c r="A54" s="48" t="s">
        <v>68</v>
      </c>
      <c r="B54" s="63" t="s">
        <v>69</v>
      </c>
      <c r="C54" s="49"/>
      <c r="D54" s="49"/>
      <c r="E54" s="49"/>
      <c r="F54" s="49">
        <v>0</v>
      </c>
      <c r="G54" s="49"/>
      <c r="H54" s="49"/>
      <c r="I54" s="49"/>
      <c r="J54" s="49"/>
      <c r="K54" s="49"/>
      <c r="L54" s="49"/>
      <c r="M54" s="49"/>
      <c r="N54" s="49"/>
    </row>
    <row r="55" spans="1:14" x14ac:dyDescent="0.3">
      <c r="A55" s="48" t="s">
        <v>70</v>
      </c>
      <c r="B55" s="51" t="s">
        <v>71</v>
      </c>
      <c r="C55" s="62">
        <f t="shared" ref="C55:N55" si="8">SUM(C56:C58)</f>
        <v>248.06100000000001</v>
      </c>
      <c r="D55" s="62">
        <f t="shared" si="8"/>
        <v>251.01999999999998</v>
      </c>
      <c r="E55" s="53">
        <f t="shared" si="8"/>
        <v>64.735619844109991</v>
      </c>
      <c r="F55" s="53">
        <f t="shared" si="8"/>
        <v>45.674910384069996</v>
      </c>
      <c r="G55" s="53">
        <f t="shared" si="8"/>
        <v>39.724467129849991</v>
      </c>
      <c r="H55" s="53">
        <f t="shared" si="8"/>
        <v>36.920808620039999</v>
      </c>
      <c r="I55" s="53">
        <f t="shared" si="8"/>
        <v>36.919673570670007</v>
      </c>
      <c r="J55" s="53">
        <f t="shared" si="8"/>
        <v>36.909905633550004</v>
      </c>
      <c r="K55" s="53">
        <f t="shared" si="8"/>
        <v>36.908982878250001</v>
      </c>
      <c r="L55" s="53">
        <f t="shared" si="8"/>
        <v>36.914946410199995</v>
      </c>
      <c r="M55" s="53">
        <f t="shared" si="8"/>
        <v>36.911271070110004</v>
      </c>
      <c r="N55" s="53">
        <f t="shared" si="8"/>
        <v>36.911319318620009</v>
      </c>
    </row>
    <row r="56" spans="1:14" x14ac:dyDescent="0.3">
      <c r="A56" s="48" t="s">
        <v>72</v>
      </c>
      <c r="B56" s="44" t="s">
        <v>73</v>
      </c>
      <c r="C56" s="49"/>
      <c r="D56" s="49"/>
      <c r="E56" s="49"/>
      <c r="F56" s="49">
        <v>0</v>
      </c>
      <c r="G56" s="49"/>
      <c r="H56" s="49"/>
      <c r="I56" s="49"/>
      <c r="J56" s="49"/>
      <c r="K56" s="49"/>
      <c r="L56" s="49"/>
      <c r="M56" s="49"/>
      <c r="N56" s="49"/>
    </row>
    <row r="57" spans="1:14" x14ac:dyDescent="0.3">
      <c r="A57" s="48" t="s">
        <v>74</v>
      </c>
      <c r="B57" s="63" t="s">
        <v>116</v>
      </c>
      <c r="C57" s="49">
        <v>21.196999999999999</v>
      </c>
      <c r="D57" s="49">
        <v>28.943999999999999</v>
      </c>
      <c r="E57" s="49">
        <v>52.815619844109989</v>
      </c>
      <c r="F57" s="49">
        <v>45.674910384069996</v>
      </c>
      <c r="G57" s="49">
        <v>39.724467129849991</v>
      </c>
      <c r="H57" s="49">
        <v>36.920808620039999</v>
      </c>
      <c r="I57" s="49">
        <v>36.919673570670007</v>
      </c>
      <c r="J57" s="49">
        <v>36.909905633550004</v>
      </c>
      <c r="K57" s="49">
        <v>36.908982878250001</v>
      </c>
      <c r="L57" s="49">
        <v>36.914946410199995</v>
      </c>
      <c r="M57" s="49">
        <v>36.911271070110004</v>
      </c>
      <c r="N57" s="49">
        <v>36.911319318620009</v>
      </c>
    </row>
    <row r="58" spans="1:14" x14ac:dyDescent="0.3">
      <c r="A58" s="48" t="s">
        <v>75</v>
      </c>
      <c r="B58" s="63" t="s">
        <v>117</v>
      </c>
      <c r="C58" s="49">
        <v>226.864</v>
      </c>
      <c r="D58" s="49">
        <v>222.07599999999999</v>
      </c>
      <c r="E58" s="49">
        <v>11.920000000000002</v>
      </c>
      <c r="F58" s="49">
        <v>0</v>
      </c>
      <c r="G58" s="49">
        <v>0</v>
      </c>
      <c r="H58" s="49">
        <v>0</v>
      </c>
      <c r="I58" s="49">
        <v>0</v>
      </c>
      <c r="J58" s="49">
        <v>0</v>
      </c>
      <c r="K58" s="49">
        <v>0</v>
      </c>
      <c r="L58" s="49">
        <v>0</v>
      </c>
      <c r="M58" s="49">
        <v>0</v>
      </c>
      <c r="N58" s="49">
        <v>0</v>
      </c>
    </row>
    <row r="59" spans="1:14" ht="15" customHeight="1" x14ac:dyDescent="0.3">
      <c r="A59" s="48" t="s">
        <v>76</v>
      </c>
      <c r="B59" s="63" t="s">
        <v>107</v>
      </c>
      <c r="C59" s="49"/>
      <c r="D59" s="49"/>
      <c r="E59" s="49"/>
      <c r="F59" s="49">
        <v>0</v>
      </c>
      <c r="G59" s="49"/>
      <c r="H59" s="49"/>
      <c r="I59" s="49"/>
      <c r="J59" s="49"/>
      <c r="K59" s="49"/>
      <c r="L59" s="49"/>
      <c r="M59" s="49"/>
      <c r="N59" s="49"/>
    </row>
    <row r="60" spans="1:14" x14ac:dyDescent="0.3">
      <c r="A60" s="48">
        <v>20</v>
      </c>
      <c r="B60" s="51" t="s">
        <v>77</v>
      </c>
      <c r="C60" s="49">
        <v>-131.29</v>
      </c>
      <c r="D60" s="49">
        <v>-171.00699999999998</v>
      </c>
      <c r="E60" s="49">
        <v>-75.974999999999994</v>
      </c>
      <c r="F60" s="49">
        <v>-17.934999999999999</v>
      </c>
      <c r="G60" s="49">
        <v>-10.154999999999999</v>
      </c>
      <c r="H60" s="49">
        <v>4.8070000000000004</v>
      </c>
      <c r="I60" s="49">
        <v>13.5</v>
      </c>
      <c r="J60" s="49">
        <v>14.72</v>
      </c>
      <c r="K60" s="49">
        <v>17.41</v>
      </c>
      <c r="L60" s="49">
        <v>20.05</v>
      </c>
      <c r="M60" s="49">
        <v>22.23</v>
      </c>
      <c r="N60" s="49">
        <v>29.27</v>
      </c>
    </row>
    <row r="61" spans="1:14" x14ac:dyDescent="0.3">
      <c r="A61" s="54"/>
      <c r="B61" s="55"/>
      <c r="C61" s="56"/>
      <c r="D61" s="56"/>
      <c r="E61" s="57"/>
      <c r="F61" s="57"/>
      <c r="G61" s="58"/>
      <c r="H61" s="58"/>
      <c r="I61" s="58"/>
      <c r="J61" s="58"/>
      <c r="K61" s="58"/>
      <c r="L61" s="58"/>
      <c r="M61" s="58"/>
      <c r="N61" s="58"/>
    </row>
    <row r="62" spans="1:14" x14ac:dyDescent="0.3">
      <c r="A62" s="43"/>
      <c r="B62" s="51" t="s">
        <v>78</v>
      </c>
      <c r="C62" s="59"/>
      <c r="D62" s="59"/>
      <c r="E62" s="60"/>
      <c r="F62" s="60"/>
      <c r="G62" s="61"/>
      <c r="H62" s="61"/>
      <c r="I62" s="61"/>
      <c r="J62" s="61"/>
      <c r="K62" s="61"/>
      <c r="L62" s="61"/>
      <c r="M62" s="61"/>
      <c r="N62" s="61"/>
    </row>
    <row r="63" spans="1:14" x14ac:dyDescent="0.3">
      <c r="A63" s="43">
        <v>21</v>
      </c>
      <c r="B63" s="51" t="s">
        <v>79</v>
      </c>
      <c r="C63" s="53">
        <f t="shared" ref="C63:N63" si="9">C28+C34+C39+C42+C50+C55+C60</f>
        <v>364.00300000000004</v>
      </c>
      <c r="D63" s="53">
        <f t="shared" si="9"/>
        <v>357.50000000000011</v>
      </c>
      <c r="E63" s="53">
        <f t="shared" si="9"/>
        <v>352.90666236807999</v>
      </c>
      <c r="F63" s="53">
        <f t="shared" si="9"/>
        <v>350.53491907932005</v>
      </c>
      <c r="G63" s="53">
        <f t="shared" si="9"/>
        <v>350.57525601797005</v>
      </c>
      <c r="H63" s="53">
        <f t="shared" si="9"/>
        <v>350.29634478592004</v>
      </c>
      <c r="I63" s="53">
        <f t="shared" si="9"/>
        <v>349.07818778852993</v>
      </c>
      <c r="J63" s="53">
        <f t="shared" si="9"/>
        <v>348.15738458925</v>
      </c>
      <c r="K63" s="53">
        <f t="shared" si="9"/>
        <v>348.60570963645006</v>
      </c>
      <c r="L63" s="53">
        <f t="shared" si="9"/>
        <v>349.5672709154</v>
      </c>
      <c r="M63" s="53">
        <f t="shared" si="9"/>
        <v>350.54101762107996</v>
      </c>
      <c r="N63" s="53">
        <f t="shared" si="9"/>
        <v>351.60874131527999</v>
      </c>
    </row>
    <row r="64" spans="1:14" x14ac:dyDescent="0.3">
      <c r="A64" s="43">
        <v>22</v>
      </c>
      <c r="B64" s="51" t="s">
        <v>80</v>
      </c>
      <c r="C64" s="53">
        <f t="shared" ref="C64:N64" si="10">C25</f>
        <v>364</v>
      </c>
      <c r="D64" s="53">
        <f t="shared" si="10"/>
        <v>357.5</v>
      </c>
      <c r="E64" s="53">
        <f t="shared" si="10"/>
        <v>352.90544249999999</v>
      </c>
      <c r="F64" s="53">
        <f t="shared" si="10"/>
        <v>350.53325950000004</v>
      </c>
      <c r="G64" s="53">
        <f t="shared" si="10"/>
        <v>350.5710021000001</v>
      </c>
      <c r="H64" s="53">
        <f t="shared" si="10"/>
        <v>350.29584960000005</v>
      </c>
      <c r="I64" s="53">
        <f t="shared" si="10"/>
        <v>349.06047029999996</v>
      </c>
      <c r="J64" s="53">
        <f t="shared" si="10"/>
        <v>348.15557380000013</v>
      </c>
      <c r="K64" s="53">
        <f t="shared" si="10"/>
        <v>348.59878930000008</v>
      </c>
      <c r="L64" s="53">
        <f t="shared" si="10"/>
        <v>349.55897720000007</v>
      </c>
      <c r="M64" s="53">
        <f t="shared" si="10"/>
        <v>350.53289619999998</v>
      </c>
      <c r="N64" s="53">
        <f t="shared" si="10"/>
        <v>351.6064775000001</v>
      </c>
    </row>
    <row r="65" spans="1:15" x14ac:dyDescent="0.3">
      <c r="A65" s="48">
        <v>23</v>
      </c>
      <c r="B65" s="67" t="s">
        <v>81</v>
      </c>
      <c r="C65" s="53">
        <f t="shared" ref="C65:D65" si="11">C63-C64</f>
        <v>3.0000000000427463E-3</v>
      </c>
      <c r="D65" s="53">
        <f t="shared" si="11"/>
        <v>0</v>
      </c>
      <c r="E65" s="53">
        <f>E63-E64</f>
        <v>1.2198680799997419E-3</v>
      </c>
      <c r="F65" s="53">
        <f>F63-F64</f>
        <v>1.6595793200053777E-3</v>
      </c>
      <c r="G65" s="53">
        <f t="shared" ref="G65:N65" si="12">G63-G64</f>
        <v>4.2539179699474516E-3</v>
      </c>
      <c r="H65" s="53">
        <f t="shared" si="12"/>
        <v>4.9518591998776174E-4</v>
      </c>
      <c r="I65" s="53">
        <f t="shared" si="12"/>
        <v>1.7717488529967795E-2</v>
      </c>
      <c r="J65" s="53">
        <f t="shared" si="12"/>
        <v>1.8107892498733236E-3</v>
      </c>
      <c r="K65" s="53">
        <f t="shared" si="12"/>
        <v>6.9203364499799136E-3</v>
      </c>
      <c r="L65" s="53">
        <f t="shared" si="12"/>
        <v>8.2937153999296243E-3</v>
      </c>
      <c r="M65" s="53">
        <f t="shared" si="12"/>
        <v>8.1214210799771536E-3</v>
      </c>
      <c r="N65" s="53">
        <f t="shared" si="12"/>
        <v>2.2638152798890587E-3</v>
      </c>
    </row>
    <row r="66" spans="1:15" x14ac:dyDescent="0.3">
      <c r="A66" s="48">
        <v>24</v>
      </c>
      <c r="B66" s="44" t="s">
        <v>82</v>
      </c>
      <c r="C66" s="45"/>
      <c r="D66" s="45"/>
      <c r="E66" s="49"/>
      <c r="F66" s="49">
        <v>0</v>
      </c>
      <c r="G66" s="49"/>
      <c r="H66" s="49"/>
      <c r="I66" s="49"/>
      <c r="J66" s="49"/>
      <c r="K66" s="49"/>
      <c r="L66" s="49"/>
      <c r="M66" s="49"/>
      <c r="N66" s="49"/>
    </row>
    <row r="67" spans="1:15" x14ac:dyDescent="0.3">
      <c r="A67" s="48">
        <v>25</v>
      </c>
      <c r="B67" s="44" t="s">
        <v>83</v>
      </c>
      <c r="C67" s="45"/>
      <c r="D67" s="45"/>
      <c r="E67" s="49"/>
      <c r="F67" s="49">
        <v>0</v>
      </c>
      <c r="G67" s="49"/>
      <c r="H67" s="49"/>
      <c r="I67" s="49"/>
      <c r="J67" s="49"/>
      <c r="K67" s="49"/>
      <c r="L67" s="49"/>
      <c r="M67" s="49"/>
      <c r="N67" s="49"/>
    </row>
    <row r="68" spans="1:15" x14ac:dyDescent="0.3">
      <c r="A68" s="54"/>
      <c r="B68" s="55"/>
      <c r="C68" s="56"/>
      <c r="D68" s="56"/>
      <c r="E68" s="57"/>
      <c r="F68" s="57"/>
      <c r="G68" s="58"/>
      <c r="H68" s="58"/>
      <c r="I68" s="58"/>
      <c r="J68" s="58"/>
      <c r="K68" s="58"/>
      <c r="L68" s="58"/>
      <c r="M68" s="58"/>
      <c r="N68" s="58"/>
    </row>
    <row r="69" spans="1:15" x14ac:dyDescent="0.3">
      <c r="A69" s="68" t="s">
        <v>8</v>
      </c>
      <c r="B69" s="69" t="s">
        <v>84</v>
      </c>
      <c r="C69" s="1"/>
      <c r="D69" s="1"/>
    </row>
    <row r="70" spans="1:15" x14ac:dyDescent="0.3">
      <c r="A70" s="70" t="s">
        <v>85</v>
      </c>
      <c r="B70" s="71"/>
      <c r="C70" s="72"/>
      <c r="D70" s="73"/>
      <c r="E70" s="73"/>
      <c r="F70" s="73"/>
      <c r="G70" s="74"/>
      <c r="O70" s="5"/>
    </row>
    <row r="71" spans="1:15" x14ac:dyDescent="0.3">
      <c r="A71" s="70" t="s">
        <v>85</v>
      </c>
      <c r="B71" s="71"/>
      <c r="C71" s="72"/>
      <c r="D71" s="73"/>
      <c r="E71" s="73"/>
      <c r="F71" s="73"/>
      <c r="G71" s="74"/>
      <c r="O71" s="5"/>
    </row>
  </sheetData>
  <printOptions horizontalCentered="1"/>
  <pageMargins left="0.5" right="0.5" top="0.5" bottom="0.5" header="0.5" footer="0.5"/>
  <pageSetup scale="69" fitToHeight="2" pageOrder="overThenDown"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7"/>
    <pageSetUpPr fitToPage="1"/>
  </sheetPr>
  <dimension ref="A1:O72"/>
  <sheetViews>
    <sheetView showGridLines="0" topLeftCell="A10" zoomScale="85" zoomScaleNormal="85" workbookViewId="0">
      <selection activeCell="C17" sqref="C17"/>
    </sheetView>
  </sheetViews>
  <sheetFormatPr defaultColWidth="7.09765625" defaultRowHeight="15.6" x14ac:dyDescent="0.3"/>
  <cols>
    <col min="1" max="1" width="3.8984375" style="1" customWidth="1"/>
    <col min="2" max="2" width="53.3984375" style="2" customWidth="1"/>
    <col min="3" max="4" width="9.69921875" style="3" customWidth="1"/>
    <col min="5" max="6" width="9.69921875" style="4" customWidth="1"/>
    <col min="7" max="14" width="9.69921875" style="5" customWidth="1"/>
    <col min="15" max="16384" width="7.09765625" style="6"/>
  </cols>
  <sheetData>
    <row r="1" spans="1:15" x14ac:dyDescent="0.3">
      <c r="B1" s="2" t="s">
        <v>0</v>
      </c>
    </row>
    <row r="2" spans="1:15" x14ac:dyDescent="0.3">
      <c r="B2" s="2" t="s">
        <v>1</v>
      </c>
    </row>
    <row r="3" spans="1:15" s="7" customFormat="1" ht="15.75" customHeight="1" x14ac:dyDescent="0.3">
      <c r="B3" s="8" t="s">
        <v>2</v>
      </c>
      <c r="C3" s="9"/>
      <c r="D3" s="9"/>
      <c r="E3" s="10"/>
      <c r="F3" s="10"/>
      <c r="G3" s="11"/>
      <c r="H3" s="11"/>
      <c r="I3" s="11"/>
      <c r="J3" s="11"/>
      <c r="K3" s="11"/>
      <c r="L3" s="11"/>
      <c r="M3" s="11"/>
      <c r="N3" s="11"/>
    </row>
    <row r="4" spans="1:15" s="7" customFormat="1" ht="15.75" customHeight="1" x14ac:dyDescent="0.3">
      <c r="B4" s="12" t="s">
        <v>3</v>
      </c>
      <c r="C4" s="9"/>
      <c r="D4" s="9"/>
      <c r="E4" s="10"/>
      <c r="F4" s="10"/>
      <c r="G4" s="11"/>
      <c r="H4" s="11"/>
      <c r="I4" s="11"/>
      <c r="J4" s="11"/>
      <c r="K4" s="11"/>
      <c r="L4" s="11"/>
      <c r="M4" s="11"/>
      <c r="N4" s="11"/>
    </row>
    <row r="5" spans="1:15" s="7" customFormat="1" ht="15.75" customHeight="1" x14ac:dyDescent="0.3">
      <c r="B5" s="13"/>
      <c r="C5" s="9"/>
      <c r="D5" s="9"/>
      <c r="E5" s="10"/>
      <c r="F5" s="10"/>
      <c r="I5" s="11"/>
      <c r="J5" s="11"/>
      <c r="K5" s="11"/>
      <c r="L5" s="11"/>
      <c r="M5" s="11"/>
      <c r="N5" s="11"/>
    </row>
    <row r="6" spans="1:15" s="7" customFormat="1" ht="15.75" customHeight="1" x14ac:dyDescent="0.3">
      <c r="B6" s="14" t="s">
        <v>93</v>
      </c>
      <c r="E6" s="15"/>
      <c r="F6" s="16" t="s">
        <v>4</v>
      </c>
      <c r="G6" s="17"/>
      <c r="H6" s="18"/>
      <c r="I6" s="18"/>
      <c r="J6" s="18"/>
      <c r="K6" s="19"/>
      <c r="L6" s="19"/>
      <c r="M6" s="11"/>
      <c r="N6" s="11"/>
      <c r="O6" s="11"/>
    </row>
    <row r="7" spans="1:15" s="7" customFormat="1" x14ac:dyDescent="0.3">
      <c r="B7" s="20"/>
      <c r="E7" s="21"/>
      <c r="F7" s="22" t="s">
        <v>5</v>
      </c>
      <c r="G7" s="23"/>
      <c r="H7" s="23"/>
      <c r="I7" s="23"/>
      <c r="K7" s="24"/>
      <c r="L7" s="24"/>
      <c r="M7" s="24"/>
      <c r="N7" s="24"/>
      <c r="O7" s="11"/>
    </row>
    <row r="8" spans="1:15" s="7" customFormat="1" ht="31.2" x14ac:dyDescent="0.3">
      <c r="B8" s="25" t="s">
        <v>94</v>
      </c>
      <c r="E8" s="26"/>
      <c r="F8" s="27" t="s">
        <v>6</v>
      </c>
      <c r="G8" s="28"/>
      <c r="I8" s="28"/>
      <c r="J8" s="29" t="s">
        <v>7</v>
      </c>
      <c r="K8" s="30"/>
      <c r="L8" s="30"/>
      <c r="M8" s="30"/>
      <c r="N8" s="30"/>
      <c r="O8" s="11"/>
    </row>
    <row r="9" spans="1:15" s="35" customFormat="1" x14ac:dyDescent="0.3">
      <c r="A9" s="31" t="s">
        <v>8</v>
      </c>
      <c r="B9" s="32" t="s">
        <v>9</v>
      </c>
      <c r="C9" s="33" t="s">
        <v>10</v>
      </c>
      <c r="D9" s="34">
        <v>2016</v>
      </c>
      <c r="E9" s="33" t="s">
        <v>11</v>
      </c>
      <c r="F9" s="33" t="s">
        <v>12</v>
      </c>
      <c r="G9" s="34">
        <v>2019</v>
      </c>
      <c r="H9" s="34" t="s">
        <v>13</v>
      </c>
      <c r="I9" s="34" t="s">
        <v>14</v>
      </c>
      <c r="J9" s="34" t="s">
        <v>15</v>
      </c>
      <c r="K9" s="34" t="s">
        <v>16</v>
      </c>
      <c r="L9" s="34" t="s">
        <v>17</v>
      </c>
      <c r="M9" s="34" t="s">
        <v>18</v>
      </c>
      <c r="N9" s="34" t="s">
        <v>19</v>
      </c>
    </row>
    <row r="10" spans="1:15" s="35" customFormat="1" x14ac:dyDescent="0.3">
      <c r="A10" s="36"/>
      <c r="B10" s="37" t="s">
        <v>20</v>
      </c>
      <c r="C10" s="38" t="s">
        <v>21</v>
      </c>
      <c r="D10" s="39"/>
      <c r="E10" s="40" t="s">
        <v>22</v>
      </c>
      <c r="F10" s="41"/>
      <c r="G10" s="42"/>
      <c r="H10" s="42"/>
      <c r="I10" s="42"/>
      <c r="J10" s="42"/>
      <c r="K10" s="42"/>
      <c r="L10" s="42"/>
      <c r="M10" s="42"/>
      <c r="N10" s="42"/>
    </row>
    <row r="11" spans="1:15" x14ac:dyDescent="0.3">
      <c r="A11" s="43">
        <v>1</v>
      </c>
      <c r="B11" s="44" t="s">
        <v>23</v>
      </c>
      <c r="C11" s="45">
        <v>14.7</v>
      </c>
      <c r="D11" s="45">
        <v>16.600000000000001</v>
      </c>
      <c r="E11" s="46">
        <v>15.203518499999999</v>
      </c>
      <c r="F11" s="46">
        <v>15.203317100000003</v>
      </c>
      <c r="G11" s="47">
        <v>15.2034577</v>
      </c>
      <c r="H11" s="47">
        <v>15.204198699999997</v>
      </c>
      <c r="I11" s="47">
        <v>15.203529699999999</v>
      </c>
      <c r="J11" s="47">
        <v>15.203418599999997</v>
      </c>
      <c r="K11" s="47">
        <v>15.203540499999999</v>
      </c>
      <c r="L11" s="47">
        <v>15.204125700000001</v>
      </c>
      <c r="M11" s="47">
        <v>15.203325000000003</v>
      </c>
      <c r="N11" s="47">
        <v>15.2035657</v>
      </c>
    </row>
    <row r="12" spans="1:15" x14ac:dyDescent="0.3">
      <c r="A12" s="48" t="s">
        <v>24</v>
      </c>
      <c r="B12" s="44" t="s">
        <v>25</v>
      </c>
      <c r="C12" s="45"/>
      <c r="D12" s="45"/>
      <c r="E12" s="49"/>
      <c r="F12" s="49"/>
      <c r="G12" s="49"/>
      <c r="H12" s="49"/>
      <c r="I12" s="49"/>
      <c r="J12" s="49"/>
      <c r="K12" s="49"/>
      <c r="L12" s="49"/>
      <c r="M12" s="49"/>
      <c r="N12" s="49"/>
    </row>
    <row r="13" spans="1:15" x14ac:dyDescent="0.3">
      <c r="A13" s="48" t="s">
        <v>26</v>
      </c>
      <c r="B13" s="44" t="s">
        <v>27</v>
      </c>
      <c r="C13" s="45"/>
      <c r="D13" s="45"/>
      <c r="E13" s="49"/>
      <c r="F13" s="49"/>
      <c r="G13" s="49"/>
      <c r="H13" s="49"/>
      <c r="I13" s="49"/>
      <c r="J13" s="49"/>
      <c r="K13" s="49"/>
      <c r="L13" s="49"/>
      <c r="M13" s="49"/>
      <c r="N13" s="49"/>
    </row>
    <row r="14" spans="1:15" x14ac:dyDescent="0.3">
      <c r="A14" s="48" t="s">
        <v>28</v>
      </c>
      <c r="B14" s="44" t="s">
        <v>29</v>
      </c>
      <c r="C14" s="45"/>
      <c r="D14" s="45"/>
      <c r="E14" s="49"/>
      <c r="F14" s="49"/>
      <c r="G14" s="49"/>
      <c r="H14" s="49"/>
      <c r="I14" s="49"/>
      <c r="J14" s="49"/>
      <c r="K14" s="49"/>
      <c r="L14" s="49"/>
      <c r="M14" s="49"/>
      <c r="N14" s="49"/>
    </row>
    <row r="15" spans="1:15" x14ac:dyDescent="0.3">
      <c r="A15" s="48" t="s">
        <v>30</v>
      </c>
      <c r="B15" s="44" t="s">
        <v>31</v>
      </c>
      <c r="C15" s="45"/>
      <c r="D15" s="45"/>
      <c r="E15" s="49"/>
      <c r="F15" s="49"/>
      <c r="G15" s="49"/>
      <c r="H15" s="49"/>
      <c r="I15" s="49"/>
      <c r="J15" s="49"/>
      <c r="K15" s="49"/>
      <c r="L15" s="49"/>
      <c r="M15" s="49"/>
      <c r="N15" s="49"/>
    </row>
    <row r="16" spans="1:15" x14ac:dyDescent="0.3">
      <c r="A16" s="48" t="s">
        <v>32</v>
      </c>
      <c r="B16" s="44" t="s">
        <v>33</v>
      </c>
      <c r="C16" s="45"/>
      <c r="D16" s="45"/>
      <c r="E16" s="49"/>
      <c r="F16" s="49"/>
      <c r="G16" s="49"/>
      <c r="H16" s="49"/>
      <c r="I16" s="49"/>
      <c r="J16" s="49"/>
      <c r="K16" s="49"/>
      <c r="L16" s="49"/>
      <c r="M16" s="49"/>
      <c r="N16" s="49"/>
    </row>
    <row r="17" spans="1:14" x14ac:dyDescent="0.3">
      <c r="A17" s="43">
        <v>3</v>
      </c>
      <c r="B17" s="44" t="s">
        <v>34</v>
      </c>
      <c r="C17" s="45">
        <v>0</v>
      </c>
      <c r="D17" s="45">
        <v>0</v>
      </c>
      <c r="E17" s="77">
        <v>-4.5999999999999999E-2</v>
      </c>
      <c r="F17" s="77">
        <v>-4.7E-2</v>
      </c>
      <c r="G17" s="77">
        <v>-4.9000000000000002E-2</v>
      </c>
      <c r="H17" s="77">
        <v>-5.0999999999999997E-2</v>
      </c>
      <c r="I17" s="77">
        <v>-5.1999999999999998E-2</v>
      </c>
      <c r="J17" s="77">
        <v>-5.1999999999999998E-2</v>
      </c>
      <c r="K17" s="77">
        <v>-5.0999999999999997E-2</v>
      </c>
      <c r="L17" s="77">
        <v>-0.05</v>
      </c>
      <c r="M17" s="77">
        <v>-4.9000000000000002E-2</v>
      </c>
      <c r="N17" s="77">
        <v>-4.8000000000000001E-2</v>
      </c>
    </row>
    <row r="18" spans="1:14" x14ac:dyDescent="0.3">
      <c r="A18" s="43">
        <v>4</v>
      </c>
      <c r="B18" s="44" t="s">
        <v>35</v>
      </c>
      <c r="C18" s="50"/>
      <c r="D18" s="50"/>
      <c r="E18" s="50"/>
      <c r="F18" s="50">
        <v>0</v>
      </c>
      <c r="G18" s="50"/>
      <c r="H18" s="50"/>
      <c r="I18" s="50"/>
      <c r="J18" s="50"/>
      <c r="K18" s="50"/>
      <c r="L18" s="50"/>
      <c r="M18" s="50"/>
      <c r="N18" s="50"/>
    </row>
    <row r="19" spans="1:14" x14ac:dyDescent="0.3">
      <c r="A19" s="43">
        <v>5</v>
      </c>
      <c r="B19" s="51" t="s">
        <v>95</v>
      </c>
      <c r="C19" s="52">
        <f t="shared" ref="C19:D19" si="0">C11+C17+C18</f>
        <v>14.7</v>
      </c>
      <c r="D19" s="52">
        <f t="shared" si="0"/>
        <v>16.600000000000001</v>
      </c>
      <c r="E19" s="52">
        <f>E11+E17+E18</f>
        <v>15.1575185</v>
      </c>
      <c r="F19" s="52">
        <f>F11+F17+F18</f>
        <v>15.156317100000003</v>
      </c>
      <c r="G19" s="53">
        <f t="shared" ref="G19:N19" si="1">G11+G17+G18</f>
        <v>15.1544577</v>
      </c>
      <c r="H19" s="53">
        <f t="shared" si="1"/>
        <v>15.153198699999997</v>
      </c>
      <c r="I19" s="53">
        <f t="shared" si="1"/>
        <v>15.151529699999999</v>
      </c>
      <c r="J19" s="53">
        <f t="shared" si="1"/>
        <v>15.151418599999998</v>
      </c>
      <c r="K19" s="53">
        <f t="shared" si="1"/>
        <v>15.152540499999999</v>
      </c>
      <c r="L19" s="53">
        <f t="shared" si="1"/>
        <v>15.1541257</v>
      </c>
      <c r="M19" s="53">
        <f t="shared" si="1"/>
        <v>15.154325000000004</v>
      </c>
      <c r="N19" s="53">
        <f t="shared" si="1"/>
        <v>15.1555657</v>
      </c>
    </row>
    <row r="20" spans="1:14" x14ac:dyDescent="0.3">
      <c r="A20" s="43">
        <v>6</v>
      </c>
      <c r="B20" s="44" t="s">
        <v>36</v>
      </c>
      <c r="C20" s="45"/>
      <c r="D20" s="45"/>
      <c r="E20" s="45"/>
      <c r="F20" s="45"/>
      <c r="G20" s="45"/>
      <c r="H20" s="45"/>
      <c r="I20" s="45"/>
      <c r="J20" s="45"/>
      <c r="K20" s="45"/>
      <c r="L20" s="45"/>
      <c r="M20" s="45"/>
      <c r="N20" s="45"/>
    </row>
    <row r="21" spans="1:14" x14ac:dyDescent="0.3">
      <c r="A21" s="43">
        <v>7</v>
      </c>
      <c r="B21" s="44" t="s">
        <v>37</v>
      </c>
      <c r="C21" s="45"/>
      <c r="D21" s="45"/>
      <c r="E21" s="45"/>
      <c r="F21" s="45"/>
      <c r="G21" s="45"/>
      <c r="H21" s="45"/>
      <c r="I21" s="45"/>
      <c r="J21" s="45"/>
      <c r="K21" s="45"/>
      <c r="L21" s="45"/>
      <c r="M21" s="45"/>
      <c r="N21" s="45"/>
    </row>
    <row r="22" spans="1:14" x14ac:dyDescent="0.3">
      <c r="A22" s="43">
        <v>8</v>
      </c>
      <c r="B22" s="44" t="s">
        <v>38</v>
      </c>
      <c r="C22" s="45"/>
      <c r="D22" s="45"/>
      <c r="E22" s="45"/>
      <c r="F22" s="45"/>
      <c r="G22" s="45"/>
      <c r="H22" s="45"/>
      <c r="I22" s="45"/>
      <c r="J22" s="45"/>
      <c r="K22" s="45"/>
      <c r="L22" s="45"/>
      <c r="M22" s="45"/>
      <c r="N22" s="45"/>
    </row>
    <row r="23" spans="1:14" x14ac:dyDescent="0.3">
      <c r="A23" s="48">
        <v>9</v>
      </c>
      <c r="B23" s="44" t="s">
        <v>39</v>
      </c>
      <c r="C23" s="45"/>
      <c r="D23" s="45"/>
      <c r="E23" s="45"/>
      <c r="F23" s="45"/>
      <c r="G23" s="45"/>
      <c r="H23" s="45"/>
      <c r="I23" s="45"/>
      <c r="J23" s="45"/>
      <c r="K23" s="45"/>
      <c r="L23" s="45"/>
      <c r="M23" s="45"/>
      <c r="N23" s="45"/>
    </row>
    <row r="24" spans="1:14" x14ac:dyDescent="0.3">
      <c r="A24" s="43">
        <v>10</v>
      </c>
      <c r="B24" s="44" t="s">
        <v>40</v>
      </c>
      <c r="C24" s="49"/>
      <c r="D24" s="49"/>
      <c r="E24" s="49"/>
      <c r="F24" s="49">
        <v>0</v>
      </c>
      <c r="G24" s="49"/>
      <c r="H24" s="49"/>
      <c r="I24" s="49"/>
      <c r="J24" s="49"/>
      <c r="K24" s="49"/>
      <c r="L24" s="49"/>
      <c r="M24" s="49"/>
      <c r="N24" s="49"/>
    </row>
    <row r="25" spans="1:14" x14ac:dyDescent="0.3">
      <c r="A25" s="43">
        <v>11</v>
      </c>
      <c r="B25" s="51" t="s">
        <v>80</v>
      </c>
      <c r="C25" s="52">
        <f>SUM(C19:C24)</f>
        <v>14.7</v>
      </c>
      <c r="D25" s="52">
        <f>SUM(D19:D24)</f>
        <v>16.600000000000001</v>
      </c>
      <c r="E25" s="52">
        <f>SUM(E19:E24)</f>
        <v>15.1575185</v>
      </c>
      <c r="F25" s="53">
        <f>SUM(F19:F24)</f>
        <v>15.156317100000003</v>
      </c>
      <c r="G25" s="53">
        <f t="shared" ref="G25:N25" si="2">SUM(G19:G24)</f>
        <v>15.1544577</v>
      </c>
      <c r="H25" s="53">
        <f t="shared" si="2"/>
        <v>15.153198699999997</v>
      </c>
      <c r="I25" s="53">
        <f t="shared" si="2"/>
        <v>15.151529699999999</v>
      </c>
      <c r="J25" s="53">
        <f t="shared" si="2"/>
        <v>15.151418599999998</v>
      </c>
      <c r="K25" s="53">
        <f t="shared" si="2"/>
        <v>15.152540499999999</v>
      </c>
      <c r="L25" s="53">
        <f t="shared" si="2"/>
        <v>15.1541257</v>
      </c>
      <c r="M25" s="53">
        <f t="shared" si="2"/>
        <v>15.154325000000004</v>
      </c>
      <c r="N25" s="53">
        <f t="shared" si="2"/>
        <v>15.1555657</v>
      </c>
    </row>
    <row r="26" spans="1:14" x14ac:dyDescent="0.3">
      <c r="A26" s="54"/>
      <c r="B26" s="55"/>
      <c r="C26" s="56"/>
      <c r="D26" s="56"/>
      <c r="E26" s="57"/>
      <c r="F26" s="57"/>
      <c r="G26" s="58"/>
      <c r="H26" s="58"/>
      <c r="I26" s="58"/>
      <c r="J26" s="58"/>
      <c r="K26" s="58"/>
      <c r="L26" s="58"/>
      <c r="M26" s="58"/>
      <c r="N26" s="58"/>
    </row>
    <row r="27" spans="1:14" x14ac:dyDescent="0.3">
      <c r="A27" s="43"/>
      <c r="B27" s="51" t="s">
        <v>41</v>
      </c>
      <c r="C27" s="59"/>
      <c r="D27" s="59"/>
      <c r="E27" s="60"/>
      <c r="F27" s="60"/>
      <c r="G27" s="61"/>
      <c r="H27" s="61"/>
      <c r="I27" s="61"/>
      <c r="J27" s="61"/>
      <c r="K27" s="61"/>
      <c r="L27" s="61"/>
      <c r="M27" s="61"/>
      <c r="N27" s="61"/>
    </row>
    <row r="28" spans="1:14" x14ac:dyDescent="0.3">
      <c r="A28" s="48" t="s">
        <v>42</v>
      </c>
      <c r="B28" s="51" t="s">
        <v>96</v>
      </c>
      <c r="C28" s="62">
        <f t="shared" ref="C28:N28" si="3">SUM(C29:C33)</f>
        <v>4.5430000000000001</v>
      </c>
      <c r="D28" s="62">
        <f t="shared" si="3"/>
        <v>1.4339999999999999</v>
      </c>
      <c r="E28" s="53">
        <f t="shared" si="3"/>
        <v>0.82841145499999991</v>
      </c>
      <c r="F28" s="53">
        <f t="shared" si="3"/>
        <v>0.94846987700000007</v>
      </c>
      <c r="G28" s="53">
        <f t="shared" si="3"/>
        <v>1.2112976840000003</v>
      </c>
      <c r="H28" s="53">
        <f t="shared" si="3"/>
        <v>1.3152266889999999</v>
      </c>
      <c r="I28" s="53">
        <f t="shared" si="3"/>
        <v>1.444656267</v>
      </c>
      <c r="J28" s="53">
        <f t="shared" si="3"/>
        <v>1.3272880039999999</v>
      </c>
      <c r="K28" s="53">
        <f t="shared" si="3"/>
        <v>1.3504993120000002</v>
      </c>
      <c r="L28" s="53">
        <f t="shared" si="3"/>
        <v>1.2804405759999997</v>
      </c>
      <c r="M28" s="53">
        <f t="shared" si="3"/>
        <v>1.1923170390000002</v>
      </c>
      <c r="N28" s="53">
        <f t="shared" si="3"/>
        <v>1.3628702889999997</v>
      </c>
    </row>
    <row r="29" spans="1:14" x14ac:dyDescent="0.3">
      <c r="A29" s="48" t="s">
        <v>43</v>
      </c>
      <c r="B29" s="63" t="s">
        <v>86</v>
      </c>
      <c r="C29" s="49">
        <v>0.01</v>
      </c>
      <c r="D29" s="49">
        <v>1.0999999999999999E-2</v>
      </c>
      <c r="E29" s="49">
        <v>5.8706000000000003E-4</v>
      </c>
      <c r="F29" s="49">
        <v>1.4085500000000002E-3</v>
      </c>
      <c r="G29" s="49">
        <v>3.2696089999999997E-3</v>
      </c>
      <c r="H29" s="49">
        <v>6.3985600000000002E-3</v>
      </c>
      <c r="I29" s="49">
        <v>7.407594E-3</v>
      </c>
      <c r="J29" s="49">
        <v>8.2984280000000001E-3</v>
      </c>
      <c r="K29" s="49">
        <v>1.1186842000000001E-2</v>
      </c>
      <c r="L29" s="49">
        <v>1.2108211000000001E-2</v>
      </c>
      <c r="M29" s="49">
        <v>1.5818115000000001E-2</v>
      </c>
      <c r="N29" s="49">
        <v>2.1018127000000001E-2</v>
      </c>
    </row>
    <row r="30" spans="1:14" ht="15.45" customHeight="1" x14ac:dyDescent="0.3">
      <c r="A30" s="48" t="s">
        <v>44</v>
      </c>
      <c r="B30" s="63" t="s">
        <v>87</v>
      </c>
      <c r="C30" s="49"/>
      <c r="D30" s="49"/>
      <c r="E30" s="49"/>
      <c r="F30" s="49">
        <v>0</v>
      </c>
      <c r="G30" s="49"/>
      <c r="H30" s="49"/>
      <c r="I30" s="49"/>
      <c r="J30" s="49"/>
      <c r="K30" s="49"/>
      <c r="L30" s="49"/>
      <c r="M30" s="49"/>
      <c r="N30" s="49"/>
    </row>
    <row r="31" spans="1:14" ht="15.45" customHeight="1" x14ac:dyDescent="0.3">
      <c r="A31" s="48" t="s">
        <v>45</v>
      </c>
      <c r="B31" s="63" t="s">
        <v>90</v>
      </c>
      <c r="C31" s="49">
        <v>4.5330000000000004</v>
      </c>
      <c r="D31" s="49">
        <v>1.423</v>
      </c>
      <c r="E31" s="49">
        <v>0.82782439499999994</v>
      </c>
      <c r="F31" s="49">
        <v>0.94706132700000012</v>
      </c>
      <c r="G31" s="49">
        <v>1.2080280750000003</v>
      </c>
      <c r="H31" s="49">
        <v>1.3088281289999999</v>
      </c>
      <c r="I31" s="49">
        <v>1.437248673</v>
      </c>
      <c r="J31" s="49">
        <v>1.3189895759999999</v>
      </c>
      <c r="K31" s="49">
        <v>1.3393124700000001</v>
      </c>
      <c r="L31" s="49">
        <v>1.2683323649999998</v>
      </c>
      <c r="M31" s="49">
        <v>1.1764989240000001</v>
      </c>
      <c r="N31" s="49">
        <v>1.3418521619999997</v>
      </c>
    </row>
    <row r="32" spans="1:14" ht="15.45" customHeight="1" x14ac:dyDescent="0.3">
      <c r="A32" s="48" t="s">
        <v>88</v>
      </c>
      <c r="B32" s="63" t="s">
        <v>91</v>
      </c>
      <c r="C32" s="49"/>
      <c r="D32" s="49"/>
      <c r="E32" s="49"/>
      <c r="F32" s="49"/>
      <c r="G32" s="49"/>
      <c r="H32" s="49"/>
      <c r="I32" s="49"/>
      <c r="J32" s="49"/>
      <c r="K32" s="49"/>
      <c r="L32" s="49"/>
      <c r="M32" s="49"/>
      <c r="N32" s="49"/>
    </row>
    <row r="33" spans="1:14" ht="15.45" customHeight="1" x14ac:dyDescent="0.3">
      <c r="A33" s="48" t="s">
        <v>89</v>
      </c>
      <c r="B33" s="63" t="s">
        <v>92</v>
      </c>
      <c r="C33" s="49"/>
      <c r="D33" s="49"/>
      <c r="E33" s="49"/>
      <c r="F33" s="49"/>
      <c r="G33" s="49"/>
      <c r="H33" s="49"/>
      <c r="I33" s="49"/>
      <c r="J33" s="49"/>
      <c r="K33" s="49"/>
      <c r="L33" s="49"/>
      <c r="M33" s="49"/>
      <c r="N33" s="49"/>
    </row>
    <row r="34" spans="1:14" x14ac:dyDescent="0.3">
      <c r="A34" s="48" t="s">
        <v>46</v>
      </c>
      <c r="B34" s="51" t="s">
        <v>97</v>
      </c>
      <c r="C34" s="65">
        <f>SUM(C35:C37)</f>
        <v>0</v>
      </c>
      <c r="D34" s="65">
        <f>SUM(D35:D37)</f>
        <v>0</v>
      </c>
      <c r="E34" s="53">
        <f>SUM(E35:E37)</f>
        <v>0</v>
      </c>
      <c r="F34" s="53">
        <f>SUM(F35:F37)</f>
        <v>0</v>
      </c>
      <c r="G34" s="53">
        <f t="shared" ref="G34:N34" si="4">SUM(G35:G37)</f>
        <v>0</v>
      </c>
      <c r="H34" s="53">
        <f t="shared" si="4"/>
        <v>0</v>
      </c>
      <c r="I34" s="53">
        <f t="shared" si="4"/>
        <v>0</v>
      </c>
      <c r="J34" s="53">
        <f t="shared" si="4"/>
        <v>0</v>
      </c>
      <c r="K34" s="53">
        <f t="shared" si="4"/>
        <v>0</v>
      </c>
      <c r="L34" s="53">
        <f t="shared" si="4"/>
        <v>0</v>
      </c>
      <c r="M34" s="53">
        <f t="shared" si="4"/>
        <v>0</v>
      </c>
      <c r="N34" s="53">
        <f t="shared" si="4"/>
        <v>0</v>
      </c>
    </row>
    <row r="35" spans="1:14" x14ac:dyDescent="0.3">
      <c r="A35" s="48" t="s">
        <v>47</v>
      </c>
      <c r="B35" s="44" t="s">
        <v>108</v>
      </c>
      <c r="C35" s="49"/>
      <c r="D35" s="49"/>
      <c r="E35" s="49"/>
      <c r="F35" s="49">
        <v>0</v>
      </c>
      <c r="G35" s="49"/>
      <c r="H35" s="49"/>
      <c r="I35" s="49"/>
      <c r="J35" s="49"/>
      <c r="K35" s="49"/>
      <c r="L35" s="49"/>
      <c r="M35" s="49"/>
      <c r="N35" s="49"/>
    </row>
    <row r="36" spans="1:14" x14ac:dyDescent="0.3">
      <c r="A36" s="48" t="s">
        <v>48</v>
      </c>
      <c r="B36" s="44" t="s">
        <v>111</v>
      </c>
      <c r="C36" s="49"/>
      <c r="D36" s="49"/>
      <c r="E36" s="49"/>
      <c r="F36" s="49"/>
      <c r="G36" s="49"/>
      <c r="H36" s="49"/>
      <c r="I36" s="49"/>
      <c r="J36" s="49"/>
      <c r="K36" s="49"/>
      <c r="L36" s="49"/>
      <c r="M36" s="49"/>
      <c r="N36" s="49"/>
    </row>
    <row r="37" spans="1:14" x14ac:dyDescent="0.3">
      <c r="A37" s="48" t="s">
        <v>110</v>
      </c>
      <c r="B37" s="44" t="s">
        <v>109</v>
      </c>
      <c r="C37" s="49"/>
      <c r="D37" s="49"/>
      <c r="E37" s="49"/>
      <c r="F37" s="49">
        <v>0</v>
      </c>
      <c r="G37" s="49"/>
      <c r="H37" s="49"/>
      <c r="I37" s="49"/>
      <c r="J37" s="49"/>
      <c r="K37" s="49"/>
      <c r="L37" s="49"/>
      <c r="M37" s="49"/>
      <c r="N37" s="49"/>
    </row>
    <row r="38" spans="1:14" x14ac:dyDescent="0.3">
      <c r="A38" s="31" t="s">
        <v>8</v>
      </c>
      <c r="B38" s="32" t="s">
        <v>9</v>
      </c>
      <c r="C38" s="33" t="s">
        <v>10</v>
      </c>
      <c r="D38" s="34">
        <v>2016</v>
      </c>
      <c r="E38" s="33" t="s">
        <v>11</v>
      </c>
      <c r="F38" s="33" t="s">
        <v>12</v>
      </c>
      <c r="G38" s="34">
        <v>2019</v>
      </c>
      <c r="H38" s="34" t="s">
        <v>13</v>
      </c>
      <c r="I38" s="34" t="s">
        <v>14</v>
      </c>
      <c r="J38" s="34" t="s">
        <v>15</v>
      </c>
      <c r="K38" s="34" t="s">
        <v>16</v>
      </c>
      <c r="L38" s="34" t="s">
        <v>17</v>
      </c>
      <c r="M38" s="34" t="s">
        <v>18</v>
      </c>
      <c r="N38" s="34" t="s">
        <v>19</v>
      </c>
    </row>
    <row r="39" spans="1:14" x14ac:dyDescent="0.3">
      <c r="A39" s="48" t="s">
        <v>49</v>
      </c>
      <c r="B39" s="51" t="s">
        <v>98</v>
      </c>
      <c r="C39" s="62">
        <f t="shared" ref="C39:N39" si="5">SUM(C40:C41)</f>
        <v>1.9000000000000001</v>
      </c>
      <c r="D39" s="62">
        <f t="shared" si="5"/>
        <v>1.859</v>
      </c>
      <c r="E39" s="53">
        <f t="shared" si="5"/>
        <v>1.8390054058000003</v>
      </c>
      <c r="F39" s="53">
        <f t="shared" si="5"/>
        <v>1.8357891336000003</v>
      </c>
      <c r="G39" s="53">
        <f t="shared" si="5"/>
        <v>1.8110688336</v>
      </c>
      <c r="H39" s="53">
        <f t="shared" si="5"/>
        <v>1.7126120327999999</v>
      </c>
      <c r="I39" s="53">
        <f t="shared" si="5"/>
        <v>1.7439320400000007</v>
      </c>
      <c r="J39" s="53">
        <f t="shared" si="5"/>
        <v>1.7101271999999998</v>
      </c>
      <c r="K39" s="53">
        <f t="shared" si="5"/>
        <v>1.676322359999999</v>
      </c>
      <c r="L39" s="53">
        <f t="shared" si="5"/>
        <v>1.6470175680000005</v>
      </c>
      <c r="M39" s="53">
        <f t="shared" si="5"/>
        <v>1.6266093600000007</v>
      </c>
      <c r="N39" s="53">
        <f t="shared" si="5"/>
        <v>1.5371259599999996</v>
      </c>
    </row>
    <row r="40" spans="1:14" x14ac:dyDescent="0.3">
      <c r="A40" s="48" t="s">
        <v>50</v>
      </c>
      <c r="B40" s="63" t="s">
        <v>112</v>
      </c>
      <c r="C40" s="49">
        <v>1.048</v>
      </c>
      <c r="D40" s="49">
        <v>1.081</v>
      </c>
      <c r="E40" s="49">
        <v>1.0404832382000002</v>
      </c>
      <c r="F40" s="49">
        <v>1.0423642056000002</v>
      </c>
      <c r="G40" s="49">
        <v>1.0312802496</v>
      </c>
      <c r="H40" s="49">
        <v>1.0149629447999999</v>
      </c>
      <c r="I40" s="49">
        <v>0.99823704000000013</v>
      </c>
      <c r="J40" s="49">
        <v>0.98232888000000018</v>
      </c>
      <c r="K40" s="49">
        <v>0.96443219999999918</v>
      </c>
      <c r="L40" s="49">
        <v>0.94912876800000034</v>
      </c>
      <c r="M40" s="49">
        <v>0.93062736000000035</v>
      </c>
      <c r="N40" s="49">
        <v>0.91471919999999962</v>
      </c>
    </row>
    <row r="41" spans="1:14" x14ac:dyDescent="0.3">
      <c r="A41" s="48" t="s">
        <v>51</v>
      </c>
      <c r="B41" s="63" t="s">
        <v>113</v>
      </c>
      <c r="C41" s="49">
        <v>0.85200000000000009</v>
      </c>
      <c r="D41" s="49">
        <v>0.77800000000000002</v>
      </c>
      <c r="E41" s="49">
        <v>0.79852216760000005</v>
      </c>
      <c r="F41" s="49">
        <v>0.79342492800000008</v>
      </c>
      <c r="G41" s="49">
        <v>0.77978858400000006</v>
      </c>
      <c r="H41" s="49">
        <v>0.69764908799999992</v>
      </c>
      <c r="I41" s="49">
        <v>0.74569500000000066</v>
      </c>
      <c r="J41" s="49">
        <v>0.72779831999999967</v>
      </c>
      <c r="K41" s="49">
        <v>0.71189015999999994</v>
      </c>
      <c r="L41" s="49">
        <v>0.6978888000000002</v>
      </c>
      <c r="M41" s="49">
        <v>0.69598200000000021</v>
      </c>
      <c r="N41" s="49">
        <v>0.62240675999999995</v>
      </c>
    </row>
    <row r="42" spans="1:14" x14ac:dyDescent="0.3">
      <c r="A42" s="48" t="s">
        <v>52</v>
      </c>
      <c r="B42" s="51" t="s">
        <v>99</v>
      </c>
      <c r="C42" s="64">
        <f>SUM(C43:C49)</f>
        <v>0</v>
      </c>
      <c r="D42" s="64">
        <f>SUM(D43:D49)</f>
        <v>0</v>
      </c>
      <c r="E42" s="53">
        <f>SUM(E43:E49)</f>
        <v>0</v>
      </c>
      <c r="F42" s="53">
        <f>SUM(F43:F49)</f>
        <v>0</v>
      </c>
      <c r="G42" s="53">
        <f t="shared" ref="G42:N42" si="6">SUM(G43:G49)</f>
        <v>0</v>
      </c>
      <c r="H42" s="53">
        <f t="shared" si="6"/>
        <v>0</v>
      </c>
      <c r="I42" s="53">
        <f t="shared" si="6"/>
        <v>0.73946880000000004</v>
      </c>
      <c r="J42" s="53">
        <f t="shared" si="6"/>
        <v>0.73576439999999999</v>
      </c>
      <c r="K42" s="53">
        <f t="shared" si="6"/>
        <v>0.7320894</v>
      </c>
      <c r="L42" s="53">
        <f t="shared" si="6"/>
        <v>0.72842909999999994</v>
      </c>
      <c r="M42" s="53">
        <f t="shared" si="6"/>
        <v>0.72478350000000002</v>
      </c>
      <c r="N42" s="53">
        <f t="shared" si="6"/>
        <v>0.72115260000000003</v>
      </c>
    </row>
    <row r="43" spans="1:14" x14ac:dyDescent="0.3">
      <c r="A43" s="48" t="s">
        <v>53</v>
      </c>
      <c r="B43" s="44" t="s">
        <v>100</v>
      </c>
      <c r="C43" s="49"/>
      <c r="D43" s="49"/>
      <c r="E43" s="49"/>
      <c r="F43" s="49">
        <v>0</v>
      </c>
      <c r="G43" s="49"/>
      <c r="H43" s="49"/>
      <c r="I43" s="49"/>
      <c r="J43" s="49"/>
      <c r="K43" s="49"/>
      <c r="L43" s="49"/>
      <c r="M43" s="49"/>
      <c r="N43" s="49"/>
    </row>
    <row r="44" spans="1:14" x14ac:dyDescent="0.3">
      <c r="A44" s="48" t="s">
        <v>54</v>
      </c>
      <c r="B44" s="44" t="s">
        <v>101</v>
      </c>
      <c r="C44" s="49"/>
      <c r="D44" s="49"/>
      <c r="E44" s="49"/>
      <c r="F44" s="49">
        <v>0</v>
      </c>
      <c r="G44" s="49"/>
      <c r="H44" s="49"/>
      <c r="I44" s="49"/>
      <c r="J44" s="49"/>
      <c r="K44" s="49"/>
      <c r="L44" s="49"/>
      <c r="M44" s="49"/>
      <c r="N44" s="49"/>
    </row>
    <row r="45" spans="1:14" x14ac:dyDescent="0.3">
      <c r="A45" s="48" t="s">
        <v>55</v>
      </c>
      <c r="B45" s="44" t="s">
        <v>102</v>
      </c>
      <c r="C45" s="49"/>
      <c r="D45" s="49"/>
      <c r="E45" s="49"/>
      <c r="F45" s="49">
        <v>0</v>
      </c>
      <c r="G45" s="49"/>
      <c r="H45" s="49"/>
      <c r="I45" s="49"/>
      <c r="J45" s="49"/>
      <c r="K45" s="49"/>
      <c r="L45" s="49"/>
      <c r="M45" s="49"/>
      <c r="N45" s="49"/>
    </row>
    <row r="46" spans="1:14" x14ac:dyDescent="0.3">
      <c r="A46" s="48" t="s">
        <v>56</v>
      </c>
      <c r="B46" s="44" t="s">
        <v>103</v>
      </c>
      <c r="C46" s="49"/>
      <c r="D46" s="49"/>
      <c r="E46" s="49"/>
      <c r="F46" s="49">
        <v>0</v>
      </c>
      <c r="G46" s="49"/>
      <c r="H46" s="49"/>
      <c r="I46" s="49">
        <v>0.73946880000000004</v>
      </c>
      <c r="J46" s="49">
        <v>0.73576439999999999</v>
      </c>
      <c r="K46" s="49">
        <v>0.7320894</v>
      </c>
      <c r="L46" s="49">
        <v>0.72842909999999994</v>
      </c>
      <c r="M46" s="49">
        <v>0.72478350000000002</v>
      </c>
      <c r="N46" s="49">
        <v>0.72115260000000003</v>
      </c>
    </row>
    <row r="47" spans="1:14" x14ac:dyDescent="0.3">
      <c r="A47" s="48" t="s">
        <v>57</v>
      </c>
      <c r="B47" s="44" t="s">
        <v>104</v>
      </c>
      <c r="C47" s="49"/>
      <c r="D47" s="49"/>
      <c r="E47" s="49"/>
      <c r="F47" s="49">
        <v>0</v>
      </c>
      <c r="G47" s="49"/>
      <c r="H47" s="49"/>
      <c r="I47" s="49"/>
      <c r="J47" s="49"/>
      <c r="K47" s="49"/>
      <c r="L47" s="49"/>
      <c r="M47" s="49"/>
      <c r="N47" s="49"/>
    </row>
    <row r="48" spans="1:14" x14ac:dyDescent="0.3">
      <c r="A48" s="48" t="s">
        <v>58</v>
      </c>
      <c r="B48" s="66" t="s">
        <v>105</v>
      </c>
      <c r="C48" s="49"/>
      <c r="D48" s="49"/>
      <c r="E48" s="49"/>
      <c r="F48" s="49">
        <v>0</v>
      </c>
      <c r="G48" s="49"/>
      <c r="H48" s="49"/>
      <c r="I48" s="49"/>
      <c r="J48" s="49"/>
      <c r="K48" s="49"/>
      <c r="L48" s="49"/>
      <c r="M48" s="49"/>
      <c r="N48" s="49"/>
    </row>
    <row r="49" spans="1:14" x14ac:dyDescent="0.3">
      <c r="A49" s="48" t="s">
        <v>59</v>
      </c>
      <c r="B49" s="44" t="s">
        <v>106</v>
      </c>
      <c r="C49" s="49"/>
      <c r="D49" s="49"/>
      <c r="E49" s="49"/>
      <c r="F49" s="49">
        <v>0</v>
      </c>
      <c r="G49" s="49"/>
      <c r="H49" s="49"/>
      <c r="I49" s="49"/>
      <c r="J49" s="49"/>
      <c r="K49" s="49"/>
      <c r="L49" s="49"/>
      <c r="M49" s="49"/>
      <c r="N49" s="49"/>
    </row>
    <row r="50" spans="1:14" x14ac:dyDescent="0.3">
      <c r="A50" s="48" t="s">
        <v>60</v>
      </c>
      <c r="B50" s="51" t="s">
        <v>61</v>
      </c>
      <c r="C50" s="64">
        <f t="shared" ref="C50:N50" si="7">SUM(C51:C54)</f>
        <v>0</v>
      </c>
      <c r="D50" s="64">
        <f t="shared" si="7"/>
        <v>0</v>
      </c>
      <c r="E50" s="53">
        <f t="shared" si="7"/>
        <v>0</v>
      </c>
      <c r="F50" s="53">
        <v>0</v>
      </c>
      <c r="G50" s="53">
        <f t="shared" si="7"/>
        <v>0</v>
      </c>
      <c r="H50" s="53">
        <f t="shared" si="7"/>
        <v>0</v>
      </c>
      <c r="I50" s="53">
        <f t="shared" si="7"/>
        <v>0</v>
      </c>
      <c r="J50" s="53">
        <f t="shared" si="7"/>
        <v>0</v>
      </c>
      <c r="K50" s="53">
        <f t="shared" si="7"/>
        <v>0</v>
      </c>
      <c r="L50" s="53">
        <f t="shared" si="7"/>
        <v>0</v>
      </c>
      <c r="M50" s="53">
        <f t="shared" si="7"/>
        <v>0</v>
      </c>
      <c r="N50" s="53">
        <f t="shared" si="7"/>
        <v>0</v>
      </c>
    </row>
    <row r="51" spans="1:14" x14ac:dyDescent="0.3">
      <c r="A51" s="48" t="s">
        <v>62</v>
      </c>
      <c r="B51" s="44" t="s">
        <v>63</v>
      </c>
      <c r="C51" s="49"/>
      <c r="D51" s="49"/>
      <c r="E51" s="49"/>
      <c r="F51" s="49">
        <v>0</v>
      </c>
      <c r="G51" s="49"/>
      <c r="H51" s="49"/>
      <c r="I51" s="49"/>
      <c r="J51" s="49"/>
      <c r="K51" s="49"/>
      <c r="L51" s="49"/>
      <c r="M51" s="49"/>
      <c r="N51" s="49"/>
    </row>
    <row r="52" spans="1:14" x14ac:dyDescent="0.3">
      <c r="A52" s="48" t="s">
        <v>64</v>
      </c>
      <c r="B52" s="63" t="s">
        <v>65</v>
      </c>
      <c r="C52" s="49"/>
      <c r="D52" s="49"/>
      <c r="E52" s="49"/>
      <c r="F52" s="49">
        <v>0</v>
      </c>
      <c r="G52" s="49"/>
      <c r="H52" s="49"/>
      <c r="I52" s="49"/>
      <c r="J52" s="49"/>
      <c r="K52" s="49"/>
      <c r="L52" s="49"/>
      <c r="M52" s="49"/>
      <c r="N52" s="49"/>
    </row>
    <row r="53" spans="1:14" x14ac:dyDescent="0.3">
      <c r="A53" s="48" t="s">
        <v>66</v>
      </c>
      <c r="B53" s="63" t="s">
        <v>67</v>
      </c>
      <c r="C53" s="49"/>
      <c r="D53" s="49"/>
      <c r="E53" s="49"/>
      <c r="F53" s="49">
        <v>0</v>
      </c>
      <c r="G53" s="49"/>
      <c r="H53" s="49"/>
      <c r="I53" s="49"/>
      <c r="J53" s="49"/>
      <c r="K53" s="49"/>
      <c r="L53" s="49"/>
      <c r="M53" s="49"/>
      <c r="N53" s="49"/>
    </row>
    <row r="54" spans="1:14" ht="15" customHeight="1" x14ac:dyDescent="0.3">
      <c r="A54" s="48" t="s">
        <v>68</v>
      </c>
      <c r="B54" s="63" t="s">
        <v>69</v>
      </c>
      <c r="C54" s="49"/>
      <c r="D54" s="49"/>
      <c r="E54" s="49"/>
      <c r="F54" s="49">
        <v>0</v>
      </c>
      <c r="G54" s="49"/>
      <c r="H54" s="49"/>
      <c r="I54" s="49"/>
      <c r="J54" s="49"/>
      <c r="K54" s="49"/>
      <c r="L54" s="49"/>
      <c r="M54" s="49"/>
      <c r="N54" s="49"/>
    </row>
    <row r="55" spans="1:14" x14ac:dyDescent="0.3">
      <c r="A55" s="48" t="s">
        <v>70</v>
      </c>
      <c r="B55" s="51" t="s">
        <v>71</v>
      </c>
      <c r="C55" s="53">
        <f t="shared" ref="C55:D55" si="8">SUM(C56:C58)</f>
        <v>12.076000000000001</v>
      </c>
      <c r="D55" s="53">
        <f t="shared" si="8"/>
        <v>10.545</v>
      </c>
      <c r="E55" s="53">
        <f>SUM(E56:E58)</f>
        <v>14.207599885680001</v>
      </c>
      <c r="F55" s="53">
        <f t="shared" ref="F55:N55" si="9">SUM(F56:F58)</f>
        <v>11.494455846760001</v>
      </c>
      <c r="G55" s="53">
        <f t="shared" si="9"/>
        <v>9.7291049691799998</v>
      </c>
      <c r="H55" s="53">
        <f t="shared" si="9"/>
        <v>9.042447855539999</v>
      </c>
      <c r="I55" s="53">
        <f t="shared" si="9"/>
        <v>9.0421698653199982</v>
      </c>
      <c r="J55" s="53">
        <f t="shared" si="9"/>
        <v>9.0397775541600005</v>
      </c>
      <c r="K55" s="53">
        <f t="shared" si="9"/>
        <v>9.0395515578600012</v>
      </c>
      <c r="L55" s="53">
        <f t="shared" si="9"/>
        <v>9.0410121143400008</v>
      </c>
      <c r="M55" s="53">
        <f t="shared" si="9"/>
        <v>9.0401119695999999</v>
      </c>
      <c r="N55" s="53">
        <f t="shared" si="9"/>
        <v>9.0401237864000006</v>
      </c>
    </row>
    <row r="56" spans="1:14" x14ac:dyDescent="0.3">
      <c r="A56" s="48" t="s">
        <v>72</v>
      </c>
      <c r="B56" s="44" t="s">
        <v>73</v>
      </c>
      <c r="C56" s="49"/>
      <c r="D56" s="49"/>
      <c r="E56" s="49"/>
      <c r="F56" s="49">
        <v>0</v>
      </c>
      <c r="G56" s="49"/>
      <c r="H56" s="49"/>
      <c r="I56" s="49"/>
      <c r="J56" s="49"/>
      <c r="K56" s="49"/>
      <c r="L56" s="49"/>
      <c r="M56" s="49"/>
      <c r="N56" s="49"/>
    </row>
    <row r="57" spans="1:14" x14ac:dyDescent="0.3">
      <c r="A57" s="48" t="s">
        <v>74</v>
      </c>
      <c r="B57" s="63" t="s">
        <v>116</v>
      </c>
      <c r="C57" s="49">
        <v>4.9249999999999998</v>
      </c>
      <c r="D57" s="49">
        <v>6.0469999999999997</v>
      </c>
      <c r="E57" s="49">
        <v>12.935320385680001</v>
      </c>
      <c r="F57" s="49">
        <v>11.186455846760001</v>
      </c>
      <c r="G57" s="49">
        <v>9.7291049691799998</v>
      </c>
      <c r="H57" s="49">
        <v>9.042447855539999</v>
      </c>
      <c r="I57" s="49">
        <v>9.0421698653199982</v>
      </c>
      <c r="J57" s="49">
        <v>9.0397775541600005</v>
      </c>
      <c r="K57" s="49">
        <v>9.0395515578600012</v>
      </c>
      <c r="L57" s="49">
        <v>9.0410121143400008</v>
      </c>
      <c r="M57" s="49">
        <v>9.0401119695999999</v>
      </c>
      <c r="N57" s="49">
        <v>9.0401237864000006</v>
      </c>
    </row>
    <row r="58" spans="1:14" ht="15" customHeight="1" x14ac:dyDescent="0.3">
      <c r="A58" s="48" t="s">
        <v>75</v>
      </c>
      <c r="B58" s="63" t="s">
        <v>117</v>
      </c>
      <c r="C58" s="49">
        <v>7.1509999999999998</v>
      </c>
      <c r="D58" s="49">
        <v>4.4980000000000002</v>
      </c>
      <c r="E58" s="49">
        <v>1.2722795</v>
      </c>
      <c r="F58" s="49">
        <v>0.30800000000000016</v>
      </c>
      <c r="G58" s="49"/>
      <c r="H58" s="49"/>
      <c r="I58" s="49"/>
      <c r="J58" s="49"/>
      <c r="K58" s="49"/>
      <c r="L58" s="49"/>
      <c r="M58" s="49"/>
      <c r="N58" s="49"/>
    </row>
    <row r="59" spans="1:14" ht="15" customHeight="1" x14ac:dyDescent="0.3">
      <c r="A59" s="79" t="s">
        <v>76</v>
      </c>
      <c r="B59" s="63" t="s">
        <v>107</v>
      </c>
      <c r="C59" s="49"/>
      <c r="D59" s="49"/>
      <c r="E59" s="49"/>
      <c r="F59" s="49"/>
      <c r="G59" s="49"/>
      <c r="H59" s="49"/>
      <c r="I59" s="49"/>
      <c r="J59" s="49"/>
      <c r="K59" s="49"/>
      <c r="L59" s="49"/>
      <c r="M59" s="49"/>
      <c r="N59" s="49"/>
    </row>
    <row r="60" spans="1:14" ht="15" customHeight="1" x14ac:dyDescent="0.3">
      <c r="A60" s="79">
        <v>20</v>
      </c>
      <c r="B60" s="51" t="s">
        <v>77</v>
      </c>
      <c r="C60" s="49">
        <v>-3.819</v>
      </c>
      <c r="D60" s="49">
        <v>2.762</v>
      </c>
      <c r="E60" s="49">
        <v>-1.7</v>
      </c>
      <c r="F60" s="49">
        <v>0.88</v>
      </c>
      <c r="G60" s="49">
        <v>2.41</v>
      </c>
      <c r="H60" s="49">
        <v>3.085</v>
      </c>
      <c r="I60" s="49">
        <v>2.1850000000000001</v>
      </c>
      <c r="J60" s="49">
        <v>2.34</v>
      </c>
      <c r="K60" s="49">
        <v>2.355</v>
      </c>
      <c r="L60" s="49">
        <v>2.4580000000000002</v>
      </c>
      <c r="M60" s="49">
        <v>2.5720000000000001</v>
      </c>
      <c r="N60" s="49">
        <v>2.4950000000000001</v>
      </c>
    </row>
    <row r="61" spans="1:14" x14ac:dyDescent="0.3">
      <c r="A61" s="79"/>
      <c r="B61" s="55"/>
      <c r="C61" s="56"/>
      <c r="D61" s="56"/>
      <c r="E61" s="57"/>
      <c r="F61" s="57"/>
      <c r="G61" s="58"/>
      <c r="H61" s="58"/>
      <c r="I61" s="58"/>
      <c r="J61" s="58"/>
      <c r="K61" s="58"/>
      <c r="L61" s="58"/>
      <c r="M61" s="58"/>
      <c r="N61" s="58"/>
    </row>
    <row r="62" spans="1:14" x14ac:dyDescent="0.3">
      <c r="A62" s="54"/>
      <c r="B62" s="51" t="s">
        <v>78</v>
      </c>
      <c r="C62" s="59"/>
      <c r="D62" s="59"/>
      <c r="E62" s="60"/>
      <c r="F62" s="60"/>
      <c r="G62" s="61"/>
      <c r="H62" s="61"/>
      <c r="I62" s="61"/>
      <c r="J62" s="61"/>
      <c r="K62" s="61"/>
      <c r="L62" s="61"/>
      <c r="M62" s="61"/>
      <c r="N62" s="61"/>
    </row>
    <row r="63" spans="1:14" x14ac:dyDescent="0.3">
      <c r="A63" s="43"/>
      <c r="B63" s="51" t="s">
        <v>79</v>
      </c>
      <c r="C63" s="53">
        <f>C28+C34+C39+C42+C50+C55+C60</f>
        <v>14.700000000000003</v>
      </c>
      <c r="D63" s="53">
        <f t="shared" ref="D63:N63" si="10">D28+D34+D39+D42+D50+D55+D60</f>
        <v>16.600000000000001</v>
      </c>
      <c r="E63" s="53">
        <f t="shared" si="10"/>
        <v>15.175016746480001</v>
      </c>
      <c r="F63" s="53">
        <f t="shared" si="10"/>
        <v>15.158714857360001</v>
      </c>
      <c r="G63" s="53">
        <f t="shared" si="10"/>
        <v>15.16147148678</v>
      </c>
      <c r="H63" s="53">
        <f t="shared" si="10"/>
        <v>15.15528657734</v>
      </c>
      <c r="I63" s="53">
        <f t="shared" si="10"/>
        <v>15.155226972319999</v>
      </c>
      <c r="J63" s="53">
        <f t="shared" si="10"/>
        <v>15.15295715816</v>
      </c>
      <c r="K63" s="53">
        <f t="shared" si="10"/>
        <v>15.153462629860002</v>
      </c>
      <c r="L63" s="53">
        <f t="shared" si="10"/>
        <v>15.154899358340002</v>
      </c>
      <c r="M63" s="53">
        <f t="shared" si="10"/>
        <v>15.1558218686</v>
      </c>
      <c r="N63" s="53">
        <f t="shared" si="10"/>
        <v>15.156272635400001</v>
      </c>
    </row>
    <row r="64" spans="1:14" x14ac:dyDescent="0.3">
      <c r="A64" s="43">
        <v>21</v>
      </c>
      <c r="B64" s="51" t="s">
        <v>80</v>
      </c>
      <c r="C64" s="53">
        <f t="shared" ref="C64:N64" si="11">C25</f>
        <v>14.7</v>
      </c>
      <c r="D64" s="53">
        <f t="shared" si="11"/>
        <v>16.600000000000001</v>
      </c>
      <c r="E64" s="53">
        <f t="shared" si="11"/>
        <v>15.1575185</v>
      </c>
      <c r="F64" s="53">
        <f t="shared" si="11"/>
        <v>15.156317100000003</v>
      </c>
      <c r="G64" s="53">
        <f t="shared" si="11"/>
        <v>15.1544577</v>
      </c>
      <c r="H64" s="53">
        <f t="shared" si="11"/>
        <v>15.153198699999997</v>
      </c>
      <c r="I64" s="53">
        <f t="shared" si="11"/>
        <v>15.151529699999999</v>
      </c>
      <c r="J64" s="53">
        <f t="shared" si="11"/>
        <v>15.151418599999998</v>
      </c>
      <c r="K64" s="53">
        <f t="shared" si="11"/>
        <v>15.152540499999999</v>
      </c>
      <c r="L64" s="53">
        <f t="shared" si="11"/>
        <v>15.1541257</v>
      </c>
      <c r="M64" s="53">
        <f t="shared" si="11"/>
        <v>15.154325000000004</v>
      </c>
      <c r="N64" s="53">
        <f t="shared" si="11"/>
        <v>15.1555657</v>
      </c>
    </row>
    <row r="65" spans="1:15" x14ac:dyDescent="0.3">
      <c r="A65" s="43">
        <v>22</v>
      </c>
      <c r="B65" s="67" t="s">
        <v>81</v>
      </c>
      <c r="C65" s="53">
        <f t="shared" ref="C65:D65" si="12">C63-C64</f>
        <v>0</v>
      </c>
      <c r="D65" s="53">
        <f t="shared" si="12"/>
        <v>0</v>
      </c>
      <c r="E65" s="53">
        <f>E63-E64</f>
        <v>1.7498246480000645E-2</v>
      </c>
      <c r="F65" s="53">
        <f>F63-F64</f>
        <v>2.3977573599989199E-3</v>
      </c>
      <c r="G65" s="53">
        <f t="shared" ref="G65:N65" si="13">G63-G64</f>
        <v>7.0137867799999754E-3</v>
      </c>
      <c r="H65" s="53">
        <f t="shared" si="13"/>
        <v>2.0878773400028194E-3</v>
      </c>
      <c r="I65" s="53">
        <f t="shared" si="13"/>
        <v>3.6972723200001667E-3</v>
      </c>
      <c r="J65" s="53">
        <f t="shared" si="13"/>
        <v>1.5385581600018128E-3</v>
      </c>
      <c r="K65" s="53">
        <f t="shared" si="13"/>
        <v>9.2212986000284047E-4</v>
      </c>
      <c r="L65" s="53">
        <f t="shared" si="13"/>
        <v>7.7365834000175937E-4</v>
      </c>
      <c r="M65" s="53">
        <f t="shared" si="13"/>
        <v>1.496868599996759E-3</v>
      </c>
      <c r="N65" s="53">
        <f t="shared" si="13"/>
        <v>7.0693540000021926E-4</v>
      </c>
    </row>
    <row r="66" spans="1:15" x14ac:dyDescent="0.3">
      <c r="A66" s="48">
        <v>23</v>
      </c>
      <c r="B66" s="44" t="s">
        <v>82</v>
      </c>
      <c r="C66" s="45"/>
      <c r="D66" s="45"/>
      <c r="E66" s="49"/>
      <c r="F66" s="49">
        <v>0</v>
      </c>
      <c r="G66" s="49"/>
      <c r="H66" s="49"/>
      <c r="I66" s="49"/>
      <c r="J66" s="49"/>
      <c r="K66" s="49"/>
      <c r="L66" s="49"/>
      <c r="M66" s="49"/>
      <c r="N66" s="49"/>
    </row>
    <row r="67" spans="1:15" x14ac:dyDescent="0.3">
      <c r="A67" s="48">
        <v>24</v>
      </c>
      <c r="B67" s="44" t="s">
        <v>83</v>
      </c>
      <c r="C67" s="45"/>
      <c r="D67" s="45"/>
      <c r="E67" s="49"/>
      <c r="F67" s="49" t="s">
        <v>118</v>
      </c>
      <c r="G67" s="49"/>
      <c r="H67" s="49"/>
      <c r="I67" s="49"/>
      <c r="J67" s="49"/>
      <c r="K67" s="49"/>
      <c r="L67" s="49"/>
      <c r="M67" s="49"/>
      <c r="N67" s="49"/>
    </row>
    <row r="68" spans="1:15" x14ac:dyDescent="0.3">
      <c r="A68" s="48">
        <v>25</v>
      </c>
      <c r="B68" s="55"/>
      <c r="C68" s="56"/>
      <c r="D68" s="56"/>
      <c r="E68" s="57"/>
      <c r="F68" s="57"/>
      <c r="G68" s="58"/>
      <c r="H68" s="58"/>
      <c r="I68" s="58"/>
      <c r="J68" s="58"/>
      <c r="K68" s="58"/>
      <c r="L68" s="58"/>
      <c r="M68" s="58"/>
      <c r="N68" s="58"/>
    </row>
    <row r="69" spans="1:15" x14ac:dyDescent="0.3">
      <c r="A69" s="54"/>
      <c r="B69" s="69" t="s">
        <v>84</v>
      </c>
      <c r="C69" s="1"/>
      <c r="D69" s="1"/>
      <c r="F69" s="78" t="s">
        <v>118</v>
      </c>
    </row>
    <row r="70" spans="1:15" x14ac:dyDescent="0.3">
      <c r="A70" s="68" t="s">
        <v>8</v>
      </c>
      <c r="B70" s="71"/>
      <c r="C70" s="72"/>
      <c r="D70" s="73"/>
      <c r="E70" s="73"/>
      <c r="F70" s="73"/>
      <c r="G70" s="74"/>
      <c r="O70" s="5"/>
    </row>
    <row r="71" spans="1:15" x14ac:dyDescent="0.3">
      <c r="A71" s="70" t="s">
        <v>85</v>
      </c>
      <c r="B71" s="71"/>
      <c r="C71" s="72"/>
      <c r="D71" s="73"/>
      <c r="E71" s="73"/>
      <c r="F71" s="73"/>
      <c r="G71" s="74"/>
      <c r="O71" s="5"/>
    </row>
    <row r="72" spans="1:15" x14ac:dyDescent="0.3">
      <c r="A72" s="70" t="s">
        <v>85</v>
      </c>
    </row>
  </sheetData>
  <printOptions horizontalCentered="1"/>
  <pageMargins left="0.5" right="0.5" top="0.5" bottom="0.5" header="0.5" footer="0.5"/>
  <pageSetup scale="69" fitToHeight="2" pageOrder="overThenDown"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7"/>
    <pageSetUpPr fitToPage="1"/>
  </sheetPr>
  <dimension ref="A1:O72"/>
  <sheetViews>
    <sheetView showGridLines="0" topLeftCell="A10" zoomScale="85" zoomScaleNormal="85" workbookViewId="0">
      <selection activeCell="P22" sqref="P22"/>
    </sheetView>
  </sheetViews>
  <sheetFormatPr defaultColWidth="7.09765625" defaultRowHeight="15.6" x14ac:dyDescent="0.3"/>
  <cols>
    <col min="1" max="1" width="3.8984375" style="1" customWidth="1"/>
    <col min="2" max="2" width="53.3984375" style="2" customWidth="1"/>
    <col min="3" max="4" width="9.69921875" style="3" customWidth="1"/>
    <col min="5" max="6" width="9.69921875" style="4" customWidth="1"/>
    <col min="7" max="14" width="9.69921875" style="5" customWidth="1"/>
    <col min="15" max="16384" width="7.09765625" style="6"/>
  </cols>
  <sheetData>
    <row r="1" spans="1:15" x14ac:dyDescent="0.3">
      <c r="B1" s="2" t="s">
        <v>0</v>
      </c>
    </row>
    <row r="2" spans="1:15" x14ac:dyDescent="0.3">
      <c r="B2" s="2" t="s">
        <v>1</v>
      </c>
    </row>
    <row r="3" spans="1:15" s="7" customFormat="1" ht="15.75" customHeight="1" x14ac:dyDescent="0.3">
      <c r="B3" s="8" t="s">
        <v>2</v>
      </c>
      <c r="C3" s="9"/>
      <c r="D3" s="9"/>
      <c r="E3" s="10"/>
      <c r="F3" s="10"/>
      <c r="G3" s="11"/>
      <c r="H3" s="11"/>
      <c r="I3" s="11"/>
      <c r="J3" s="11"/>
      <c r="K3" s="11"/>
      <c r="L3" s="11"/>
      <c r="M3" s="11"/>
      <c r="N3" s="11"/>
    </row>
    <row r="4" spans="1:15" s="7" customFormat="1" ht="15.75" customHeight="1" x14ac:dyDescent="0.3">
      <c r="B4" s="12" t="s">
        <v>3</v>
      </c>
      <c r="C4" s="9"/>
      <c r="D4" s="9"/>
      <c r="E4" s="10"/>
      <c r="F4" s="10"/>
      <c r="G4" s="11"/>
      <c r="H4" s="11"/>
      <c r="I4" s="11"/>
      <c r="J4" s="11"/>
      <c r="K4" s="11"/>
      <c r="L4" s="11"/>
      <c r="M4" s="11"/>
      <c r="N4" s="11"/>
    </row>
    <row r="5" spans="1:15" s="7" customFormat="1" ht="15.75" customHeight="1" x14ac:dyDescent="0.3">
      <c r="B5" s="13"/>
      <c r="C5" s="9"/>
      <c r="D5" s="9"/>
      <c r="E5" s="10"/>
      <c r="F5" s="10"/>
      <c r="I5" s="11"/>
      <c r="J5" s="11"/>
      <c r="K5" s="11"/>
      <c r="L5" s="11"/>
      <c r="M5" s="11"/>
      <c r="N5" s="11"/>
    </row>
    <row r="6" spans="1:15" s="7" customFormat="1" ht="15.75" customHeight="1" x14ac:dyDescent="0.3">
      <c r="B6" s="14" t="s">
        <v>93</v>
      </c>
      <c r="E6" s="15"/>
      <c r="F6" s="16" t="s">
        <v>4</v>
      </c>
      <c r="G6" s="17"/>
      <c r="H6" s="18"/>
      <c r="I6" s="18"/>
      <c r="J6" s="18"/>
      <c r="K6" s="19"/>
      <c r="L6" s="19"/>
      <c r="M6" s="11"/>
      <c r="N6" s="11"/>
      <c r="O6" s="11"/>
    </row>
    <row r="7" spans="1:15" s="7" customFormat="1" x14ac:dyDescent="0.3">
      <c r="B7" s="20"/>
      <c r="E7" s="21"/>
      <c r="F7" s="22" t="s">
        <v>5</v>
      </c>
      <c r="G7" s="23"/>
      <c r="H7" s="23"/>
      <c r="I7" s="23"/>
      <c r="K7" s="24"/>
      <c r="L7" s="24"/>
      <c r="M7" s="24"/>
      <c r="N7" s="24"/>
      <c r="O7" s="11"/>
    </row>
    <row r="8" spans="1:15" s="7" customFormat="1" ht="31.2" x14ac:dyDescent="0.3">
      <c r="B8" s="25" t="s">
        <v>94</v>
      </c>
      <c r="E8" s="26"/>
      <c r="F8" s="27" t="s">
        <v>6</v>
      </c>
      <c r="G8" s="28"/>
      <c r="I8" s="28"/>
      <c r="J8" s="29" t="s">
        <v>7</v>
      </c>
      <c r="K8" s="30"/>
      <c r="L8" s="30"/>
      <c r="M8" s="30"/>
      <c r="N8" s="30"/>
      <c r="O8" s="11"/>
    </row>
    <row r="9" spans="1:15" s="35" customFormat="1" x14ac:dyDescent="0.3">
      <c r="A9" s="31" t="s">
        <v>8</v>
      </c>
      <c r="B9" s="32" t="s">
        <v>9</v>
      </c>
      <c r="C9" s="33" t="s">
        <v>10</v>
      </c>
      <c r="D9" s="34">
        <v>2016</v>
      </c>
      <c r="E9" s="33" t="s">
        <v>11</v>
      </c>
      <c r="F9" s="33" t="s">
        <v>12</v>
      </c>
      <c r="G9" s="34">
        <v>2019</v>
      </c>
      <c r="H9" s="34" t="s">
        <v>13</v>
      </c>
      <c r="I9" s="34" t="s">
        <v>14</v>
      </c>
      <c r="J9" s="34" t="s">
        <v>15</v>
      </c>
      <c r="K9" s="34" t="s">
        <v>16</v>
      </c>
      <c r="L9" s="34" t="s">
        <v>17</v>
      </c>
      <c r="M9" s="34" t="s">
        <v>18</v>
      </c>
      <c r="N9" s="34" t="s">
        <v>19</v>
      </c>
    </row>
    <row r="10" spans="1:15" s="35" customFormat="1" x14ac:dyDescent="0.3">
      <c r="A10" s="36"/>
      <c r="B10" s="37" t="s">
        <v>20</v>
      </c>
      <c r="C10" s="38" t="s">
        <v>21</v>
      </c>
      <c r="D10" s="39"/>
      <c r="E10" s="40" t="s">
        <v>22</v>
      </c>
      <c r="F10" s="41"/>
      <c r="G10" s="42"/>
      <c r="H10" s="42"/>
      <c r="I10" s="42"/>
      <c r="J10" s="42"/>
      <c r="K10" s="42"/>
      <c r="L10" s="42"/>
      <c r="M10" s="42"/>
      <c r="N10" s="42"/>
    </row>
    <row r="11" spans="1:15" x14ac:dyDescent="0.3">
      <c r="A11" s="43">
        <v>1</v>
      </c>
      <c r="B11" s="44" t="s">
        <v>23</v>
      </c>
      <c r="C11" s="45">
        <v>35.4</v>
      </c>
      <c r="D11" s="45">
        <v>35.700000000000003</v>
      </c>
      <c r="E11" s="46">
        <v>35.757795799999997</v>
      </c>
      <c r="F11" s="46">
        <v>35.500257599999998</v>
      </c>
      <c r="G11" s="47">
        <v>35.602081699999999</v>
      </c>
      <c r="H11" s="47">
        <v>35.750121999999998</v>
      </c>
      <c r="I11" s="47">
        <v>35.909587999999992</v>
      </c>
      <c r="J11" s="47">
        <v>36.067431699999993</v>
      </c>
      <c r="K11" s="47">
        <v>36.223453400000011</v>
      </c>
      <c r="L11" s="47">
        <v>36.370080999999992</v>
      </c>
      <c r="M11" s="47">
        <v>36.514724300000012</v>
      </c>
      <c r="N11" s="47">
        <v>36.669901199999998</v>
      </c>
    </row>
    <row r="12" spans="1:15" x14ac:dyDescent="0.3">
      <c r="A12" s="48" t="s">
        <v>24</v>
      </c>
      <c r="B12" s="44" t="s">
        <v>25</v>
      </c>
      <c r="C12" s="45"/>
      <c r="D12" s="45"/>
      <c r="E12" s="49"/>
      <c r="F12" s="49"/>
      <c r="G12" s="49"/>
      <c r="H12" s="49"/>
      <c r="I12" s="49"/>
      <c r="J12" s="49"/>
      <c r="K12" s="49"/>
      <c r="L12" s="49"/>
      <c r="M12" s="49"/>
      <c r="N12" s="49"/>
    </row>
    <row r="13" spans="1:15" x14ac:dyDescent="0.3">
      <c r="A13" s="48" t="s">
        <v>26</v>
      </c>
      <c r="B13" s="44" t="s">
        <v>27</v>
      </c>
      <c r="C13" s="45"/>
      <c r="D13" s="45"/>
      <c r="E13" s="49"/>
      <c r="F13" s="49"/>
      <c r="G13" s="49"/>
      <c r="H13" s="49"/>
      <c r="I13" s="49"/>
      <c r="J13" s="49"/>
      <c r="K13" s="49"/>
      <c r="L13" s="49"/>
      <c r="M13" s="49"/>
      <c r="N13" s="49"/>
    </row>
    <row r="14" spans="1:15" x14ac:dyDescent="0.3">
      <c r="A14" s="48" t="s">
        <v>28</v>
      </c>
      <c r="B14" s="44" t="s">
        <v>29</v>
      </c>
      <c r="C14" s="45"/>
      <c r="D14" s="45"/>
      <c r="E14" s="49"/>
      <c r="F14" s="49"/>
      <c r="G14" s="49"/>
      <c r="H14" s="49"/>
      <c r="I14" s="49"/>
      <c r="J14" s="49"/>
      <c r="K14" s="49"/>
      <c r="L14" s="49"/>
      <c r="M14" s="49"/>
      <c r="N14" s="49"/>
    </row>
    <row r="15" spans="1:15" x14ac:dyDescent="0.3">
      <c r="A15" s="48" t="s">
        <v>30</v>
      </c>
      <c r="B15" s="44" t="s">
        <v>31</v>
      </c>
      <c r="C15" s="45"/>
      <c r="D15" s="45"/>
      <c r="E15" s="49"/>
      <c r="F15" s="49"/>
      <c r="G15" s="49"/>
      <c r="H15" s="49"/>
      <c r="I15" s="49"/>
      <c r="J15" s="49"/>
      <c r="K15" s="49"/>
      <c r="L15" s="49"/>
      <c r="M15" s="49"/>
      <c r="N15" s="49"/>
    </row>
    <row r="16" spans="1:15" x14ac:dyDescent="0.3">
      <c r="A16" s="48" t="s">
        <v>32</v>
      </c>
      <c r="B16" s="44" t="s">
        <v>33</v>
      </c>
      <c r="C16" s="45"/>
      <c r="D16" s="45"/>
      <c r="E16" s="49"/>
      <c r="F16" s="49"/>
      <c r="G16" s="49"/>
      <c r="H16" s="49"/>
      <c r="I16" s="49"/>
      <c r="J16" s="49"/>
      <c r="K16" s="49"/>
      <c r="L16" s="49"/>
      <c r="M16" s="49"/>
      <c r="N16" s="49"/>
    </row>
    <row r="17" spans="1:14" x14ac:dyDescent="0.3">
      <c r="A17" s="43">
        <v>3</v>
      </c>
      <c r="B17" s="44" t="s">
        <v>34</v>
      </c>
      <c r="C17" s="84">
        <v>-0.2</v>
      </c>
      <c r="D17" s="84">
        <v>-0.2</v>
      </c>
      <c r="E17" s="77">
        <v>-0.17</v>
      </c>
      <c r="F17" s="77">
        <v>-0.17</v>
      </c>
      <c r="G17" s="77">
        <v>-0.17</v>
      </c>
      <c r="H17" s="77">
        <v>-0.17</v>
      </c>
      <c r="I17" s="77">
        <v>-0.17</v>
      </c>
      <c r="J17" s="77">
        <v>-0.17</v>
      </c>
      <c r="K17" s="77">
        <v>-0.17</v>
      </c>
      <c r="L17" s="77">
        <v>-0.17</v>
      </c>
      <c r="M17" s="77">
        <v>-0.17</v>
      </c>
      <c r="N17" s="77">
        <v>-0.17</v>
      </c>
    </row>
    <row r="18" spans="1:14" x14ac:dyDescent="0.3">
      <c r="A18" s="43">
        <v>4</v>
      </c>
      <c r="B18" s="44" t="s">
        <v>35</v>
      </c>
      <c r="C18" s="50"/>
      <c r="D18" s="50"/>
      <c r="E18" s="50"/>
      <c r="F18" s="50">
        <v>0</v>
      </c>
      <c r="G18" s="50"/>
      <c r="H18" s="50"/>
      <c r="I18" s="50"/>
      <c r="J18" s="50"/>
      <c r="K18" s="50"/>
      <c r="L18" s="50"/>
      <c r="M18" s="50"/>
      <c r="N18" s="50"/>
    </row>
    <row r="19" spans="1:14" x14ac:dyDescent="0.3">
      <c r="A19" s="43">
        <v>5</v>
      </c>
      <c r="B19" s="51" t="s">
        <v>95</v>
      </c>
      <c r="C19" s="52">
        <f t="shared" ref="C19:D19" si="0">C11+C17+C18</f>
        <v>35.199999999999996</v>
      </c>
      <c r="D19" s="52">
        <f t="shared" si="0"/>
        <v>35.5</v>
      </c>
      <c r="E19" s="52">
        <f>E11+E17+E18</f>
        <v>35.587795799999995</v>
      </c>
      <c r="F19" s="52">
        <f>F11+F17+F18</f>
        <v>35.330257599999996</v>
      </c>
      <c r="G19" s="53">
        <f t="shared" ref="G19:N19" si="1">G11+G17+G18</f>
        <v>35.432081699999998</v>
      </c>
      <c r="H19" s="53">
        <f t="shared" si="1"/>
        <v>35.580121999999996</v>
      </c>
      <c r="I19" s="53">
        <f t="shared" si="1"/>
        <v>35.739587999999991</v>
      </c>
      <c r="J19" s="53">
        <f t="shared" si="1"/>
        <v>35.897431699999991</v>
      </c>
      <c r="K19" s="53">
        <f t="shared" si="1"/>
        <v>36.053453400000009</v>
      </c>
      <c r="L19" s="53">
        <f t="shared" si="1"/>
        <v>36.20008099999999</v>
      </c>
      <c r="M19" s="53">
        <f t="shared" si="1"/>
        <v>36.34472430000001</v>
      </c>
      <c r="N19" s="53">
        <f t="shared" si="1"/>
        <v>36.499901199999996</v>
      </c>
    </row>
    <row r="20" spans="1:14" x14ac:dyDescent="0.3">
      <c r="A20" s="43">
        <v>6</v>
      </c>
      <c r="B20" s="44" t="s">
        <v>36</v>
      </c>
      <c r="C20" s="45"/>
      <c r="D20" s="45"/>
      <c r="E20" s="45"/>
      <c r="F20" s="45"/>
      <c r="G20" s="45"/>
      <c r="H20" s="45"/>
      <c r="I20" s="45"/>
      <c r="J20" s="45"/>
      <c r="K20" s="45"/>
      <c r="L20" s="45"/>
      <c r="M20" s="45"/>
      <c r="N20" s="45"/>
    </row>
    <row r="21" spans="1:14" x14ac:dyDescent="0.3">
      <c r="A21" s="43">
        <v>7</v>
      </c>
      <c r="B21" s="44" t="s">
        <v>37</v>
      </c>
      <c r="C21" s="45"/>
      <c r="D21" s="45"/>
      <c r="E21" s="45"/>
      <c r="F21" s="45"/>
      <c r="G21" s="45"/>
      <c r="H21" s="45"/>
      <c r="I21" s="45"/>
      <c r="J21" s="45"/>
      <c r="K21" s="45"/>
      <c r="L21" s="45"/>
      <c r="M21" s="45"/>
      <c r="N21" s="45"/>
    </row>
    <row r="22" spans="1:14" x14ac:dyDescent="0.3">
      <c r="A22" s="43">
        <v>8</v>
      </c>
      <c r="B22" s="44" t="s">
        <v>38</v>
      </c>
      <c r="C22" s="45"/>
      <c r="D22" s="45"/>
      <c r="E22" s="45"/>
      <c r="F22" s="45"/>
      <c r="G22" s="45"/>
      <c r="H22" s="45"/>
      <c r="I22" s="45"/>
      <c r="J22" s="45"/>
      <c r="K22" s="45"/>
      <c r="L22" s="45"/>
      <c r="M22" s="45"/>
      <c r="N22" s="45"/>
    </row>
    <row r="23" spans="1:14" x14ac:dyDescent="0.3">
      <c r="A23" s="48">
        <v>9</v>
      </c>
      <c r="B23" s="44" t="s">
        <v>39</v>
      </c>
      <c r="C23" s="45"/>
      <c r="D23" s="45"/>
      <c r="E23" s="45"/>
      <c r="F23" s="45"/>
      <c r="G23" s="45"/>
      <c r="H23" s="45"/>
      <c r="I23" s="45"/>
      <c r="J23" s="45"/>
      <c r="K23" s="45"/>
      <c r="L23" s="45"/>
      <c r="M23" s="45"/>
      <c r="N23" s="45"/>
    </row>
    <row r="24" spans="1:14" x14ac:dyDescent="0.3">
      <c r="A24" s="43">
        <v>10</v>
      </c>
      <c r="B24" s="44" t="s">
        <v>40</v>
      </c>
      <c r="C24" s="49"/>
      <c r="D24" s="49"/>
      <c r="E24" s="49"/>
      <c r="F24" s="49">
        <v>0</v>
      </c>
      <c r="G24" s="49"/>
      <c r="H24" s="49"/>
      <c r="I24" s="49"/>
      <c r="J24" s="49"/>
      <c r="K24" s="49"/>
      <c r="L24" s="49"/>
      <c r="M24" s="49"/>
      <c r="N24" s="49"/>
    </row>
    <row r="25" spans="1:14" x14ac:dyDescent="0.3">
      <c r="A25" s="43">
        <v>11</v>
      </c>
      <c r="B25" s="51" t="s">
        <v>80</v>
      </c>
      <c r="C25" s="52">
        <f>SUM(C19:C24)</f>
        <v>35.199999999999996</v>
      </c>
      <c r="D25" s="52">
        <f>SUM(D19:D24)</f>
        <v>35.5</v>
      </c>
      <c r="E25" s="52">
        <f>SUM(E19:E24)</f>
        <v>35.587795799999995</v>
      </c>
      <c r="F25" s="53">
        <f>SUM(F19:F24)</f>
        <v>35.330257599999996</v>
      </c>
      <c r="G25" s="53">
        <f t="shared" ref="G25:N25" si="2">SUM(G19:G24)</f>
        <v>35.432081699999998</v>
      </c>
      <c r="H25" s="53">
        <f t="shared" si="2"/>
        <v>35.580121999999996</v>
      </c>
      <c r="I25" s="53">
        <f t="shared" si="2"/>
        <v>35.739587999999991</v>
      </c>
      <c r="J25" s="53">
        <f t="shared" si="2"/>
        <v>35.897431699999991</v>
      </c>
      <c r="K25" s="53">
        <f t="shared" si="2"/>
        <v>36.053453400000009</v>
      </c>
      <c r="L25" s="53">
        <f t="shared" si="2"/>
        <v>36.20008099999999</v>
      </c>
      <c r="M25" s="53">
        <f t="shared" si="2"/>
        <v>36.34472430000001</v>
      </c>
      <c r="N25" s="53">
        <f t="shared" si="2"/>
        <v>36.499901199999996</v>
      </c>
    </row>
    <row r="26" spans="1:14" x14ac:dyDescent="0.3">
      <c r="A26" s="54"/>
      <c r="B26" s="55"/>
      <c r="C26" s="56"/>
      <c r="D26" s="56"/>
      <c r="E26" s="57"/>
      <c r="F26" s="57"/>
      <c r="G26" s="58"/>
      <c r="H26" s="58"/>
      <c r="I26" s="58"/>
      <c r="J26" s="58"/>
      <c r="K26" s="58"/>
      <c r="L26" s="58"/>
      <c r="M26" s="58"/>
      <c r="N26" s="58"/>
    </row>
    <row r="27" spans="1:14" x14ac:dyDescent="0.3">
      <c r="A27" s="43"/>
      <c r="B27" s="51" t="s">
        <v>41</v>
      </c>
      <c r="C27" s="59"/>
      <c r="D27" s="59"/>
      <c r="E27" s="60"/>
      <c r="F27" s="60"/>
      <c r="G27" s="61"/>
      <c r="H27" s="61"/>
      <c r="I27" s="61"/>
      <c r="J27" s="61"/>
      <c r="K27" s="61"/>
      <c r="L27" s="61"/>
      <c r="M27" s="61"/>
      <c r="N27" s="61"/>
    </row>
    <row r="28" spans="1:14" x14ac:dyDescent="0.3">
      <c r="A28" s="48" t="s">
        <v>42</v>
      </c>
      <c r="B28" s="51" t="s">
        <v>96</v>
      </c>
      <c r="C28" s="62">
        <f t="shared" ref="C28:N28" si="3">SUM(C29:C33)</f>
        <v>33.257000000000005</v>
      </c>
      <c r="D28" s="62">
        <f t="shared" si="3"/>
        <v>10.454000000000001</v>
      </c>
      <c r="E28" s="53">
        <f t="shared" si="3"/>
        <v>6.0708282149999997</v>
      </c>
      <c r="F28" s="53">
        <f t="shared" si="3"/>
        <v>6.9465583590000008</v>
      </c>
      <c r="G28" s="53">
        <f t="shared" si="3"/>
        <v>8.8633287250000024</v>
      </c>
      <c r="H28" s="53">
        <f t="shared" si="3"/>
        <v>9.6079752930000009</v>
      </c>
      <c r="I28" s="53">
        <f t="shared" si="3"/>
        <v>10.551374840999999</v>
      </c>
      <c r="J28" s="53">
        <f t="shared" si="3"/>
        <v>9.6858565920000004</v>
      </c>
      <c r="K28" s="53">
        <f t="shared" si="3"/>
        <v>9.8400000900000002</v>
      </c>
      <c r="L28" s="53">
        <f t="shared" si="3"/>
        <v>9.3211957549999997</v>
      </c>
      <c r="M28" s="53">
        <f t="shared" si="3"/>
        <v>8.6544445579999998</v>
      </c>
      <c r="N28" s="53">
        <f t="shared" si="3"/>
        <v>9.8760884040000008</v>
      </c>
    </row>
    <row r="29" spans="1:14" x14ac:dyDescent="0.3">
      <c r="A29" s="48" t="s">
        <v>43</v>
      </c>
      <c r="B29" s="63" t="s">
        <v>86</v>
      </c>
      <c r="C29" s="49">
        <v>1.7000000000000001E-2</v>
      </c>
      <c r="D29" s="49">
        <v>1.9E-2</v>
      </c>
      <c r="E29" s="49">
        <v>1.0430000000000001E-3</v>
      </c>
      <c r="F29" s="49">
        <v>2.5025E-3</v>
      </c>
      <c r="G29" s="49">
        <v>5.8089500000000002E-3</v>
      </c>
      <c r="H29" s="49">
        <v>1.1368E-2</v>
      </c>
      <c r="I29" s="49">
        <v>1.3160700000000001E-2</v>
      </c>
      <c r="J29" s="49">
        <v>1.47434E-2</v>
      </c>
      <c r="K29" s="49">
        <v>1.98751E-2</v>
      </c>
      <c r="L29" s="49">
        <v>2.1512049999999998E-2</v>
      </c>
      <c r="M29" s="49">
        <v>2.810325E-2</v>
      </c>
      <c r="N29" s="49">
        <v>3.7341850000000003E-2</v>
      </c>
    </row>
    <row r="30" spans="1:14" ht="15.45" customHeight="1" x14ac:dyDescent="0.3">
      <c r="A30" s="48" t="s">
        <v>44</v>
      </c>
      <c r="B30" s="63" t="s">
        <v>87</v>
      </c>
      <c r="C30" s="49"/>
      <c r="D30" s="49"/>
      <c r="E30" s="49"/>
      <c r="F30" s="49">
        <v>0</v>
      </c>
      <c r="G30" s="49"/>
      <c r="H30" s="49"/>
      <c r="I30" s="49"/>
      <c r="J30" s="49"/>
      <c r="K30" s="49"/>
      <c r="L30" s="49"/>
      <c r="M30" s="49"/>
      <c r="N30" s="49"/>
    </row>
    <row r="31" spans="1:14" ht="15.45" customHeight="1" x14ac:dyDescent="0.3">
      <c r="A31" s="48" t="s">
        <v>45</v>
      </c>
      <c r="B31" s="63" t="s">
        <v>90</v>
      </c>
      <c r="C31" s="49">
        <v>33.24</v>
      </c>
      <c r="D31" s="49">
        <v>10.435</v>
      </c>
      <c r="E31" s="49">
        <v>6.0697852149999996</v>
      </c>
      <c r="F31" s="49">
        <v>6.9440558590000006</v>
      </c>
      <c r="G31" s="49">
        <v>8.8575197750000019</v>
      </c>
      <c r="H31" s="49">
        <v>9.5966072930000017</v>
      </c>
      <c r="I31" s="49">
        <v>10.538214140999999</v>
      </c>
      <c r="J31" s="49">
        <v>9.671113192</v>
      </c>
      <c r="K31" s="49">
        <v>9.8201249900000001</v>
      </c>
      <c r="L31" s="49">
        <v>9.2996837049999996</v>
      </c>
      <c r="M31" s="49">
        <v>8.6263413080000007</v>
      </c>
      <c r="N31" s="49">
        <v>9.8387465540000001</v>
      </c>
    </row>
    <row r="32" spans="1:14" ht="15.45" customHeight="1" x14ac:dyDescent="0.3">
      <c r="A32" s="48" t="s">
        <v>88</v>
      </c>
      <c r="B32" s="63" t="s">
        <v>91</v>
      </c>
      <c r="C32" s="49"/>
      <c r="D32" s="49"/>
      <c r="E32" s="49"/>
      <c r="F32" s="49"/>
      <c r="G32" s="49"/>
      <c r="H32" s="49"/>
      <c r="I32" s="49"/>
      <c r="J32" s="49"/>
      <c r="K32" s="49"/>
      <c r="L32" s="49"/>
      <c r="M32" s="49"/>
      <c r="N32" s="49"/>
    </row>
    <row r="33" spans="1:14" ht="15.45" customHeight="1" x14ac:dyDescent="0.3">
      <c r="A33" s="48" t="s">
        <v>89</v>
      </c>
      <c r="B33" s="63" t="s">
        <v>92</v>
      </c>
      <c r="C33" s="49"/>
      <c r="D33" s="49"/>
      <c r="E33" s="49"/>
      <c r="F33" s="49"/>
      <c r="G33" s="49"/>
      <c r="H33" s="49"/>
      <c r="I33" s="49"/>
      <c r="J33" s="49"/>
      <c r="K33" s="49"/>
      <c r="L33" s="49"/>
      <c r="M33" s="49"/>
      <c r="N33" s="49"/>
    </row>
    <row r="34" spans="1:14" x14ac:dyDescent="0.3">
      <c r="A34" s="48" t="s">
        <v>46</v>
      </c>
      <c r="B34" s="51" t="s">
        <v>97</v>
      </c>
      <c r="C34" s="65">
        <f>SUM(C35:C37)</f>
        <v>0</v>
      </c>
      <c r="D34" s="65">
        <f>SUM(D35:D37)</f>
        <v>0</v>
      </c>
      <c r="E34" s="53">
        <f>SUM(E35:E37)</f>
        <v>0</v>
      </c>
      <c r="F34" s="53">
        <f>SUM(F35:F37)</f>
        <v>0</v>
      </c>
      <c r="G34" s="53">
        <f t="shared" ref="G34:N34" si="4">SUM(G35:G37)</f>
        <v>0</v>
      </c>
      <c r="H34" s="53">
        <f t="shared" si="4"/>
        <v>0</v>
      </c>
      <c r="I34" s="53">
        <f t="shared" si="4"/>
        <v>0</v>
      </c>
      <c r="J34" s="53">
        <f t="shared" si="4"/>
        <v>0</v>
      </c>
      <c r="K34" s="53">
        <f t="shared" si="4"/>
        <v>0</v>
      </c>
      <c r="L34" s="53">
        <f t="shared" si="4"/>
        <v>0</v>
      </c>
      <c r="M34" s="53">
        <f t="shared" si="4"/>
        <v>0</v>
      </c>
      <c r="N34" s="53">
        <f t="shared" si="4"/>
        <v>0</v>
      </c>
    </row>
    <row r="35" spans="1:14" x14ac:dyDescent="0.3">
      <c r="A35" s="48" t="s">
        <v>47</v>
      </c>
      <c r="B35" s="44" t="s">
        <v>108</v>
      </c>
      <c r="C35" s="49"/>
      <c r="D35" s="49"/>
      <c r="E35" s="49"/>
      <c r="F35" s="49">
        <v>0</v>
      </c>
      <c r="G35" s="49"/>
      <c r="H35" s="49"/>
      <c r="I35" s="49"/>
      <c r="J35" s="49"/>
      <c r="K35" s="49"/>
      <c r="L35" s="49"/>
      <c r="M35" s="49"/>
      <c r="N35" s="49"/>
    </row>
    <row r="36" spans="1:14" x14ac:dyDescent="0.3">
      <c r="A36" s="48" t="s">
        <v>48</v>
      </c>
      <c r="B36" s="44" t="s">
        <v>111</v>
      </c>
      <c r="C36" s="49"/>
      <c r="D36" s="49"/>
      <c r="E36" s="49"/>
      <c r="F36" s="49"/>
      <c r="G36" s="49"/>
      <c r="H36" s="49"/>
      <c r="I36" s="49"/>
      <c r="J36" s="49"/>
      <c r="K36" s="49"/>
      <c r="L36" s="49"/>
      <c r="M36" s="49"/>
      <c r="N36" s="49"/>
    </row>
    <row r="37" spans="1:14" x14ac:dyDescent="0.3">
      <c r="A37" s="48" t="s">
        <v>110</v>
      </c>
      <c r="B37" s="44" t="s">
        <v>109</v>
      </c>
      <c r="C37" s="49"/>
      <c r="D37" s="49"/>
      <c r="E37" s="49"/>
      <c r="F37" s="49">
        <v>0</v>
      </c>
      <c r="G37" s="49"/>
      <c r="H37" s="49"/>
      <c r="I37" s="49"/>
      <c r="J37" s="49"/>
      <c r="K37" s="49"/>
      <c r="L37" s="49"/>
      <c r="M37" s="49"/>
      <c r="N37" s="49"/>
    </row>
    <row r="38" spans="1:14" x14ac:dyDescent="0.3">
      <c r="A38" s="31" t="s">
        <v>8</v>
      </c>
      <c r="B38" s="32" t="s">
        <v>9</v>
      </c>
      <c r="C38" s="33" t="s">
        <v>10</v>
      </c>
      <c r="D38" s="34">
        <v>2016</v>
      </c>
      <c r="E38" s="33" t="s">
        <v>11</v>
      </c>
      <c r="F38" s="33" t="s">
        <v>12</v>
      </c>
      <c r="G38" s="34">
        <v>2019</v>
      </c>
      <c r="H38" s="34" t="s">
        <v>13</v>
      </c>
      <c r="I38" s="34" t="s">
        <v>14</v>
      </c>
      <c r="J38" s="34" t="s">
        <v>15</v>
      </c>
      <c r="K38" s="34" t="s">
        <v>16</v>
      </c>
      <c r="L38" s="34" t="s">
        <v>17</v>
      </c>
      <c r="M38" s="34" t="s">
        <v>18</v>
      </c>
      <c r="N38" s="34" t="s">
        <v>19</v>
      </c>
    </row>
    <row r="39" spans="1:14" x14ac:dyDescent="0.3">
      <c r="A39" s="48" t="s">
        <v>49</v>
      </c>
      <c r="B39" s="51" t="s">
        <v>98</v>
      </c>
      <c r="C39" s="62">
        <f t="shared" ref="C39:N39" si="5">SUM(C40:C41)</f>
        <v>2.8140000000000001</v>
      </c>
      <c r="D39" s="62">
        <f t="shared" si="5"/>
        <v>2.7520000000000002</v>
      </c>
      <c r="E39" s="53">
        <f t="shared" si="5"/>
        <v>2.7220520544000006</v>
      </c>
      <c r="F39" s="53">
        <f t="shared" si="5"/>
        <v>2.7172914047999992</v>
      </c>
      <c r="G39" s="53">
        <f t="shared" si="5"/>
        <v>2.6807010047999995</v>
      </c>
      <c r="H39" s="53">
        <f t="shared" si="5"/>
        <v>2.5349675903999995</v>
      </c>
      <c r="I39" s="53">
        <f t="shared" si="5"/>
        <v>2.5813267199999994</v>
      </c>
      <c r="J39" s="53">
        <f t="shared" si="5"/>
        <v>2.5312895999999987</v>
      </c>
      <c r="K39" s="53">
        <f t="shared" si="5"/>
        <v>2.4812524800000011</v>
      </c>
      <c r="L39" s="53">
        <f t="shared" si="5"/>
        <v>2.4378762240000009</v>
      </c>
      <c r="M39" s="53">
        <f t="shared" si="5"/>
        <v>2.4076684799999999</v>
      </c>
      <c r="N39" s="53">
        <f t="shared" si="5"/>
        <v>2.2752172799999992</v>
      </c>
    </row>
    <row r="40" spans="1:14" x14ac:dyDescent="0.3">
      <c r="A40" s="48" t="s">
        <v>50</v>
      </c>
      <c r="B40" s="63" t="s">
        <v>112</v>
      </c>
      <c r="C40" s="49">
        <v>1.5529999999999999</v>
      </c>
      <c r="D40" s="49">
        <v>1.6</v>
      </c>
      <c r="E40" s="49">
        <v>1.5400985376000003</v>
      </c>
      <c r="F40" s="49">
        <v>1.5428827007999997</v>
      </c>
      <c r="G40" s="49">
        <v>1.5264764927999999</v>
      </c>
      <c r="H40" s="49">
        <v>1.5023240063999996</v>
      </c>
      <c r="I40" s="49">
        <v>1.4775667199999996</v>
      </c>
      <c r="J40" s="49">
        <v>1.4540198399999991</v>
      </c>
      <c r="K40" s="49">
        <v>1.4275296000000006</v>
      </c>
      <c r="L40" s="49">
        <v>1.4048778240000002</v>
      </c>
      <c r="M40" s="49">
        <v>1.3774924799999992</v>
      </c>
      <c r="N40" s="49">
        <v>1.3539455999999992</v>
      </c>
    </row>
    <row r="41" spans="1:14" x14ac:dyDescent="0.3">
      <c r="A41" s="48" t="s">
        <v>51</v>
      </c>
      <c r="B41" s="63" t="s">
        <v>113</v>
      </c>
      <c r="C41" s="49">
        <v>1.2610000000000001</v>
      </c>
      <c r="D41" s="49">
        <v>1.1520000000000001</v>
      </c>
      <c r="E41" s="49">
        <v>1.1819535168000002</v>
      </c>
      <c r="F41" s="49">
        <v>1.1744087039999997</v>
      </c>
      <c r="G41" s="49">
        <v>1.1542245119999999</v>
      </c>
      <c r="H41" s="49">
        <v>1.0326435839999999</v>
      </c>
      <c r="I41" s="49">
        <v>1.1037599999999999</v>
      </c>
      <c r="J41" s="49">
        <v>1.0772697599999996</v>
      </c>
      <c r="K41" s="49">
        <v>1.0537228800000003</v>
      </c>
      <c r="L41" s="49">
        <v>1.0329984000000008</v>
      </c>
      <c r="M41" s="49">
        <v>1.0301760000000006</v>
      </c>
      <c r="N41" s="49">
        <v>0.92127168000000015</v>
      </c>
    </row>
    <row r="42" spans="1:14" x14ac:dyDescent="0.3">
      <c r="A42" s="48" t="s">
        <v>52</v>
      </c>
      <c r="B42" s="51" t="s">
        <v>99</v>
      </c>
      <c r="C42" s="82">
        <f>SUM(C43:C49)</f>
        <v>2.0540000000000003</v>
      </c>
      <c r="D42" s="82">
        <f>SUM(D43:D49)</f>
        <v>1.8660000000000001</v>
      </c>
      <c r="E42" s="53">
        <f>SUM(E43:E49)</f>
        <v>1.9908366884400004</v>
      </c>
      <c r="F42" s="53">
        <f>SUM(F43:F49)</f>
        <v>1.9808825038700006</v>
      </c>
      <c r="G42" s="53">
        <f t="shared" ref="G42:N42" si="6">SUM(G43:G49)</f>
        <v>1.9709777300799998</v>
      </c>
      <c r="H42" s="53">
        <f t="shared" si="6"/>
        <v>1.9611228415499999</v>
      </c>
      <c r="I42" s="53">
        <f t="shared" si="6"/>
        <v>4</v>
      </c>
      <c r="J42" s="53">
        <f t="shared" si="6"/>
        <v>4</v>
      </c>
      <c r="K42" s="53">
        <f t="shared" si="6"/>
        <v>4</v>
      </c>
      <c r="L42" s="53">
        <f t="shared" si="6"/>
        <v>4</v>
      </c>
      <c r="M42" s="53">
        <f t="shared" si="6"/>
        <v>4</v>
      </c>
      <c r="N42" s="53">
        <f t="shared" si="6"/>
        <v>4</v>
      </c>
    </row>
    <row r="43" spans="1:14" x14ac:dyDescent="0.3">
      <c r="A43" s="48" t="s">
        <v>53</v>
      </c>
      <c r="B43" s="44" t="s">
        <v>100</v>
      </c>
      <c r="C43" s="49"/>
      <c r="D43" s="49"/>
      <c r="E43" s="49"/>
      <c r="F43" s="49">
        <v>0</v>
      </c>
      <c r="G43" s="49"/>
      <c r="H43" s="49"/>
      <c r="I43" s="49"/>
      <c r="J43" s="49"/>
      <c r="K43" s="49"/>
      <c r="L43" s="49"/>
      <c r="M43" s="49"/>
      <c r="N43" s="49"/>
    </row>
    <row r="44" spans="1:14" x14ac:dyDescent="0.3">
      <c r="A44" s="48" t="s">
        <v>54</v>
      </c>
      <c r="B44" s="44" t="s">
        <v>101</v>
      </c>
      <c r="C44" s="49"/>
      <c r="D44" s="49"/>
      <c r="E44" s="49"/>
      <c r="F44" s="49">
        <v>0</v>
      </c>
      <c r="G44" s="49"/>
      <c r="H44" s="49"/>
      <c r="I44" s="49"/>
      <c r="J44" s="49"/>
      <c r="K44" s="49"/>
      <c r="L44" s="49"/>
      <c r="M44" s="49"/>
      <c r="N44" s="49"/>
    </row>
    <row r="45" spans="1:14" x14ac:dyDescent="0.3">
      <c r="A45" s="48" t="s">
        <v>55</v>
      </c>
      <c r="B45" s="44" t="s">
        <v>102</v>
      </c>
      <c r="C45" s="49"/>
      <c r="D45" s="49"/>
      <c r="E45" s="49"/>
      <c r="F45" s="49">
        <v>0</v>
      </c>
      <c r="G45" s="49"/>
      <c r="H45" s="49"/>
      <c r="I45" s="49"/>
      <c r="J45" s="49"/>
      <c r="K45" s="49"/>
      <c r="L45" s="49"/>
      <c r="M45" s="49"/>
      <c r="N45" s="49"/>
    </row>
    <row r="46" spans="1:14" x14ac:dyDescent="0.3">
      <c r="A46" s="48" t="s">
        <v>56</v>
      </c>
      <c r="B46" s="44" t="s">
        <v>103</v>
      </c>
      <c r="C46" s="49">
        <v>2.0540000000000003</v>
      </c>
      <c r="D46" s="49">
        <v>1.8660000000000001</v>
      </c>
      <c r="E46" s="49">
        <v>1.9908366884400004</v>
      </c>
      <c r="F46" s="49">
        <v>1.9808825038700006</v>
      </c>
      <c r="G46" s="49">
        <v>1.9709777300799998</v>
      </c>
      <c r="H46" s="49">
        <v>1.9611228415499999</v>
      </c>
      <c r="I46" s="49">
        <v>4</v>
      </c>
      <c r="J46" s="49">
        <v>4</v>
      </c>
      <c r="K46" s="49">
        <v>4</v>
      </c>
      <c r="L46" s="49">
        <v>4</v>
      </c>
      <c r="M46" s="49">
        <v>4</v>
      </c>
      <c r="N46" s="49">
        <v>4</v>
      </c>
    </row>
    <row r="47" spans="1:14" x14ac:dyDescent="0.3">
      <c r="A47" s="48" t="s">
        <v>57</v>
      </c>
      <c r="B47" s="44" t="s">
        <v>104</v>
      </c>
      <c r="C47" s="49"/>
      <c r="D47" s="49"/>
      <c r="E47" s="49"/>
      <c r="F47" s="49">
        <v>0</v>
      </c>
      <c r="G47" s="49"/>
      <c r="H47" s="49"/>
      <c r="I47" s="49"/>
      <c r="J47" s="49"/>
      <c r="K47" s="49"/>
      <c r="L47" s="49"/>
      <c r="M47" s="49"/>
      <c r="N47" s="49"/>
    </row>
    <row r="48" spans="1:14" x14ac:dyDescent="0.3">
      <c r="A48" s="48" t="s">
        <v>58</v>
      </c>
      <c r="B48" s="66" t="s">
        <v>105</v>
      </c>
      <c r="C48" s="49"/>
      <c r="D48" s="49"/>
      <c r="E48" s="49"/>
      <c r="F48" s="49">
        <v>0</v>
      </c>
      <c r="G48" s="49"/>
      <c r="H48" s="49"/>
      <c r="I48" s="49"/>
      <c r="J48" s="49"/>
      <c r="K48" s="49"/>
      <c r="L48" s="49"/>
      <c r="M48" s="49"/>
      <c r="N48" s="49"/>
    </row>
    <row r="49" spans="1:14" x14ac:dyDescent="0.3">
      <c r="A49" s="48" t="s">
        <v>59</v>
      </c>
      <c r="B49" s="44" t="s">
        <v>106</v>
      </c>
      <c r="C49" s="49"/>
      <c r="D49" s="49"/>
      <c r="E49" s="49"/>
      <c r="F49" s="49">
        <v>0</v>
      </c>
      <c r="G49" s="49"/>
      <c r="H49" s="49"/>
      <c r="I49" s="49"/>
      <c r="J49" s="49"/>
      <c r="K49" s="49"/>
      <c r="L49" s="49"/>
      <c r="M49" s="49"/>
      <c r="N49" s="49"/>
    </row>
    <row r="50" spans="1:14" x14ac:dyDescent="0.3">
      <c r="A50" s="48" t="s">
        <v>60</v>
      </c>
      <c r="B50" s="51" t="s">
        <v>61</v>
      </c>
      <c r="C50" s="64">
        <f t="shared" ref="C50:N50" si="7">SUM(C51:C54)</f>
        <v>0</v>
      </c>
      <c r="D50" s="64">
        <f t="shared" si="7"/>
        <v>0</v>
      </c>
      <c r="E50" s="53">
        <f t="shared" si="7"/>
        <v>0</v>
      </c>
      <c r="F50" s="53">
        <f t="shared" si="7"/>
        <v>0</v>
      </c>
      <c r="G50" s="53">
        <f t="shared" si="7"/>
        <v>0</v>
      </c>
      <c r="H50" s="53">
        <f t="shared" si="7"/>
        <v>0</v>
      </c>
      <c r="I50" s="53">
        <f t="shared" si="7"/>
        <v>0</v>
      </c>
      <c r="J50" s="53">
        <f t="shared" si="7"/>
        <v>0</v>
      </c>
      <c r="K50" s="53">
        <f t="shared" si="7"/>
        <v>0</v>
      </c>
      <c r="L50" s="53">
        <f t="shared" si="7"/>
        <v>0</v>
      </c>
      <c r="M50" s="53">
        <f t="shared" si="7"/>
        <v>0</v>
      </c>
      <c r="N50" s="53">
        <f t="shared" si="7"/>
        <v>0</v>
      </c>
    </row>
    <row r="51" spans="1:14" x14ac:dyDescent="0.3">
      <c r="A51" s="48" t="s">
        <v>62</v>
      </c>
      <c r="B51" s="44" t="s">
        <v>63</v>
      </c>
      <c r="C51" s="49"/>
      <c r="D51" s="49"/>
      <c r="E51" s="49"/>
      <c r="F51" s="49">
        <v>0</v>
      </c>
      <c r="G51" s="49"/>
      <c r="H51" s="49"/>
      <c r="I51" s="49"/>
      <c r="J51" s="49"/>
      <c r="K51" s="49"/>
      <c r="L51" s="49"/>
      <c r="M51" s="49"/>
      <c r="N51" s="49"/>
    </row>
    <row r="52" spans="1:14" x14ac:dyDescent="0.3">
      <c r="A52" s="48" t="s">
        <v>64</v>
      </c>
      <c r="B52" s="63" t="s">
        <v>65</v>
      </c>
      <c r="C52" s="49"/>
      <c r="D52" s="49"/>
      <c r="E52" s="49"/>
      <c r="F52" s="49">
        <v>0</v>
      </c>
      <c r="G52" s="49"/>
      <c r="H52" s="49"/>
      <c r="I52" s="49"/>
      <c r="J52" s="49"/>
      <c r="K52" s="49"/>
      <c r="L52" s="49"/>
      <c r="M52" s="49"/>
      <c r="N52" s="49"/>
    </row>
    <row r="53" spans="1:14" x14ac:dyDescent="0.3">
      <c r="A53" s="48" t="s">
        <v>66</v>
      </c>
      <c r="B53" s="63" t="s">
        <v>67</v>
      </c>
      <c r="C53" s="49"/>
      <c r="D53" s="49"/>
      <c r="E53" s="49"/>
      <c r="F53" s="49">
        <v>0</v>
      </c>
      <c r="G53" s="49"/>
      <c r="H53" s="49"/>
      <c r="I53" s="49"/>
      <c r="J53" s="49"/>
      <c r="K53" s="49"/>
      <c r="L53" s="49"/>
      <c r="M53" s="49"/>
      <c r="N53" s="49"/>
    </row>
    <row r="54" spans="1:14" ht="15" customHeight="1" x14ac:dyDescent="0.3">
      <c r="A54" s="48" t="s">
        <v>68</v>
      </c>
      <c r="B54" s="63" t="s">
        <v>69</v>
      </c>
      <c r="C54" s="49"/>
      <c r="D54" s="49"/>
      <c r="E54" s="49"/>
      <c r="F54" s="49">
        <v>0</v>
      </c>
      <c r="G54" s="49"/>
      <c r="H54" s="49"/>
      <c r="I54" s="49"/>
      <c r="J54" s="49"/>
      <c r="K54" s="49"/>
      <c r="L54" s="49"/>
      <c r="M54" s="49"/>
      <c r="N54" s="49"/>
    </row>
    <row r="55" spans="1:14" x14ac:dyDescent="0.3">
      <c r="A55" s="48" t="s">
        <v>70</v>
      </c>
      <c r="B55" s="51" t="s">
        <v>71</v>
      </c>
      <c r="C55" s="62">
        <f>SUM(C56:C58)</f>
        <v>14.967000000000001</v>
      </c>
      <c r="D55" s="62">
        <f t="shared" ref="D55:N55" si="8">SUM(D56:D58)</f>
        <v>18.434000000000001</v>
      </c>
      <c r="E55" s="62">
        <f t="shared" si="8"/>
        <v>29.631995960719998</v>
      </c>
      <c r="F55" s="62">
        <f t="shared" si="8"/>
        <v>25.672425688040004</v>
      </c>
      <c r="G55" s="62">
        <f t="shared" si="8"/>
        <v>21.774726232219997</v>
      </c>
      <c r="H55" s="62">
        <f t="shared" si="8"/>
        <v>20.237917788659999</v>
      </c>
      <c r="I55" s="62">
        <f t="shared" si="8"/>
        <v>20.237295618279997</v>
      </c>
      <c r="J55" s="62">
        <f t="shared" si="8"/>
        <v>20.231941382639999</v>
      </c>
      <c r="K55" s="62">
        <f t="shared" si="8"/>
        <v>20.231435579940001</v>
      </c>
      <c r="L55" s="62">
        <f t="shared" si="8"/>
        <v>20.234704453860004</v>
      </c>
      <c r="M55" s="62">
        <f t="shared" si="8"/>
        <v>20.232689838399999</v>
      </c>
      <c r="N55" s="62">
        <f t="shared" si="8"/>
        <v>20.232716285600002</v>
      </c>
    </row>
    <row r="56" spans="1:14" x14ac:dyDescent="0.3">
      <c r="A56" s="48" t="s">
        <v>72</v>
      </c>
      <c r="B56" s="44" t="s">
        <v>73</v>
      </c>
      <c r="C56" s="49"/>
      <c r="D56" s="49"/>
      <c r="E56" s="49"/>
      <c r="F56" s="49">
        <v>0</v>
      </c>
      <c r="G56" s="49"/>
      <c r="H56" s="49"/>
      <c r="I56" s="49"/>
      <c r="J56" s="49"/>
      <c r="K56" s="49"/>
      <c r="L56" s="49"/>
      <c r="M56" s="49"/>
      <c r="N56" s="49"/>
    </row>
    <row r="57" spans="1:14" x14ac:dyDescent="0.3">
      <c r="A57" s="48" t="s">
        <v>74</v>
      </c>
      <c r="B57" s="63" t="s">
        <v>116</v>
      </c>
      <c r="C57" s="49">
        <v>11.513</v>
      </c>
      <c r="D57" s="49">
        <v>14.802</v>
      </c>
      <c r="E57" s="49">
        <v>28.950562360719999</v>
      </c>
      <c r="F57" s="49">
        <v>25.036425688040005</v>
      </c>
      <c r="G57" s="49">
        <v>21.774726232219997</v>
      </c>
      <c r="H57" s="49">
        <v>20.237917788659999</v>
      </c>
      <c r="I57" s="49">
        <v>20.237295618279997</v>
      </c>
      <c r="J57" s="49">
        <v>20.231941382639999</v>
      </c>
      <c r="K57" s="49">
        <v>20.231435579940001</v>
      </c>
      <c r="L57" s="49">
        <v>20.234704453860004</v>
      </c>
      <c r="M57" s="49">
        <v>20.232689838399999</v>
      </c>
      <c r="N57" s="49">
        <v>20.232716285600002</v>
      </c>
    </row>
    <row r="58" spans="1:14" ht="15" customHeight="1" x14ac:dyDescent="0.3">
      <c r="A58" s="48" t="s">
        <v>75</v>
      </c>
      <c r="B58" s="63" t="s">
        <v>117</v>
      </c>
      <c r="C58" s="49">
        <v>3.4540000000000002</v>
      </c>
      <c r="D58" s="49">
        <v>3.6320000000000001</v>
      </c>
      <c r="E58" s="49">
        <v>0.68143360000000008</v>
      </c>
      <c r="F58" s="49">
        <v>0.63600000000000034</v>
      </c>
      <c r="G58" s="49"/>
      <c r="H58" s="49"/>
      <c r="I58" s="49"/>
      <c r="J58" s="49"/>
      <c r="K58" s="49"/>
      <c r="L58" s="49"/>
      <c r="M58" s="49"/>
      <c r="N58" s="49"/>
    </row>
    <row r="59" spans="1:14" ht="15" customHeight="1" x14ac:dyDescent="0.3">
      <c r="A59" s="79" t="s">
        <v>76</v>
      </c>
      <c r="B59" s="63" t="s">
        <v>107</v>
      </c>
      <c r="C59" s="49"/>
      <c r="D59" s="49"/>
      <c r="E59" s="49"/>
      <c r="F59" s="49"/>
      <c r="G59" s="49"/>
      <c r="H59" s="49"/>
      <c r="I59" s="49"/>
      <c r="J59" s="49"/>
      <c r="K59" s="49"/>
      <c r="L59" s="49"/>
      <c r="M59" s="49"/>
      <c r="N59" s="49"/>
    </row>
    <row r="60" spans="1:14" ht="15" customHeight="1" x14ac:dyDescent="0.3">
      <c r="A60" s="79">
        <v>20</v>
      </c>
      <c r="B60" s="51" t="s">
        <v>77</v>
      </c>
      <c r="C60" s="49">
        <f>-17.492-0.2</f>
        <v>-17.692</v>
      </c>
      <c r="D60" s="49">
        <f>2.395-0.2</f>
        <v>2.1949999999999998</v>
      </c>
      <c r="E60" s="49">
        <v>-4.8</v>
      </c>
      <c r="F60" s="49">
        <v>-1.986</v>
      </c>
      <c r="G60" s="49">
        <v>0.14299999999999999</v>
      </c>
      <c r="H60" s="49">
        <v>1.24</v>
      </c>
      <c r="I60" s="49">
        <v>-1.63</v>
      </c>
      <c r="J60" s="49">
        <v>-0.55100000000000005</v>
      </c>
      <c r="K60" s="49">
        <v>-0.499</v>
      </c>
      <c r="L60" s="49">
        <v>0.20649999999999999</v>
      </c>
      <c r="M60" s="49">
        <v>1.05</v>
      </c>
      <c r="N60" s="49">
        <v>0.11600000000000001</v>
      </c>
    </row>
    <row r="61" spans="1:14" x14ac:dyDescent="0.3">
      <c r="A61" s="79"/>
      <c r="B61" s="55"/>
      <c r="C61" s="56"/>
      <c r="D61" s="56"/>
      <c r="E61" s="57"/>
      <c r="F61" s="57"/>
      <c r="G61" s="58"/>
      <c r="H61" s="58"/>
      <c r="I61" s="58"/>
      <c r="J61" s="58"/>
      <c r="K61" s="58"/>
      <c r="L61" s="58"/>
      <c r="M61" s="58"/>
      <c r="N61" s="58"/>
    </row>
    <row r="62" spans="1:14" x14ac:dyDescent="0.3">
      <c r="A62" s="54"/>
      <c r="B62" s="51" t="s">
        <v>78</v>
      </c>
      <c r="C62" s="59"/>
      <c r="D62" s="59"/>
      <c r="E62" s="60"/>
      <c r="F62" s="60"/>
      <c r="G62" s="61"/>
      <c r="H62" s="61"/>
      <c r="I62" s="61"/>
      <c r="J62" s="61"/>
      <c r="K62" s="61"/>
      <c r="L62" s="61"/>
      <c r="M62" s="61"/>
      <c r="N62" s="61"/>
    </row>
    <row r="63" spans="1:14" x14ac:dyDescent="0.3">
      <c r="A63" s="43"/>
      <c r="B63" s="51" t="s">
        <v>79</v>
      </c>
      <c r="C63" s="53">
        <f>C28+C34+C39+C42+C50+C55+C60</f>
        <v>35.400000000000006</v>
      </c>
      <c r="D63" s="53">
        <f t="shared" ref="D63:N63" si="9">D28+D34+D39+D42+D50+D55+D60</f>
        <v>35.701000000000001</v>
      </c>
      <c r="E63" s="53">
        <f t="shared" si="9"/>
        <v>35.61571291856</v>
      </c>
      <c r="F63" s="53">
        <f t="shared" si="9"/>
        <v>35.331157955710005</v>
      </c>
      <c r="G63" s="53">
        <f t="shared" si="9"/>
        <v>35.432733692100001</v>
      </c>
      <c r="H63" s="53">
        <f t="shared" si="9"/>
        <v>35.581983513610005</v>
      </c>
      <c r="I63" s="53">
        <f t="shared" si="9"/>
        <v>35.739997179279989</v>
      </c>
      <c r="J63" s="53">
        <f t="shared" si="9"/>
        <v>35.898087574640002</v>
      </c>
      <c r="K63" s="53">
        <f t="shared" si="9"/>
        <v>36.053688149940001</v>
      </c>
      <c r="L63" s="53">
        <f t="shared" si="9"/>
        <v>36.200276432860001</v>
      </c>
      <c r="M63" s="53">
        <f t="shared" si="9"/>
        <v>36.344802876399996</v>
      </c>
      <c r="N63" s="53">
        <f t="shared" si="9"/>
        <v>36.500021969599999</v>
      </c>
    </row>
    <row r="64" spans="1:14" x14ac:dyDescent="0.3">
      <c r="A64" s="43">
        <v>21</v>
      </c>
      <c r="B64" s="51" t="s">
        <v>80</v>
      </c>
      <c r="C64" s="53">
        <f t="shared" ref="C64:N64" si="10">C25</f>
        <v>35.199999999999996</v>
      </c>
      <c r="D64" s="53">
        <f t="shared" si="10"/>
        <v>35.5</v>
      </c>
      <c r="E64" s="53">
        <f t="shared" si="10"/>
        <v>35.587795799999995</v>
      </c>
      <c r="F64" s="53">
        <f t="shared" si="10"/>
        <v>35.330257599999996</v>
      </c>
      <c r="G64" s="53">
        <f t="shared" si="10"/>
        <v>35.432081699999998</v>
      </c>
      <c r="H64" s="53">
        <f t="shared" si="10"/>
        <v>35.580121999999996</v>
      </c>
      <c r="I64" s="53">
        <f t="shared" si="10"/>
        <v>35.739587999999991</v>
      </c>
      <c r="J64" s="53">
        <f t="shared" si="10"/>
        <v>35.897431699999991</v>
      </c>
      <c r="K64" s="53">
        <f t="shared" si="10"/>
        <v>36.053453400000009</v>
      </c>
      <c r="L64" s="53">
        <f t="shared" si="10"/>
        <v>36.20008099999999</v>
      </c>
      <c r="M64" s="53">
        <f t="shared" si="10"/>
        <v>36.34472430000001</v>
      </c>
      <c r="N64" s="53">
        <f t="shared" si="10"/>
        <v>36.499901199999996</v>
      </c>
    </row>
    <row r="65" spans="1:15" x14ac:dyDescent="0.3">
      <c r="A65" s="43">
        <v>22</v>
      </c>
      <c r="B65" s="67" t="s">
        <v>81</v>
      </c>
      <c r="C65" s="53">
        <f t="shared" ref="C65:D65" si="11">C63-C64</f>
        <v>0.20000000000000995</v>
      </c>
      <c r="D65" s="53">
        <f t="shared" si="11"/>
        <v>0.20100000000000051</v>
      </c>
      <c r="E65" s="53">
        <f>E63-E64</f>
        <v>2.7917118560004894E-2</v>
      </c>
      <c r="F65" s="53">
        <f>F63-F64</f>
        <v>9.0035571000868231E-4</v>
      </c>
      <c r="G65" s="53">
        <f t="shared" ref="G65:N65" si="12">G63-G64</f>
        <v>6.519921000034401E-4</v>
      </c>
      <c r="H65" s="53">
        <f t="shared" si="12"/>
        <v>1.8615136100095242E-3</v>
      </c>
      <c r="I65" s="53">
        <f t="shared" si="12"/>
        <v>4.0917927999828407E-4</v>
      </c>
      <c r="J65" s="53">
        <f t="shared" si="12"/>
        <v>6.5587464001026774E-4</v>
      </c>
      <c r="K65" s="53">
        <f t="shared" si="12"/>
        <v>2.3474993999172966E-4</v>
      </c>
      <c r="L65" s="53">
        <f t="shared" si="12"/>
        <v>1.9543286001066917E-4</v>
      </c>
      <c r="M65" s="53">
        <f t="shared" si="12"/>
        <v>7.8576399985763601E-5</v>
      </c>
      <c r="N65" s="53">
        <f t="shared" si="12"/>
        <v>1.2076960000229064E-4</v>
      </c>
    </row>
    <row r="66" spans="1:15" x14ac:dyDescent="0.3">
      <c r="A66" s="48">
        <v>23</v>
      </c>
      <c r="B66" s="44" t="s">
        <v>82</v>
      </c>
      <c r="C66" s="45"/>
      <c r="D66" s="45"/>
      <c r="E66" s="49"/>
      <c r="F66" s="49">
        <v>0</v>
      </c>
      <c r="G66" s="49"/>
      <c r="H66" s="49"/>
      <c r="I66" s="49"/>
      <c r="J66" s="49"/>
      <c r="K66" s="49"/>
      <c r="L66" s="49"/>
      <c r="M66" s="49"/>
      <c r="N66" s="49"/>
    </row>
    <row r="67" spans="1:15" x14ac:dyDescent="0.3">
      <c r="A67" s="48">
        <v>24</v>
      </c>
      <c r="B67" s="44" t="s">
        <v>83</v>
      </c>
      <c r="C67" s="45"/>
      <c r="D67" s="45"/>
      <c r="E67" s="49"/>
      <c r="F67" s="49" t="s">
        <v>118</v>
      </c>
      <c r="G67" s="49"/>
      <c r="H67" s="49"/>
      <c r="I67" s="49"/>
      <c r="J67" s="49"/>
      <c r="K67" s="49"/>
      <c r="L67" s="49"/>
      <c r="M67" s="49"/>
      <c r="N67" s="49"/>
    </row>
    <row r="68" spans="1:15" x14ac:dyDescent="0.3">
      <c r="A68" s="48">
        <v>25</v>
      </c>
      <c r="B68" s="55"/>
      <c r="C68" s="56"/>
      <c r="D68" s="56"/>
      <c r="E68" s="57"/>
      <c r="F68" s="57"/>
      <c r="G68" s="58"/>
      <c r="H68" s="58"/>
      <c r="I68" s="58"/>
      <c r="J68" s="58"/>
      <c r="K68" s="58"/>
      <c r="L68" s="58"/>
      <c r="M68" s="58"/>
      <c r="N68" s="58"/>
    </row>
    <row r="69" spans="1:15" x14ac:dyDescent="0.3">
      <c r="A69" s="54"/>
      <c r="B69" s="69" t="s">
        <v>84</v>
      </c>
      <c r="C69" s="1"/>
      <c r="D69" s="1"/>
      <c r="F69" s="78" t="s">
        <v>118</v>
      </c>
    </row>
    <row r="70" spans="1:15" x14ac:dyDescent="0.3">
      <c r="A70" s="68" t="s">
        <v>8</v>
      </c>
      <c r="B70" s="71"/>
      <c r="C70" s="72"/>
      <c r="D70" s="73"/>
      <c r="E70" s="73"/>
      <c r="F70" s="73"/>
      <c r="G70" s="74"/>
      <c r="O70" s="5"/>
    </row>
    <row r="71" spans="1:15" x14ac:dyDescent="0.3">
      <c r="A71" s="70" t="s">
        <v>85</v>
      </c>
      <c r="B71" s="71"/>
      <c r="C71" s="72"/>
      <c r="D71" s="73"/>
      <c r="E71" s="73"/>
      <c r="F71" s="73"/>
      <c r="G71" s="74"/>
      <c r="O71" s="5"/>
    </row>
    <row r="72" spans="1:15" x14ac:dyDescent="0.3">
      <c r="A72" s="70" t="s">
        <v>85</v>
      </c>
    </row>
  </sheetData>
  <printOptions horizontalCentered="1"/>
  <pageMargins left="0.5" right="0.5" top="0.5" bottom="0.5" header="0.5" footer="0.5"/>
  <pageSetup scale="69" fitToHeight="2" pageOrder="overThenDown"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7"/>
    <pageSetUpPr fitToPage="1"/>
  </sheetPr>
  <dimension ref="A1:O72"/>
  <sheetViews>
    <sheetView showGridLines="0" topLeftCell="A10" zoomScale="85" zoomScaleNormal="85" workbookViewId="0">
      <selection activeCell="C17" sqref="C17:D17"/>
    </sheetView>
  </sheetViews>
  <sheetFormatPr defaultColWidth="7.09765625" defaultRowHeight="15.6" x14ac:dyDescent="0.3"/>
  <cols>
    <col min="1" max="1" width="3.8984375" style="1" customWidth="1"/>
    <col min="2" max="2" width="53.3984375" style="2" customWidth="1"/>
    <col min="3" max="4" width="9.69921875" style="3" customWidth="1"/>
    <col min="5" max="6" width="9.69921875" style="4" customWidth="1"/>
    <col min="7" max="14" width="9.69921875" style="5" customWidth="1"/>
    <col min="15" max="16384" width="7.09765625" style="6"/>
  </cols>
  <sheetData>
    <row r="1" spans="1:15" x14ac:dyDescent="0.3">
      <c r="B1" s="2" t="s">
        <v>0</v>
      </c>
    </row>
    <row r="2" spans="1:15" x14ac:dyDescent="0.3">
      <c r="B2" s="2" t="s">
        <v>1</v>
      </c>
    </row>
    <row r="3" spans="1:15" s="7" customFormat="1" ht="15.75" customHeight="1" x14ac:dyDescent="0.3">
      <c r="B3" s="8" t="s">
        <v>2</v>
      </c>
      <c r="C3" s="9"/>
      <c r="D3" s="9"/>
      <c r="E3" s="10"/>
      <c r="F3" s="10"/>
      <c r="G3" s="11"/>
      <c r="H3" s="11"/>
      <c r="I3" s="11"/>
      <c r="J3" s="11"/>
      <c r="K3" s="11"/>
      <c r="L3" s="11"/>
      <c r="M3" s="11"/>
      <c r="N3" s="11"/>
    </row>
    <row r="4" spans="1:15" s="7" customFormat="1" ht="15.75" customHeight="1" x14ac:dyDescent="0.3">
      <c r="B4" s="12" t="s">
        <v>3</v>
      </c>
      <c r="C4" s="9"/>
      <c r="D4" s="9"/>
      <c r="E4" s="10"/>
      <c r="F4" s="10"/>
      <c r="G4" s="11"/>
      <c r="H4" s="11"/>
      <c r="I4" s="11"/>
      <c r="J4" s="11"/>
      <c r="K4" s="11"/>
      <c r="L4" s="11"/>
      <c r="M4" s="11"/>
      <c r="N4" s="11"/>
    </row>
    <row r="5" spans="1:15" s="7" customFormat="1" ht="15.75" customHeight="1" x14ac:dyDescent="0.3">
      <c r="B5" s="13"/>
      <c r="C5" s="9"/>
      <c r="D5" s="9"/>
      <c r="E5" s="10"/>
      <c r="F5" s="10"/>
      <c r="I5" s="11"/>
      <c r="J5" s="11"/>
      <c r="K5" s="11"/>
      <c r="L5" s="11"/>
      <c r="M5" s="11"/>
      <c r="N5" s="11"/>
    </row>
    <row r="6" spans="1:15" s="7" customFormat="1" ht="15.75" customHeight="1" x14ac:dyDescent="0.3">
      <c r="B6" s="14" t="s">
        <v>93</v>
      </c>
      <c r="E6" s="15"/>
      <c r="F6" s="16" t="s">
        <v>4</v>
      </c>
      <c r="G6" s="17"/>
      <c r="H6" s="18"/>
      <c r="I6" s="18"/>
      <c r="J6" s="18"/>
      <c r="K6" s="19"/>
      <c r="L6" s="19"/>
      <c r="M6" s="11"/>
      <c r="N6" s="11"/>
      <c r="O6" s="11"/>
    </row>
    <row r="7" spans="1:15" s="7" customFormat="1" x14ac:dyDescent="0.3">
      <c r="B7" s="20"/>
      <c r="E7" s="21"/>
      <c r="F7" s="22" t="s">
        <v>5</v>
      </c>
      <c r="G7" s="23"/>
      <c r="H7" s="23"/>
      <c r="I7" s="23"/>
      <c r="K7" s="24"/>
      <c r="L7" s="24"/>
      <c r="M7" s="24"/>
      <c r="N7" s="24"/>
      <c r="O7" s="11"/>
    </row>
    <row r="8" spans="1:15" s="7" customFormat="1" ht="31.2" x14ac:dyDescent="0.3">
      <c r="B8" s="25" t="s">
        <v>94</v>
      </c>
      <c r="E8" s="26"/>
      <c r="F8" s="27" t="s">
        <v>6</v>
      </c>
      <c r="G8" s="28"/>
      <c r="I8" s="28"/>
      <c r="J8" s="29" t="s">
        <v>7</v>
      </c>
      <c r="K8" s="30"/>
      <c r="L8" s="30"/>
      <c r="M8" s="30"/>
      <c r="N8" s="30"/>
      <c r="O8" s="11"/>
    </row>
    <row r="9" spans="1:15" s="35" customFormat="1" x14ac:dyDescent="0.3">
      <c r="A9" s="31" t="s">
        <v>8</v>
      </c>
      <c r="B9" s="32" t="s">
        <v>9</v>
      </c>
      <c r="C9" s="33" t="s">
        <v>10</v>
      </c>
      <c r="D9" s="34">
        <v>2016</v>
      </c>
      <c r="E9" s="33" t="s">
        <v>11</v>
      </c>
      <c r="F9" s="33" t="s">
        <v>12</v>
      </c>
      <c r="G9" s="34">
        <v>2019</v>
      </c>
      <c r="H9" s="34" t="s">
        <v>13</v>
      </c>
      <c r="I9" s="34" t="s">
        <v>14</v>
      </c>
      <c r="J9" s="34" t="s">
        <v>15</v>
      </c>
      <c r="K9" s="34" t="s">
        <v>16</v>
      </c>
      <c r="L9" s="34" t="s">
        <v>17</v>
      </c>
      <c r="M9" s="34" t="s">
        <v>18</v>
      </c>
      <c r="N9" s="34" t="s">
        <v>19</v>
      </c>
    </row>
    <row r="10" spans="1:15" s="35" customFormat="1" x14ac:dyDescent="0.3">
      <c r="A10" s="36"/>
      <c r="B10" s="37" t="s">
        <v>20</v>
      </c>
      <c r="C10" s="38" t="s">
        <v>21</v>
      </c>
      <c r="D10" s="39"/>
      <c r="E10" s="40" t="s">
        <v>22</v>
      </c>
      <c r="F10" s="41"/>
      <c r="G10" s="42"/>
      <c r="H10" s="42"/>
      <c r="I10" s="42"/>
      <c r="J10" s="42"/>
      <c r="K10" s="42"/>
      <c r="L10" s="42"/>
      <c r="M10" s="42"/>
      <c r="N10" s="42"/>
    </row>
    <row r="11" spans="1:15" x14ac:dyDescent="0.3">
      <c r="A11" s="43">
        <v>1</v>
      </c>
      <c r="B11" s="44" t="s">
        <v>23</v>
      </c>
      <c r="C11" s="45">
        <v>79.2</v>
      </c>
      <c r="D11" s="45">
        <v>79</v>
      </c>
      <c r="E11" s="46">
        <v>79.675316099999989</v>
      </c>
      <c r="F11" s="46">
        <v>79.82530730000002</v>
      </c>
      <c r="G11" s="47">
        <v>79.983706600000005</v>
      </c>
      <c r="H11" s="47">
        <v>80.143487199999996</v>
      </c>
      <c r="I11" s="47">
        <v>80.294024999999991</v>
      </c>
      <c r="J11" s="47">
        <v>80.447351499999996</v>
      </c>
      <c r="K11" s="47">
        <v>80.598508300000006</v>
      </c>
      <c r="L11" s="47">
        <v>80.747579500000015</v>
      </c>
      <c r="M11" s="47">
        <v>80.895537000000019</v>
      </c>
      <c r="N11" s="47">
        <v>81.040359600000031</v>
      </c>
    </row>
    <row r="12" spans="1:15" x14ac:dyDescent="0.3">
      <c r="A12" s="48" t="s">
        <v>24</v>
      </c>
      <c r="B12" s="44" t="s">
        <v>25</v>
      </c>
      <c r="C12" s="45"/>
      <c r="D12" s="45"/>
      <c r="E12" s="49"/>
      <c r="F12" s="49"/>
      <c r="G12" s="49"/>
      <c r="H12" s="49"/>
      <c r="I12" s="49"/>
      <c r="J12" s="49"/>
      <c r="K12" s="49"/>
      <c r="L12" s="49"/>
      <c r="M12" s="49"/>
      <c r="N12" s="49"/>
    </row>
    <row r="13" spans="1:15" x14ac:dyDescent="0.3">
      <c r="A13" s="48" t="s">
        <v>26</v>
      </c>
      <c r="B13" s="44" t="s">
        <v>27</v>
      </c>
      <c r="C13" s="45"/>
      <c r="D13" s="45"/>
      <c r="E13" s="49"/>
      <c r="F13" s="49"/>
      <c r="G13" s="49"/>
      <c r="H13" s="49"/>
      <c r="I13" s="49"/>
      <c r="J13" s="49"/>
      <c r="K13" s="49"/>
      <c r="L13" s="49"/>
      <c r="M13" s="49"/>
      <c r="N13" s="49"/>
    </row>
    <row r="14" spans="1:15" x14ac:dyDescent="0.3">
      <c r="A14" s="48" t="s">
        <v>28</v>
      </c>
      <c r="B14" s="44" t="s">
        <v>29</v>
      </c>
      <c r="C14" s="45"/>
      <c r="D14" s="45"/>
      <c r="E14" s="49"/>
      <c r="F14" s="49"/>
      <c r="G14" s="49"/>
      <c r="H14" s="49"/>
      <c r="I14" s="49"/>
      <c r="J14" s="49"/>
      <c r="K14" s="49"/>
      <c r="L14" s="49"/>
      <c r="M14" s="49"/>
      <c r="N14" s="49"/>
    </row>
    <row r="15" spans="1:15" x14ac:dyDescent="0.3">
      <c r="A15" s="48" t="s">
        <v>30</v>
      </c>
      <c r="B15" s="44" t="s">
        <v>31</v>
      </c>
      <c r="C15" s="45"/>
      <c r="D15" s="45"/>
      <c r="E15" s="49"/>
      <c r="F15" s="49"/>
      <c r="G15" s="49"/>
      <c r="H15" s="49"/>
      <c r="I15" s="49"/>
      <c r="J15" s="49"/>
      <c r="K15" s="49"/>
      <c r="L15" s="49"/>
      <c r="M15" s="49"/>
      <c r="N15" s="49"/>
    </row>
    <row r="16" spans="1:15" x14ac:dyDescent="0.3">
      <c r="A16" s="48" t="s">
        <v>32</v>
      </c>
      <c r="B16" s="44" t="s">
        <v>33</v>
      </c>
      <c r="C16" s="45"/>
      <c r="D16" s="45"/>
      <c r="E16" s="49"/>
      <c r="F16" s="49"/>
      <c r="G16" s="49"/>
      <c r="H16" s="49"/>
      <c r="I16" s="49"/>
      <c r="J16" s="49"/>
      <c r="K16" s="49"/>
      <c r="L16" s="49"/>
      <c r="M16" s="49"/>
      <c r="N16" s="49"/>
    </row>
    <row r="17" spans="1:14" x14ac:dyDescent="0.3">
      <c r="A17" s="43">
        <v>3</v>
      </c>
      <c r="B17" s="44" t="s">
        <v>34</v>
      </c>
      <c r="C17" s="84">
        <v>-0.3</v>
      </c>
      <c r="D17" s="84">
        <v>-0.3</v>
      </c>
      <c r="E17" s="77">
        <v>-0.33600000000000002</v>
      </c>
      <c r="F17" s="77">
        <v>-0.34799999999999998</v>
      </c>
      <c r="G17" s="77">
        <v>-0.38200000000000001</v>
      </c>
      <c r="H17" s="77">
        <v>-0.42899999999999999</v>
      </c>
      <c r="I17" s="77">
        <v>-0.441</v>
      </c>
      <c r="J17" s="77">
        <v>-0.59799999999999998</v>
      </c>
      <c r="K17" s="77">
        <v>-0.53500000000000003</v>
      </c>
      <c r="L17" s="77">
        <v>-0.54</v>
      </c>
      <c r="M17" s="77">
        <v>-0.54</v>
      </c>
      <c r="N17" s="77">
        <v>-0.54</v>
      </c>
    </row>
    <row r="18" spans="1:14" x14ac:dyDescent="0.3">
      <c r="A18" s="43">
        <v>4</v>
      </c>
      <c r="B18" s="44" t="s">
        <v>35</v>
      </c>
      <c r="C18" s="50"/>
      <c r="D18" s="50"/>
      <c r="E18" s="50"/>
      <c r="F18" s="50">
        <v>0</v>
      </c>
      <c r="G18" s="50"/>
      <c r="H18" s="50"/>
      <c r="I18" s="50"/>
      <c r="J18" s="50"/>
      <c r="K18" s="50"/>
      <c r="L18" s="50"/>
      <c r="M18" s="50"/>
      <c r="N18" s="50"/>
    </row>
    <row r="19" spans="1:14" x14ac:dyDescent="0.3">
      <c r="A19" s="43">
        <v>5</v>
      </c>
      <c r="B19" s="51" t="s">
        <v>95</v>
      </c>
      <c r="C19" s="52">
        <f t="shared" ref="C19:D19" si="0">C11+C17+C18</f>
        <v>78.900000000000006</v>
      </c>
      <c r="D19" s="52">
        <f t="shared" si="0"/>
        <v>78.7</v>
      </c>
      <c r="E19" s="52">
        <f>E11+E17+E18</f>
        <v>79.339316099999991</v>
      </c>
      <c r="F19" s="52">
        <f>F11+F17+F18</f>
        <v>79.477307300000021</v>
      </c>
      <c r="G19" s="53">
        <f t="shared" ref="G19:N19" si="1">G11+G17+G18</f>
        <v>79.6017066</v>
      </c>
      <c r="H19" s="53">
        <f t="shared" si="1"/>
        <v>79.714487199999994</v>
      </c>
      <c r="I19" s="53">
        <f t="shared" si="1"/>
        <v>79.853024999999988</v>
      </c>
      <c r="J19" s="53">
        <f t="shared" si="1"/>
        <v>79.849351499999997</v>
      </c>
      <c r="K19" s="53">
        <f t="shared" si="1"/>
        <v>80.063508300000009</v>
      </c>
      <c r="L19" s="53">
        <f t="shared" si="1"/>
        <v>80.207579500000008</v>
      </c>
      <c r="M19" s="53">
        <f t="shared" si="1"/>
        <v>80.355537000000012</v>
      </c>
      <c r="N19" s="53">
        <f t="shared" si="1"/>
        <v>80.500359600000024</v>
      </c>
    </row>
    <row r="20" spans="1:14" x14ac:dyDescent="0.3">
      <c r="A20" s="43">
        <v>6</v>
      </c>
      <c r="B20" s="44" t="s">
        <v>36</v>
      </c>
      <c r="C20" s="45"/>
      <c r="D20" s="45"/>
      <c r="E20" s="45"/>
      <c r="F20" s="45"/>
      <c r="G20" s="45"/>
      <c r="H20" s="45"/>
      <c r="I20" s="45"/>
      <c r="J20" s="45"/>
      <c r="K20" s="45"/>
      <c r="L20" s="45"/>
      <c r="M20" s="45"/>
      <c r="N20" s="45"/>
    </row>
    <row r="21" spans="1:14" x14ac:dyDescent="0.3">
      <c r="A21" s="43">
        <v>7</v>
      </c>
      <c r="B21" s="44" t="s">
        <v>37</v>
      </c>
      <c r="C21" s="45"/>
      <c r="D21" s="45"/>
      <c r="E21" s="45"/>
      <c r="F21" s="45"/>
      <c r="G21" s="45"/>
      <c r="H21" s="45"/>
      <c r="I21" s="45"/>
      <c r="J21" s="45"/>
      <c r="K21" s="45"/>
      <c r="L21" s="45"/>
      <c r="M21" s="45"/>
      <c r="N21" s="45"/>
    </row>
    <row r="22" spans="1:14" x14ac:dyDescent="0.3">
      <c r="A22" s="43">
        <v>8</v>
      </c>
      <c r="B22" s="44" t="s">
        <v>38</v>
      </c>
      <c r="C22" s="45"/>
      <c r="D22" s="45"/>
      <c r="E22" s="45"/>
      <c r="F22" s="45"/>
      <c r="G22" s="45"/>
      <c r="H22" s="45"/>
      <c r="I22" s="45"/>
      <c r="J22" s="45"/>
      <c r="K22" s="45"/>
      <c r="L22" s="45"/>
      <c r="M22" s="45"/>
      <c r="N22" s="45"/>
    </row>
    <row r="23" spans="1:14" x14ac:dyDescent="0.3">
      <c r="A23" s="48">
        <v>9</v>
      </c>
      <c r="B23" s="44" t="s">
        <v>39</v>
      </c>
      <c r="C23" s="45"/>
      <c r="D23" s="45"/>
      <c r="E23" s="45"/>
      <c r="F23" s="45"/>
      <c r="G23" s="45"/>
      <c r="H23" s="45"/>
      <c r="I23" s="45"/>
      <c r="J23" s="45"/>
      <c r="K23" s="45"/>
      <c r="L23" s="45"/>
      <c r="M23" s="45"/>
      <c r="N23" s="45"/>
    </row>
    <row r="24" spans="1:14" x14ac:dyDescent="0.3">
      <c r="A24" s="43">
        <v>10</v>
      </c>
      <c r="B24" s="44" t="s">
        <v>40</v>
      </c>
      <c r="C24" s="49"/>
      <c r="D24" s="49"/>
      <c r="E24" s="49"/>
      <c r="F24" s="49">
        <v>0</v>
      </c>
      <c r="G24" s="49"/>
      <c r="H24" s="49"/>
      <c r="I24" s="49"/>
      <c r="J24" s="49"/>
      <c r="K24" s="49"/>
      <c r="L24" s="49"/>
      <c r="M24" s="49"/>
      <c r="N24" s="49"/>
    </row>
    <row r="25" spans="1:14" x14ac:dyDescent="0.3">
      <c r="A25" s="43">
        <v>11</v>
      </c>
      <c r="B25" s="51" t="s">
        <v>80</v>
      </c>
      <c r="C25" s="52">
        <f>SUM(C19:C24)</f>
        <v>78.900000000000006</v>
      </c>
      <c r="D25" s="52">
        <f>SUM(D19:D24)</f>
        <v>78.7</v>
      </c>
      <c r="E25" s="52">
        <f>SUM(E19:E24)</f>
        <v>79.339316099999991</v>
      </c>
      <c r="F25" s="53">
        <f>SUM(F19:F24)</f>
        <v>79.477307300000021</v>
      </c>
      <c r="G25" s="53">
        <f t="shared" ref="G25:N25" si="2">SUM(G19:G24)</f>
        <v>79.6017066</v>
      </c>
      <c r="H25" s="53">
        <f t="shared" si="2"/>
        <v>79.714487199999994</v>
      </c>
      <c r="I25" s="53">
        <f t="shared" si="2"/>
        <v>79.853024999999988</v>
      </c>
      <c r="J25" s="53">
        <f t="shared" si="2"/>
        <v>79.849351499999997</v>
      </c>
      <c r="K25" s="53">
        <f t="shared" si="2"/>
        <v>80.063508300000009</v>
      </c>
      <c r="L25" s="53">
        <f t="shared" si="2"/>
        <v>80.207579500000008</v>
      </c>
      <c r="M25" s="53">
        <f t="shared" si="2"/>
        <v>80.355537000000012</v>
      </c>
      <c r="N25" s="53">
        <f t="shared" si="2"/>
        <v>80.500359600000024</v>
      </c>
    </row>
    <row r="26" spans="1:14" x14ac:dyDescent="0.3">
      <c r="A26" s="54"/>
      <c r="B26" s="55"/>
      <c r="C26" s="56"/>
      <c r="D26" s="56"/>
      <c r="E26" s="57"/>
      <c r="F26" s="57"/>
      <c r="G26" s="58"/>
      <c r="H26" s="58"/>
      <c r="I26" s="58"/>
      <c r="J26" s="58"/>
      <c r="K26" s="58"/>
      <c r="L26" s="58"/>
      <c r="M26" s="58"/>
      <c r="N26" s="58"/>
    </row>
    <row r="27" spans="1:14" x14ac:dyDescent="0.3">
      <c r="A27" s="43"/>
      <c r="B27" s="51" t="s">
        <v>41</v>
      </c>
      <c r="C27" s="59"/>
      <c r="D27" s="59"/>
      <c r="E27" s="60"/>
      <c r="F27" s="60"/>
      <c r="G27" s="61"/>
      <c r="H27" s="61"/>
      <c r="I27" s="61"/>
      <c r="J27" s="61"/>
      <c r="K27" s="61"/>
      <c r="L27" s="61"/>
      <c r="M27" s="61"/>
      <c r="N27" s="61"/>
    </row>
    <row r="28" spans="1:14" x14ac:dyDescent="0.3">
      <c r="A28" s="48" t="s">
        <v>42</v>
      </c>
      <c r="B28" s="51" t="s">
        <v>96</v>
      </c>
      <c r="C28" s="62">
        <f t="shared" ref="C28:N28" si="3">SUM(C29:C33)</f>
        <v>28.077999999999999</v>
      </c>
      <c r="D28" s="62">
        <f t="shared" si="3"/>
        <v>9.0449999999999999</v>
      </c>
      <c r="E28" s="53">
        <f t="shared" si="3"/>
        <v>5.0937164799999994</v>
      </c>
      <c r="F28" s="53">
        <f t="shared" si="3"/>
        <v>5.8492175140000011</v>
      </c>
      <c r="G28" s="53">
        <f t="shared" si="3"/>
        <v>7.5046062009999988</v>
      </c>
      <c r="H28" s="53">
        <f t="shared" si="3"/>
        <v>8.2153716680000013</v>
      </c>
      <c r="I28" s="53">
        <f t="shared" si="3"/>
        <v>9.0327409020000005</v>
      </c>
      <c r="J28" s="53">
        <f t="shared" si="3"/>
        <v>8.3339365240000003</v>
      </c>
      <c r="K28" s="53">
        <f t="shared" si="3"/>
        <v>8.5440827780000017</v>
      </c>
      <c r="L28" s="53">
        <f t="shared" si="3"/>
        <v>8.1361038590000003</v>
      </c>
      <c r="M28" s="53">
        <f t="shared" si="3"/>
        <v>7.6828155029999996</v>
      </c>
      <c r="N28" s="53">
        <f t="shared" si="3"/>
        <v>8.850752387</v>
      </c>
    </row>
    <row r="29" spans="1:14" x14ac:dyDescent="0.3">
      <c r="A29" s="48" t="s">
        <v>43</v>
      </c>
      <c r="B29" s="63" t="s">
        <v>86</v>
      </c>
      <c r="C29" s="49">
        <v>0.27800000000000002</v>
      </c>
      <c r="D29" s="49">
        <v>0.318</v>
      </c>
      <c r="E29" s="49">
        <v>1.738234E-2</v>
      </c>
      <c r="F29" s="49">
        <v>4.1705950000000006E-2</v>
      </c>
      <c r="G29" s="49">
        <v>9.6810300999999988E-2</v>
      </c>
      <c r="H29" s="49">
        <v>0.18945583999999999</v>
      </c>
      <c r="I29" s="49">
        <v>0.219332466</v>
      </c>
      <c r="J29" s="49">
        <v>0.24570929199999997</v>
      </c>
      <c r="K29" s="49">
        <v>0.33123273799999997</v>
      </c>
      <c r="L29" s="49">
        <v>0.35851367900000003</v>
      </c>
      <c r="M29" s="49">
        <v>0.46836073499999997</v>
      </c>
      <c r="N29" s="49">
        <v>0.62232860300000015</v>
      </c>
    </row>
    <row r="30" spans="1:14" ht="15.45" customHeight="1" x14ac:dyDescent="0.3">
      <c r="A30" s="48" t="s">
        <v>44</v>
      </c>
      <c r="B30" s="63" t="s">
        <v>87</v>
      </c>
      <c r="C30" s="49"/>
      <c r="D30" s="49"/>
      <c r="E30" s="49"/>
      <c r="F30" s="49">
        <v>0</v>
      </c>
      <c r="G30" s="49"/>
      <c r="H30" s="49"/>
      <c r="I30" s="49"/>
      <c r="J30" s="49"/>
      <c r="K30" s="49"/>
      <c r="L30" s="49"/>
      <c r="M30" s="49"/>
      <c r="N30" s="49"/>
    </row>
    <row r="31" spans="1:14" ht="15.45" customHeight="1" x14ac:dyDescent="0.3">
      <c r="A31" s="48" t="s">
        <v>45</v>
      </c>
      <c r="B31" s="63" t="s">
        <v>90</v>
      </c>
      <c r="C31" s="49">
        <v>27.8</v>
      </c>
      <c r="D31" s="49">
        <v>8.7270000000000003</v>
      </c>
      <c r="E31" s="49">
        <v>5.0763341399999993</v>
      </c>
      <c r="F31" s="49">
        <v>5.8075115640000012</v>
      </c>
      <c r="G31" s="49">
        <v>7.4077958999999991</v>
      </c>
      <c r="H31" s="49">
        <v>8.0259158280000005</v>
      </c>
      <c r="I31" s="49">
        <v>8.8134084359999996</v>
      </c>
      <c r="J31" s="49">
        <v>8.0882272319999995</v>
      </c>
      <c r="K31" s="49">
        <v>8.2128500400000011</v>
      </c>
      <c r="L31" s="49">
        <v>7.7775901799999998</v>
      </c>
      <c r="M31" s="49">
        <v>7.2144547679999995</v>
      </c>
      <c r="N31" s="49">
        <v>8.2284237840000003</v>
      </c>
    </row>
    <row r="32" spans="1:14" ht="15.45" customHeight="1" x14ac:dyDescent="0.3">
      <c r="A32" s="48" t="s">
        <v>88</v>
      </c>
      <c r="B32" s="63" t="s">
        <v>91</v>
      </c>
      <c r="C32" s="49"/>
      <c r="D32" s="49"/>
      <c r="E32" s="49"/>
      <c r="F32" s="49"/>
      <c r="G32" s="49"/>
      <c r="H32" s="49"/>
      <c r="I32" s="49"/>
      <c r="J32" s="49"/>
      <c r="K32" s="49"/>
      <c r="L32" s="49"/>
      <c r="M32" s="49"/>
      <c r="N32" s="49"/>
    </row>
    <row r="33" spans="1:14" ht="15.45" customHeight="1" x14ac:dyDescent="0.3">
      <c r="A33" s="48" t="s">
        <v>89</v>
      </c>
      <c r="B33" s="63" t="s">
        <v>92</v>
      </c>
      <c r="C33" s="49"/>
      <c r="D33" s="49"/>
      <c r="E33" s="49"/>
      <c r="F33" s="49"/>
      <c r="G33" s="49"/>
      <c r="H33" s="49"/>
      <c r="I33" s="49"/>
      <c r="J33" s="49"/>
      <c r="K33" s="49"/>
      <c r="L33" s="49"/>
      <c r="M33" s="49"/>
      <c r="N33" s="49"/>
    </row>
    <row r="34" spans="1:14" x14ac:dyDescent="0.3">
      <c r="A34" s="48" t="s">
        <v>46</v>
      </c>
      <c r="B34" s="51" t="s">
        <v>97</v>
      </c>
      <c r="C34" s="65">
        <f>SUM(C35:C37)</f>
        <v>2.5470000000000002</v>
      </c>
      <c r="D34" s="65">
        <f>SUM(D35:D37)</f>
        <v>7.8289999999999997</v>
      </c>
      <c r="E34" s="53">
        <f>SUM(E35:E37)</f>
        <v>16.379009229739999</v>
      </c>
      <c r="F34" s="53">
        <f>SUM(F35:F37)</f>
        <v>8.4250328962999994</v>
      </c>
      <c r="G34" s="53">
        <f t="shared" ref="G34:N34" si="4">SUM(G35:G37)</f>
        <v>8.395974161909999</v>
      </c>
      <c r="H34" s="53">
        <f t="shared" si="4"/>
        <v>8.4004517477100009</v>
      </c>
      <c r="I34" s="53">
        <f t="shared" si="4"/>
        <v>8.34112550525</v>
      </c>
      <c r="J34" s="53">
        <f t="shared" si="4"/>
        <v>8.3883419806100008</v>
      </c>
      <c r="K34" s="53">
        <f t="shared" si="4"/>
        <v>8.37583265594</v>
      </c>
      <c r="L34" s="53">
        <f t="shared" si="4"/>
        <v>8.3959406971499995</v>
      </c>
      <c r="M34" s="53">
        <f t="shared" si="4"/>
        <v>8.4205293432200001</v>
      </c>
      <c r="N34" s="53">
        <f t="shared" si="4"/>
        <v>8.4004852127100005</v>
      </c>
    </row>
    <row r="35" spans="1:14" x14ac:dyDescent="0.3">
      <c r="A35" s="48" t="s">
        <v>47</v>
      </c>
      <c r="B35" s="44" t="s">
        <v>108</v>
      </c>
      <c r="C35" s="49">
        <v>2.444</v>
      </c>
      <c r="D35" s="49">
        <v>7.6440000000000001</v>
      </c>
      <c r="E35" s="49">
        <v>15.586704567659998</v>
      </c>
      <c r="F35" s="49">
        <v>8.0787643666699989</v>
      </c>
      <c r="G35" s="49">
        <v>8.050116481109999</v>
      </c>
      <c r="H35" s="49">
        <v>8.0541832169000003</v>
      </c>
      <c r="I35" s="49">
        <v>7.9946835053400003</v>
      </c>
      <c r="J35" s="49">
        <v>8.0420369305400001</v>
      </c>
      <c r="K35" s="49">
        <v>8.0296828162500002</v>
      </c>
      <c r="L35" s="49">
        <v>8.0500830162800003</v>
      </c>
      <c r="M35" s="49">
        <v>8.074945564270001</v>
      </c>
      <c r="N35" s="49">
        <v>8.0542166829999999</v>
      </c>
    </row>
    <row r="36" spans="1:14" x14ac:dyDescent="0.3">
      <c r="A36" s="48" t="s">
        <v>48</v>
      </c>
      <c r="B36" s="44" t="s">
        <v>111</v>
      </c>
      <c r="C36" s="49">
        <v>0.10300000000000001</v>
      </c>
      <c r="D36" s="49">
        <v>0.185</v>
      </c>
      <c r="E36" s="49">
        <v>0.79230466208000017</v>
      </c>
      <c r="F36" s="49">
        <v>0.34626852962999999</v>
      </c>
      <c r="G36" s="49">
        <v>0.34585768079999996</v>
      </c>
      <c r="H36" s="49">
        <v>0.34626853080999997</v>
      </c>
      <c r="I36" s="49">
        <v>0.34644199991000002</v>
      </c>
      <c r="J36" s="49">
        <v>0.34630505007000001</v>
      </c>
      <c r="K36" s="49">
        <v>0.34614983968999996</v>
      </c>
      <c r="L36" s="49">
        <v>0.34585768087000002</v>
      </c>
      <c r="M36" s="49">
        <v>0.34558377894999998</v>
      </c>
      <c r="N36" s="49">
        <v>0.34626852970999999</v>
      </c>
    </row>
    <row r="37" spans="1:14" x14ac:dyDescent="0.3">
      <c r="A37" s="48" t="s">
        <v>110</v>
      </c>
      <c r="B37" s="44" t="s">
        <v>109</v>
      </c>
      <c r="C37" s="49"/>
      <c r="D37" s="49"/>
      <c r="E37" s="49"/>
      <c r="F37" s="49">
        <v>0</v>
      </c>
      <c r="G37" s="49"/>
      <c r="H37" s="49"/>
      <c r="I37" s="49"/>
      <c r="J37" s="49"/>
      <c r="K37" s="49"/>
      <c r="L37" s="49"/>
      <c r="M37" s="49"/>
      <c r="N37" s="49"/>
    </row>
    <row r="38" spans="1:14" x14ac:dyDescent="0.3">
      <c r="A38" s="31" t="s">
        <v>8</v>
      </c>
      <c r="B38" s="32" t="s">
        <v>9</v>
      </c>
      <c r="C38" s="33" t="s">
        <v>10</v>
      </c>
      <c r="D38" s="34">
        <v>2016</v>
      </c>
      <c r="E38" s="33" t="s">
        <v>11</v>
      </c>
      <c r="F38" s="33" t="s">
        <v>12</v>
      </c>
      <c r="G38" s="34">
        <v>2019</v>
      </c>
      <c r="H38" s="34" t="s">
        <v>13</v>
      </c>
      <c r="I38" s="34" t="s">
        <v>14</v>
      </c>
      <c r="J38" s="34" t="s">
        <v>15</v>
      </c>
      <c r="K38" s="34" t="s">
        <v>16</v>
      </c>
      <c r="L38" s="34" t="s">
        <v>17</v>
      </c>
      <c r="M38" s="34" t="s">
        <v>18</v>
      </c>
      <c r="N38" s="34" t="s">
        <v>19</v>
      </c>
    </row>
    <row r="39" spans="1:14" x14ac:dyDescent="0.3">
      <c r="A39" s="48" t="s">
        <v>49</v>
      </c>
      <c r="B39" s="51" t="s">
        <v>98</v>
      </c>
      <c r="C39" s="62">
        <f t="shared" ref="C39:N39" si="5">SUM(C40:C41)</f>
        <v>30.766999999999999</v>
      </c>
      <c r="D39" s="62">
        <f t="shared" si="5"/>
        <v>30.095000000000002</v>
      </c>
      <c r="E39" s="53">
        <f t="shared" si="5"/>
        <v>29.764342999599997</v>
      </c>
      <c r="F39" s="53">
        <f t="shared" si="5"/>
        <v>29.7122875632</v>
      </c>
      <c r="G39" s="53">
        <f t="shared" si="5"/>
        <v>29.312188963200001</v>
      </c>
      <c r="H39" s="53">
        <f t="shared" si="5"/>
        <v>27.718663473600003</v>
      </c>
      <c r="I39" s="53">
        <f t="shared" si="5"/>
        <v>28.225578479999996</v>
      </c>
      <c r="J39" s="53">
        <f t="shared" si="5"/>
        <v>27.678446399999995</v>
      </c>
      <c r="K39" s="53">
        <f t="shared" si="5"/>
        <v>27.131314320000001</v>
      </c>
      <c r="L39" s="53">
        <f t="shared" si="5"/>
        <v>26.657015616000006</v>
      </c>
      <c r="M39" s="53">
        <f t="shared" si="5"/>
        <v>26.326708320000016</v>
      </c>
      <c r="N39" s="53">
        <f t="shared" si="5"/>
        <v>24.878417519999999</v>
      </c>
    </row>
    <row r="40" spans="1:14" x14ac:dyDescent="0.3">
      <c r="A40" s="48" t="s">
        <v>50</v>
      </c>
      <c r="B40" s="63" t="s">
        <v>112</v>
      </c>
      <c r="C40" s="49">
        <v>16.975999999999999</v>
      </c>
      <c r="D40" s="49">
        <v>17.496000000000002</v>
      </c>
      <c r="E40" s="49">
        <v>16.840244128399998</v>
      </c>
      <c r="F40" s="49">
        <v>16.870687627199999</v>
      </c>
      <c r="G40" s="49">
        <v>16.691293555200001</v>
      </c>
      <c r="H40" s="49">
        <v>16.427197617600001</v>
      </c>
      <c r="I40" s="49">
        <v>16.156488479999989</v>
      </c>
      <c r="J40" s="49">
        <v>15.899014560000001</v>
      </c>
      <c r="K40" s="49">
        <v>15.609356399999996</v>
      </c>
      <c r="L40" s="49">
        <v>15.361670016000001</v>
      </c>
      <c r="M40" s="49">
        <v>15.062224320000011</v>
      </c>
      <c r="N40" s="49">
        <v>14.804750400000003</v>
      </c>
    </row>
    <row r="41" spans="1:14" x14ac:dyDescent="0.3">
      <c r="A41" s="48" t="s">
        <v>51</v>
      </c>
      <c r="B41" s="63" t="s">
        <v>113</v>
      </c>
      <c r="C41" s="49">
        <v>13.791</v>
      </c>
      <c r="D41" s="49">
        <v>12.599</v>
      </c>
      <c r="E41" s="49">
        <v>12.924098871199998</v>
      </c>
      <c r="F41" s="49">
        <v>12.841599936000001</v>
      </c>
      <c r="G41" s="49">
        <v>12.620895407999997</v>
      </c>
      <c r="H41" s="49">
        <v>11.291465856</v>
      </c>
      <c r="I41" s="49">
        <v>12.069090000000006</v>
      </c>
      <c r="J41" s="49">
        <v>11.779431839999994</v>
      </c>
      <c r="K41" s="49">
        <v>11.521957920000004</v>
      </c>
      <c r="L41" s="49">
        <v>11.295345600000005</v>
      </c>
      <c r="M41" s="49">
        <v>11.264484000000005</v>
      </c>
      <c r="N41" s="49">
        <v>10.073667119999998</v>
      </c>
    </row>
    <row r="42" spans="1:14" x14ac:dyDescent="0.3">
      <c r="A42" s="48" t="s">
        <v>52</v>
      </c>
      <c r="B42" s="51" t="s">
        <v>99</v>
      </c>
      <c r="C42" s="64">
        <f>SUM(C43:C49)</f>
        <v>0</v>
      </c>
      <c r="D42" s="64">
        <f>SUM(D43:D49)</f>
        <v>0</v>
      </c>
      <c r="E42" s="53">
        <f>SUM(E43:E49)</f>
        <v>0</v>
      </c>
      <c r="F42" s="53">
        <f>SUM(F43:F49)</f>
        <v>0</v>
      </c>
      <c r="G42" s="53">
        <f t="shared" ref="G42:N42" si="6">SUM(G43:G49)</f>
        <v>0</v>
      </c>
      <c r="H42" s="53">
        <f t="shared" si="6"/>
        <v>0</v>
      </c>
      <c r="I42" s="53">
        <f t="shared" si="6"/>
        <v>5.9207807999999993</v>
      </c>
      <c r="J42" s="53">
        <f t="shared" si="6"/>
        <v>5.8911204000000001</v>
      </c>
      <c r="K42" s="53">
        <f t="shared" si="6"/>
        <v>5.8616953999999994</v>
      </c>
      <c r="L42" s="53">
        <f t="shared" si="6"/>
        <v>5.8323881000000002</v>
      </c>
      <c r="M42" s="53">
        <f t="shared" si="6"/>
        <v>5.8031984999999997</v>
      </c>
      <c r="N42" s="53">
        <f t="shared" si="6"/>
        <v>5.7741265999999998</v>
      </c>
    </row>
    <row r="43" spans="1:14" x14ac:dyDescent="0.3">
      <c r="A43" s="48" t="s">
        <v>53</v>
      </c>
      <c r="B43" s="44" t="s">
        <v>100</v>
      </c>
      <c r="C43" s="49"/>
      <c r="D43" s="49"/>
      <c r="E43" s="49"/>
      <c r="F43" s="49">
        <v>0</v>
      </c>
      <c r="G43" s="49"/>
      <c r="H43" s="49"/>
      <c r="I43" s="49"/>
      <c r="J43" s="49"/>
      <c r="K43" s="49"/>
      <c r="L43" s="49"/>
      <c r="M43" s="49"/>
      <c r="N43" s="49"/>
    </row>
    <row r="44" spans="1:14" x14ac:dyDescent="0.3">
      <c r="A44" s="48" t="s">
        <v>54</v>
      </c>
      <c r="B44" s="44" t="s">
        <v>101</v>
      </c>
      <c r="C44" s="49"/>
      <c r="D44" s="49"/>
      <c r="E44" s="49"/>
      <c r="F44" s="49">
        <v>0</v>
      </c>
      <c r="G44" s="49"/>
      <c r="H44" s="49"/>
      <c r="I44" s="49"/>
      <c r="J44" s="49"/>
      <c r="K44" s="49"/>
      <c r="L44" s="49"/>
      <c r="M44" s="49"/>
      <c r="N44" s="49"/>
    </row>
    <row r="45" spans="1:14" x14ac:dyDescent="0.3">
      <c r="A45" s="48" t="s">
        <v>55</v>
      </c>
      <c r="B45" s="44" t="s">
        <v>102</v>
      </c>
      <c r="C45" s="49"/>
      <c r="D45" s="49"/>
      <c r="E45" s="49"/>
      <c r="F45" s="49">
        <v>0</v>
      </c>
      <c r="G45" s="49"/>
      <c r="H45" s="49"/>
      <c r="I45" s="49"/>
      <c r="J45" s="49"/>
      <c r="K45" s="49"/>
      <c r="L45" s="49"/>
      <c r="M45" s="49"/>
      <c r="N45" s="49"/>
    </row>
    <row r="46" spans="1:14" x14ac:dyDescent="0.3">
      <c r="A46" s="48" t="s">
        <v>56</v>
      </c>
      <c r="B46" s="44" t="s">
        <v>103</v>
      </c>
      <c r="C46" s="49"/>
      <c r="D46" s="49"/>
      <c r="E46" s="49"/>
      <c r="F46" s="49">
        <v>0</v>
      </c>
      <c r="G46" s="49"/>
      <c r="H46" s="49"/>
      <c r="I46" s="49">
        <v>5.9207807999999993</v>
      </c>
      <c r="J46" s="49">
        <v>5.8911204000000001</v>
      </c>
      <c r="K46" s="49">
        <v>5.8616953999999994</v>
      </c>
      <c r="L46" s="49">
        <v>5.8323881000000002</v>
      </c>
      <c r="M46" s="49">
        <v>5.8031984999999997</v>
      </c>
      <c r="N46" s="49">
        <v>5.7741265999999998</v>
      </c>
    </row>
    <row r="47" spans="1:14" x14ac:dyDescent="0.3">
      <c r="A47" s="48" t="s">
        <v>57</v>
      </c>
      <c r="B47" s="44" t="s">
        <v>104</v>
      </c>
      <c r="C47" s="49"/>
      <c r="D47" s="49"/>
      <c r="E47" s="49"/>
      <c r="F47" s="49">
        <v>0</v>
      </c>
      <c r="G47" s="49"/>
      <c r="H47" s="49"/>
      <c r="I47" s="49"/>
      <c r="J47" s="49"/>
      <c r="K47" s="49"/>
      <c r="L47" s="49"/>
      <c r="M47" s="49"/>
      <c r="N47" s="49"/>
    </row>
    <row r="48" spans="1:14" x14ac:dyDescent="0.3">
      <c r="A48" s="48" t="s">
        <v>58</v>
      </c>
      <c r="B48" s="66" t="s">
        <v>105</v>
      </c>
      <c r="C48" s="49"/>
      <c r="D48" s="49"/>
      <c r="E48" s="49"/>
      <c r="F48" s="49">
        <v>0</v>
      </c>
      <c r="G48" s="49"/>
      <c r="H48" s="49"/>
      <c r="I48" s="49"/>
      <c r="J48" s="49"/>
      <c r="K48" s="49"/>
      <c r="L48" s="49"/>
      <c r="M48" s="49"/>
      <c r="N48" s="49"/>
    </row>
    <row r="49" spans="1:14" x14ac:dyDescent="0.3">
      <c r="A49" s="48" t="s">
        <v>59</v>
      </c>
      <c r="B49" s="44" t="s">
        <v>106</v>
      </c>
      <c r="C49" s="49"/>
      <c r="D49" s="49"/>
      <c r="E49" s="49"/>
      <c r="F49" s="49">
        <v>0</v>
      </c>
      <c r="G49" s="49"/>
      <c r="H49" s="49"/>
      <c r="I49" s="49"/>
      <c r="J49" s="49"/>
      <c r="K49" s="49"/>
      <c r="L49" s="49"/>
      <c r="M49" s="49"/>
      <c r="N49" s="49"/>
    </row>
    <row r="50" spans="1:14" x14ac:dyDescent="0.3">
      <c r="A50" s="48" t="s">
        <v>60</v>
      </c>
      <c r="B50" s="51" t="s">
        <v>61</v>
      </c>
      <c r="C50" s="64">
        <f t="shared" ref="C50:N50" si="7">SUM(C51:C54)</f>
        <v>0</v>
      </c>
      <c r="D50" s="64">
        <f t="shared" si="7"/>
        <v>0</v>
      </c>
      <c r="E50" s="53">
        <f t="shared" si="7"/>
        <v>0</v>
      </c>
      <c r="F50" s="53">
        <f t="shared" si="7"/>
        <v>0</v>
      </c>
      <c r="G50" s="53">
        <f t="shared" si="7"/>
        <v>0</v>
      </c>
      <c r="H50" s="53">
        <f t="shared" si="7"/>
        <v>0</v>
      </c>
      <c r="I50" s="53">
        <f t="shared" si="7"/>
        <v>0</v>
      </c>
      <c r="J50" s="53">
        <f t="shared" si="7"/>
        <v>0</v>
      </c>
      <c r="K50" s="53">
        <f t="shared" si="7"/>
        <v>0</v>
      </c>
      <c r="L50" s="53">
        <f t="shared" si="7"/>
        <v>0</v>
      </c>
      <c r="M50" s="53">
        <f t="shared" si="7"/>
        <v>0</v>
      </c>
      <c r="N50" s="53">
        <f t="shared" si="7"/>
        <v>0</v>
      </c>
    </row>
    <row r="51" spans="1:14" x14ac:dyDescent="0.3">
      <c r="A51" s="48" t="s">
        <v>62</v>
      </c>
      <c r="B51" s="44" t="s">
        <v>63</v>
      </c>
      <c r="C51" s="49"/>
      <c r="D51" s="49"/>
      <c r="E51" s="49"/>
      <c r="F51" s="49">
        <v>0</v>
      </c>
      <c r="G51" s="49"/>
      <c r="H51" s="49"/>
      <c r="I51" s="49"/>
      <c r="J51" s="49"/>
      <c r="K51" s="49"/>
      <c r="L51" s="49"/>
      <c r="M51" s="49"/>
      <c r="N51" s="49"/>
    </row>
    <row r="52" spans="1:14" x14ac:dyDescent="0.3">
      <c r="A52" s="48" t="s">
        <v>64</v>
      </c>
      <c r="B52" s="63" t="s">
        <v>65</v>
      </c>
      <c r="C52" s="49"/>
      <c r="D52" s="49"/>
      <c r="E52" s="49"/>
      <c r="F52" s="49">
        <v>0</v>
      </c>
      <c r="G52" s="49"/>
      <c r="H52" s="49"/>
      <c r="I52" s="49"/>
      <c r="J52" s="49"/>
      <c r="K52" s="49"/>
      <c r="L52" s="49"/>
      <c r="M52" s="49"/>
      <c r="N52" s="49"/>
    </row>
    <row r="53" spans="1:14" x14ac:dyDescent="0.3">
      <c r="A53" s="48" t="s">
        <v>66</v>
      </c>
      <c r="B53" s="63" t="s">
        <v>67</v>
      </c>
      <c r="C53" s="49"/>
      <c r="D53" s="49"/>
      <c r="E53" s="49"/>
      <c r="F53" s="49">
        <v>0</v>
      </c>
      <c r="G53" s="49"/>
      <c r="H53" s="49"/>
      <c r="I53" s="49"/>
      <c r="J53" s="49"/>
      <c r="K53" s="49"/>
      <c r="L53" s="49"/>
      <c r="M53" s="49"/>
      <c r="N53" s="49"/>
    </row>
    <row r="54" spans="1:14" ht="15" customHeight="1" x14ac:dyDescent="0.3">
      <c r="A54" s="48" t="s">
        <v>68</v>
      </c>
      <c r="B54" s="63" t="s">
        <v>69</v>
      </c>
      <c r="C54" s="49"/>
      <c r="D54" s="49"/>
      <c r="E54" s="49"/>
      <c r="F54" s="49">
        <v>0</v>
      </c>
      <c r="G54" s="49"/>
      <c r="H54" s="49"/>
      <c r="I54" s="49"/>
      <c r="J54" s="49"/>
      <c r="K54" s="49"/>
      <c r="L54" s="49"/>
      <c r="M54" s="49"/>
      <c r="N54" s="49"/>
    </row>
    <row r="55" spans="1:14" x14ac:dyDescent="0.3">
      <c r="A55" s="48" t="s">
        <v>70</v>
      </c>
      <c r="B55" s="51" t="s">
        <v>71</v>
      </c>
      <c r="C55" s="62">
        <f>SUM(C56:C58)</f>
        <v>12.954999999999998</v>
      </c>
      <c r="D55" s="62">
        <f t="shared" ref="D55:N55" si="8">SUM(D56:D58)</f>
        <v>15.430999999999999</v>
      </c>
      <c r="E55" s="62">
        <f t="shared" si="8"/>
        <v>12.899884513070003</v>
      </c>
      <c r="F55" s="62">
        <f t="shared" si="8"/>
        <v>9.5217028007899991</v>
      </c>
      <c r="G55" s="62">
        <f t="shared" si="8"/>
        <v>8.2812328858099988</v>
      </c>
      <c r="H55" s="62">
        <f t="shared" si="8"/>
        <v>7.6967631439199993</v>
      </c>
      <c r="I55" s="62">
        <f t="shared" si="8"/>
        <v>7.6965265237099985</v>
      </c>
      <c r="J55" s="62">
        <f t="shared" si="8"/>
        <v>7.6944902330700007</v>
      </c>
      <c r="K55" s="62">
        <f t="shared" si="8"/>
        <v>7.6942978691700006</v>
      </c>
      <c r="L55" s="62">
        <f t="shared" si="8"/>
        <v>7.6955410676799998</v>
      </c>
      <c r="M55" s="62">
        <f t="shared" si="8"/>
        <v>7.6947748813100016</v>
      </c>
      <c r="N55" s="62">
        <f t="shared" si="8"/>
        <v>7.6947849394200007</v>
      </c>
    </row>
    <row r="56" spans="1:14" x14ac:dyDescent="0.3">
      <c r="A56" s="48" t="s">
        <v>72</v>
      </c>
      <c r="B56" s="44" t="s">
        <v>73</v>
      </c>
      <c r="C56" s="49"/>
      <c r="D56" s="49"/>
      <c r="E56" s="49"/>
      <c r="F56" s="49">
        <v>0</v>
      </c>
      <c r="G56" s="49"/>
      <c r="H56" s="49"/>
      <c r="I56" s="49"/>
      <c r="J56" s="49"/>
      <c r="K56" s="49"/>
      <c r="L56" s="49"/>
      <c r="M56" s="49"/>
      <c r="N56" s="49"/>
    </row>
    <row r="57" spans="1:14" x14ac:dyDescent="0.3">
      <c r="A57" s="48" t="s">
        <v>74</v>
      </c>
      <c r="B57" s="63" t="s">
        <v>116</v>
      </c>
      <c r="C57" s="49">
        <v>4.4189999999999996</v>
      </c>
      <c r="D57" s="49">
        <v>6.048</v>
      </c>
      <c r="E57" s="49">
        <v>11.010303713070002</v>
      </c>
      <c r="F57" s="49">
        <v>9.5217028007899991</v>
      </c>
      <c r="G57" s="49">
        <v>8.2812328858099988</v>
      </c>
      <c r="H57" s="49">
        <v>7.6967631439199993</v>
      </c>
      <c r="I57" s="49">
        <v>7.6965265237099985</v>
      </c>
      <c r="J57" s="49">
        <v>7.6944902330700007</v>
      </c>
      <c r="K57" s="49">
        <v>7.6942978691700006</v>
      </c>
      <c r="L57" s="49">
        <v>7.6955410676799998</v>
      </c>
      <c r="M57" s="49">
        <v>7.6947748813100016</v>
      </c>
      <c r="N57" s="49">
        <v>7.6947849394200007</v>
      </c>
    </row>
    <row r="58" spans="1:14" ht="15" customHeight="1" x14ac:dyDescent="0.3">
      <c r="A58" s="48" t="s">
        <v>75</v>
      </c>
      <c r="B58" s="63" t="s">
        <v>117</v>
      </c>
      <c r="C58" s="49">
        <v>8.5359999999999996</v>
      </c>
      <c r="D58" s="49">
        <v>9.3829999999999991</v>
      </c>
      <c r="E58" s="49">
        <v>1.8895808000000001</v>
      </c>
      <c r="F58" s="49">
        <v>0</v>
      </c>
      <c r="G58" s="49"/>
      <c r="H58" s="49"/>
      <c r="I58" s="49"/>
      <c r="J58" s="49"/>
      <c r="K58" s="49"/>
      <c r="L58" s="49"/>
      <c r="M58" s="49"/>
      <c r="N58" s="49"/>
    </row>
    <row r="59" spans="1:14" ht="15" customHeight="1" x14ac:dyDescent="0.3">
      <c r="A59" s="79" t="s">
        <v>76</v>
      </c>
      <c r="B59" s="63" t="s">
        <v>107</v>
      </c>
      <c r="C59" s="80"/>
      <c r="D59" s="80"/>
      <c r="E59" s="80"/>
      <c r="F59" s="80"/>
      <c r="G59" s="80"/>
      <c r="H59" s="80"/>
      <c r="I59" s="80"/>
      <c r="J59" s="80"/>
      <c r="K59" s="80"/>
      <c r="L59" s="80"/>
      <c r="M59" s="80"/>
      <c r="N59" s="80"/>
    </row>
    <row r="60" spans="1:14" ht="15" customHeight="1" x14ac:dyDescent="0.3">
      <c r="A60" s="79">
        <v>20</v>
      </c>
      <c r="B60" s="51" t="s">
        <v>77</v>
      </c>
      <c r="C60" s="80">
        <f>5.153-0.3</f>
        <v>4.8529999999999998</v>
      </c>
      <c r="D60" s="80">
        <f>16.9-0.3</f>
        <v>16.599999999999998</v>
      </c>
      <c r="E60" s="80">
        <v>15.202999999999999</v>
      </c>
      <c r="F60" s="80">
        <v>25.97</v>
      </c>
      <c r="G60" s="80">
        <v>26.109000000000002</v>
      </c>
      <c r="H60" s="80">
        <v>27.684999999999999</v>
      </c>
      <c r="I60" s="80">
        <v>20.637</v>
      </c>
      <c r="J60" s="80">
        <v>21.864000000000001</v>
      </c>
      <c r="K60" s="80">
        <v>22.457000000000001</v>
      </c>
      <c r="L60" s="80">
        <v>23.491</v>
      </c>
      <c r="M60" s="80">
        <v>24.428000000000001</v>
      </c>
      <c r="N60" s="80">
        <v>24.902000000000001</v>
      </c>
    </row>
    <row r="61" spans="1:14" x14ac:dyDescent="0.3">
      <c r="A61" s="79"/>
      <c r="B61" s="55"/>
      <c r="C61" s="56"/>
      <c r="D61" s="56"/>
      <c r="E61" s="57"/>
      <c r="F61" s="57"/>
      <c r="G61" s="58"/>
      <c r="H61" s="58"/>
      <c r="I61" s="58"/>
      <c r="J61" s="58"/>
      <c r="K61" s="58"/>
      <c r="L61" s="58"/>
      <c r="M61" s="58"/>
      <c r="N61" s="58"/>
    </row>
    <row r="62" spans="1:14" x14ac:dyDescent="0.3">
      <c r="A62" s="54"/>
      <c r="B62" s="51" t="s">
        <v>78</v>
      </c>
      <c r="C62" s="59"/>
      <c r="D62" s="59"/>
      <c r="E62" s="60"/>
      <c r="F62" s="60"/>
      <c r="G62" s="61"/>
      <c r="H62" s="61"/>
      <c r="I62" s="61"/>
      <c r="J62" s="61"/>
      <c r="K62" s="61"/>
      <c r="L62" s="61"/>
      <c r="M62" s="61"/>
      <c r="N62" s="61"/>
    </row>
    <row r="63" spans="1:14" x14ac:dyDescent="0.3">
      <c r="A63" s="43"/>
      <c r="B63" s="51" t="s">
        <v>79</v>
      </c>
      <c r="C63" s="53">
        <f>C28+C34+C39+C42+C50+C55+C60</f>
        <v>79.199999999999989</v>
      </c>
      <c r="D63" s="53">
        <f t="shared" ref="D63:N63" si="9">D28+D34+D39+D42+D50+D55+D60</f>
        <v>79</v>
      </c>
      <c r="E63" s="53">
        <f t="shared" si="9"/>
        <v>79.339953222410003</v>
      </c>
      <c r="F63" s="53">
        <f t="shared" si="9"/>
        <v>79.478240774290001</v>
      </c>
      <c r="G63" s="53">
        <f t="shared" si="9"/>
        <v>79.60300221192</v>
      </c>
      <c r="H63" s="53">
        <f t="shared" si="9"/>
        <v>79.716250033230011</v>
      </c>
      <c r="I63" s="53">
        <f t="shared" si="9"/>
        <v>79.853752210959982</v>
      </c>
      <c r="J63" s="53">
        <f t="shared" si="9"/>
        <v>79.850335537679996</v>
      </c>
      <c r="K63" s="53">
        <f t="shared" si="9"/>
        <v>80.064223023110003</v>
      </c>
      <c r="L63" s="53">
        <f t="shared" si="9"/>
        <v>80.207989339830007</v>
      </c>
      <c r="M63" s="53">
        <f t="shared" si="9"/>
        <v>80.356026547530021</v>
      </c>
      <c r="N63" s="53">
        <f t="shared" si="9"/>
        <v>80.500566659130016</v>
      </c>
    </row>
    <row r="64" spans="1:14" x14ac:dyDescent="0.3">
      <c r="A64" s="43">
        <v>21</v>
      </c>
      <c r="B64" s="51" t="s">
        <v>80</v>
      </c>
      <c r="C64" s="53">
        <f t="shared" ref="C64:N64" si="10">C25</f>
        <v>78.900000000000006</v>
      </c>
      <c r="D64" s="53">
        <f t="shared" si="10"/>
        <v>78.7</v>
      </c>
      <c r="E64" s="53">
        <f t="shared" si="10"/>
        <v>79.339316099999991</v>
      </c>
      <c r="F64" s="53">
        <f t="shared" si="10"/>
        <v>79.477307300000021</v>
      </c>
      <c r="G64" s="53">
        <f t="shared" si="10"/>
        <v>79.6017066</v>
      </c>
      <c r="H64" s="53">
        <f t="shared" si="10"/>
        <v>79.714487199999994</v>
      </c>
      <c r="I64" s="53">
        <f t="shared" si="10"/>
        <v>79.853024999999988</v>
      </c>
      <c r="J64" s="53">
        <f t="shared" si="10"/>
        <v>79.849351499999997</v>
      </c>
      <c r="K64" s="53">
        <f t="shared" si="10"/>
        <v>80.063508300000009</v>
      </c>
      <c r="L64" s="53">
        <f t="shared" si="10"/>
        <v>80.207579500000008</v>
      </c>
      <c r="M64" s="53">
        <f t="shared" si="10"/>
        <v>80.355537000000012</v>
      </c>
      <c r="N64" s="53">
        <f t="shared" si="10"/>
        <v>80.500359600000024</v>
      </c>
    </row>
    <row r="65" spans="1:15" x14ac:dyDescent="0.3">
      <c r="A65" s="43">
        <v>22</v>
      </c>
      <c r="B65" s="67" t="s">
        <v>81</v>
      </c>
      <c r="C65" s="53">
        <f t="shared" ref="C65:D65" si="11">C63-C64</f>
        <v>0.29999999999998295</v>
      </c>
      <c r="D65" s="53">
        <f t="shared" si="11"/>
        <v>0.29999999999999716</v>
      </c>
      <c r="E65" s="53">
        <f>E63-E64</f>
        <v>6.3712241001212533E-4</v>
      </c>
      <c r="F65" s="53">
        <f>F63-F64</f>
        <v>9.3347428997958559E-4</v>
      </c>
      <c r="G65" s="53">
        <f t="shared" ref="G65:N65" si="12">G63-G64</f>
        <v>1.2956119199998284E-3</v>
      </c>
      <c r="H65" s="53">
        <f t="shared" si="12"/>
        <v>1.7628332300176908E-3</v>
      </c>
      <c r="I65" s="53">
        <f t="shared" si="12"/>
        <v>7.2721095999384033E-4</v>
      </c>
      <c r="J65" s="53">
        <f t="shared" si="12"/>
        <v>9.8403767999855063E-4</v>
      </c>
      <c r="K65" s="53">
        <f t="shared" si="12"/>
        <v>7.1472310999354249E-4</v>
      </c>
      <c r="L65" s="53">
        <f t="shared" si="12"/>
        <v>4.0983982999875934E-4</v>
      </c>
      <c r="M65" s="53">
        <f t="shared" si="12"/>
        <v>4.8954753000884921E-4</v>
      </c>
      <c r="N65" s="53">
        <f t="shared" si="12"/>
        <v>2.0705912999119391E-4</v>
      </c>
    </row>
    <row r="66" spans="1:15" x14ac:dyDescent="0.3">
      <c r="A66" s="48">
        <v>23</v>
      </c>
      <c r="B66" s="44" t="s">
        <v>82</v>
      </c>
      <c r="C66" s="45"/>
      <c r="D66" s="45"/>
      <c r="E66" s="49"/>
      <c r="F66" s="49">
        <v>0</v>
      </c>
      <c r="G66" s="49"/>
      <c r="H66" s="49"/>
      <c r="I66" s="49"/>
      <c r="J66" s="49"/>
      <c r="K66" s="49"/>
      <c r="L66" s="49"/>
      <c r="M66" s="49"/>
      <c r="N66" s="49"/>
    </row>
    <row r="67" spans="1:15" x14ac:dyDescent="0.3">
      <c r="A67" s="48">
        <v>24</v>
      </c>
      <c r="B67" s="44" t="s">
        <v>83</v>
      </c>
      <c r="C67" s="45"/>
      <c r="D67" s="45"/>
      <c r="E67" s="49"/>
      <c r="F67" s="49">
        <v>0</v>
      </c>
      <c r="G67" s="49"/>
      <c r="H67" s="49"/>
      <c r="I67" s="49"/>
      <c r="J67" s="49"/>
      <c r="K67" s="49"/>
      <c r="L67" s="49"/>
      <c r="M67" s="49"/>
      <c r="N67" s="49"/>
    </row>
    <row r="68" spans="1:15" x14ac:dyDescent="0.3">
      <c r="A68" s="48">
        <v>25</v>
      </c>
      <c r="B68" s="55"/>
      <c r="C68" s="56"/>
      <c r="D68" s="56"/>
      <c r="E68" s="57"/>
      <c r="F68" s="57"/>
      <c r="G68" s="58"/>
      <c r="H68" s="58"/>
      <c r="I68" s="58"/>
      <c r="J68" s="58"/>
      <c r="K68" s="58"/>
      <c r="L68" s="58"/>
      <c r="M68" s="58"/>
      <c r="N68" s="58"/>
    </row>
    <row r="69" spans="1:15" x14ac:dyDescent="0.3">
      <c r="A69" s="54"/>
      <c r="B69" s="69" t="s">
        <v>84</v>
      </c>
      <c r="C69" s="1"/>
      <c r="D69" s="1"/>
      <c r="F69" s="78" t="s">
        <v>118</v>
      </c>
    </row>
    <row r="70" spans="1:15" x14ac:dyDescent="0.3">
      <c r="A70" s="68" t="s">
        <v>8</v>
      </c>
      <c r="B70" s="71"/>
      <c r="C70" s="72"/>
      <c r="D70" s="73"/>
      <c r="E70" s="73"/>
      <c r="F70" s="73"/>
      <c r="G70" s="74"/>
      <c r="O70" s="5"/>
    </row>
    <row r="71" spans="1:15" x14ac:dyDescent="0.3">
      <c r="A71" s="70" t="s">
        <v>85</v>
      </c>
      <c r="B71" s="71"/>
      <c r="C71" s="72"/>
      <c r="D71" s="73"/>
      <c r="E71" s="73"/>
      <c r="F71" s="73"/>
      <c r="G71" s="74"/>
      <c r="O71" s="5"/>
    </row>
    <row r="72" spans="1:15" x14ac:dyDescent="0.3">
      <c r="A72" s="70" t="s">
        <v>85</v>
      </c>
    </row>
  </sheetData>
  <printOptions horizontalCentered="1"/>
  <pageMargins left="0.5" right="0.5" top="0.5" bottom="0.5" header="0.5" footer="0.5"/>
  <pageSetup scale="69" fitToHeight="2" pageOrder="overThenDown"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7"/>
    <pageSetUpPr fitToPage="1"/>
  </sheetPr>
  <dimension ref="A1:O72"/>
  <sheetViews>
    <sheetView showGridLines="0" topLeftCell="A19" zoomScale="85" zoomScaleNormal="85" workbookViewId="0">
      <selection activeCell="D77" sqref="D77"/>
    </sheetView>
  </sheetViews>
  <sheetFormatPr defaultColWidth="7.09765625" defaultRowHeight="15.6" x14ac:dyDescent="0.3"/>
  <cols>
    <col min="1" max="1" width="3.8984375" style="1" customWidth="1"/>
    <col min="2" max="2" width="53.3984375" style="2" customWidth="1"/>
    <col min="3" max="4" width="9.69921875" style="3" customWidth="1"/>
    <col min="5" max="6" width="9.69921875" style="4" customWidth="1"/>
    <col min="7" max="14" width="9.69921875" style="5" customWidth="1"/>
    <col min="15" max="16384" width="7.09765625" style="6"/>
  </cols>
  <sheetData>
    <row r="1" spans="1:15" x14ac:dyDescent="0.3">
      <c r="B1" s="2" t="s">
        <v>0</v>
      </c>
    </row>
    <row r="2" spans="1:15" x14ac:dyDescent="0.3">
      <c r="B2" s="2" t="s">
        <v>1</v>
      </c>
    </row>
    <row r="3" spans="1:15" s="7" customFormat="1" ht="15.75" customHeight="1" x14ac:dyDescent="0.3">
      <c r="B3" s="8" t="s">
        <v>2</v>
      </c>
      <c r="C3" s="9"/>
      <c r="D3" s="9"/>
      <c r="E3" s="10"/>
      <c r="F3" s="10"/>
      <c r="G3" s="11"/>
      <c r="H3" s="11"/>
      <c r="I3" s="11"/>
      <c r="J3" s="11"/>
      <c r="K3" s="11"/>
      <c r="L3" s="11"/>
      <c r="M3" s="11"/>
      <c r="N3" s="11"/>
    </row>
    <row r="4" spans="1:15" s="7" customFormat="1" ht="15.75" customHeight="1" x14ac:dyDescent="0.3">
      <c r="B4" s="12" t="s">
        <v>3</v>
      </c>
      <c r="C4" s="9"/>
      <c r="D4" s="9"/>
      <c r="E4" s="10"/>
      <c r="F4" s="10"/>
      <c r="G4" s="11"/>
      <c r="H4" s="11"/>
      <c r="I4" s="11"/>
      <c r="J4" s="11"/>
      <c r="K4" s="11"/>
      <c r="L4" s="11"/>
      <c r="M4" s="11"/>
      <c r="N4" s="11"/>
    </row>
    <row r="5" spans="1:15" s="7" customFormat="1" ht="15.75" customHeight="1" x14ac:dyDescent="0.3">
      <c r="B5" s="13"/>
      <c r="C5" s="9"/>
      <c r="D5" s="9"/>
      <c r="E5" s="10"/>
      <c r="F5" s="10"/>
      <c r="I5" s="11"/>
      <c r="J5" s="11"/>
      <c r="K5" s="11"/>
      <c r="L5" s="11"/>
      <c r="M5" s="11"/>
      <c r="N5" s="11"/>
    </row>
    <row r="6" spans="1:15" s="7" customFormat="1" ht="15.75" customHeight="1" x14ac:dyDescent="0.3">
      <c r="B6" s="14" t="s">
        <v>93</v>
      </c>
      <c r="E6" s="15"/>
      <c r="F6" s="16" t="s">
        <v>4</v>
      </c>
      <c r="G6" s="17"/>
      <c r="H6" s="18"/>
      <c r="I6" s="18"/>
      <c r="J6" s="18"/>
      <c r="K6" s="19"/>
      <c r="L6" s="19"/>
      <c r="M6" s="11"/>
      <c r="N6" s="11"/>
      <c r="O6" s="11"/>
    </row>
    <row r="7" spans="1:15" s="7" customFormat="1" x14ac:dyDescent="0.3">
      <c r="B7" s="20"/>
      <c r="E7" s="21"/>
      <c r="F7" s="22" t="s">
        <v>5</v>
      </c>
      <c r="G7" s="23"/>
      <c r="H7" s="23"/>
      <c r="I7" s="23"/>
      <c r="K7" s="24"/>
      <c r="L7" s="24"/>
      <c r="M7" s="24"/>
      <c r="N7" s="24"/>
      <c r="O7" s="11"/>
    </row>
    <row r="8" spans="1:15" s="7" customFormat="1" ht="31.2" x14ac:dyDescent="0.3">
      <c r="B8" s="25" t="s">
        <v>94</v>
      </c>
      <c r="E8" s="26"/>
      <c r="F8" s="27" t="s">
        <v>6</v>
      </c>
      <c r="G8" s="28"/>
      <c r="I8" s="28"/>
      <c r="J8" s="29" t="s">
        <v>7</v>
      </c>
      <c r="K8" s="30"/>
      <c r="L8" s="30"/>
      <c r="M8" s="30"/>
      <c r="N8" s="30"/>
      <c r="O8" s="11"/>
    </row>
    <row r="9" spans="1:15" s="35" customFormat="1" x14ac:dyDescent="0.3">
      <c r="A9" s="31" t="s">
        <v>8</v>
      </c>
      <c r="B9" s="32" t="s">
        <v>9</v>
      </c>
      <c r="C9" s="33" t="s">
        <v>10</v>
      </c>
      <c r="D9" s="34">
        <v>2016</v>
      </c>
      <c r="E9" s="33" t="s">
        <v>11</v>
      </c>
      <c r="F9" s="33" t="s">
        <v>12</v>
      </c>
      <c r="G9" s="34">
        <v>2019</v>
      </c>
      <c r="H9" s="34" t="s">
        <v>13</v>
      </c>
      <c r="I9" s="34" t="s">
        <v>14</v>
      </c>
      <c r="J9" s="34" t="s">
        <v>15</v>
      </c>
      <c r="K9" s="34" t="s">
        <v>16</v>
      </c>
      <c r="L9" s="34" t="s">
        <v>17</v>
      </c>
      <c r="M9" s="34" t="s">
        <v>18</v>
      </c>
      <c r="N9" s="34" t="s">
        <v>19</v>
      </c>
    </row>
    <row r="10" spans="1:15" s="35" customFormat="1" x14ac:dyDescent="0.3">
      <c r="A10" s="36"/>
      <c r="B10" s="37" t="s">
        <v>20</v>
      </c>
      <c r="C10" s="38" t="s">
        <v>21</v>
      </c>
      <c r="D10" s="39"/>
      <c r="E10" s="40" t="s">
        <v>22</v>
      </c>
      <c r="F10" s="41"/>
      <c r="G10" s="42"/>
      <c r="H10" s="42"/>
      <c r="I10" s="42"/>
      <c r="J10" s="42"/>
      <c r="K10" s="42"/>
      <c r="L10" s="42"/>
      <c r="M10" s="42"/>
      <c r="N10" s="42"/>
    </row>
    <row r="11" spans="1:15" x14ac:dyDescent="0.3">
      <c r="A11" s="43">
        <v>1</v>
      </c>
      <c r="B11" s="44" t="s">
        <v>23</v>
      </c>
      <c r="C11" s="45">
        <v>454.3</v>
      </c>
      <c r="D11" s="45">
        <v>438.2</v>
      </c>
      <c r="E11" s="46">
        <v>443.45972180000001</v>
      </c>
      <c r="F11" s="46">
        <v>447.2572990000001</v>
      </c>
      <c r="G11" s="47">
        <v>448.64320709999998</v>
      </c>
      <c r="H11" s="47">
        <v>450.01976879999995</v>
      </c>
      <c r="I11" s="47">
        <v>451.62290370000005</v>
      </c>
      <c r="J11" s="47">
        <v>453.7095814999999</v>
      </c>
      <c r="K11" s="47">
        <v>453.94552580000004</v>
      </c>
      <c r="L11" s="47">
        <v>454.53679279999994</v>
      </c>
      <c r="M11" s="47">
        <v>455.31434550000006</v>
      </c>
      <c r="N11" s="47">
        <v>456.18485320000002</v>
      </c>
    </row>
    <row r="12" spans="1:15" x14ac:dyDescent="0.3">
      <c r="A12" s="48" t="s">
        <v>24</v>
      </c>
      <c r="B12" s="44" t="s">
        <v>25</v>
      </c>
      <c r="C12" s="45"/>
      <c r="D12" s="45"/>
      <c r="E12" s="49"/>
      <c r="F12" s="49"/>
      <c r="G12" s="49"/>
      <c r="H12" s="49"/>
      <c r="I12" s="49"/>
      <c r="J12" s="49"/>
      <c r="K12" s="49"/>
      <c r="L12" s="49"/>
      <c r="M12" s="49"/>
      <c r="N12" s="49"/>
    </row>
    <row r="13" spans="1:15" x14ac:dyDescent="0.3">
      <c r="A13" s="48" t="s">
        <v>26</v>
      </c>
      <c r="B13" s="44" t="s">
        <v>27</v>
      </c>
      <c r="C13" s="45"/>
      <c r="D13" s="45"/>
      <c r="E13" s="49"/>
      <c r="F13" s="49"/>
      <c r="G13" s="49"/>
      <c r="H13" s="49"/>
      <c r="I13" s="49"/>
      <c r="J13" s="49"/>
      <c r="K13" s="49"/>
      <c r="L13" s="49"/>
      <c r="M13" s="49"/>
      <c r="N13" s="49"/>
    </row>
    <row r="14" spans="1:15" x14ac:dyDescent="0.3">
      <c r="A14" s="48" t="s">
        <v>28</v>
      </c>
      <c r="B14" s="44" t="s">
        <v>29</v>
      </c>
      <c r="C14" s="45"/>
      <c r="D14" s="45"/>
      <c r="E14" s="49"/>
      <c r="F14" s="49"/>
      <c r="G14" s="49"/>
      <c r="H14" s="49"/>
      <c r="I14" s="49"/>
      <c r="J14" s="49"/>
      <c r="K14" s="49"/>
      <c r="L14" s="49"/>
      <c r="M14" s="49"/>
      <c r="N14" s="49"/>
    </row>
    <row r="15" spans="1:15" x14ac:dyDescent="0.3">
      <c r="A15" s="48" t="s">
        <v>30</v>
      </c>
      <c r="B15" s="44" t="s">
        <v>31</v>
      </c>
      <c r="C15" s="45"/>
      <c r="D15" s="45"/>
      <c r="E15" s="49"/>
      <c r="F15" s="49"/>
      <c r="G15" s="49"/>
      <c r="H15" s="49"/>
      <c r="I15" s="49"/>
      <c r="J15" s="49"/>
      <c r="K15" s="49"/>
      <c r="L15" s="49"/>
      <c r="M15" s="49"/>
      <c r="N15" s="49"/>
    </row>
    <row r="16" spans="1:15" x14ac:dyDescent="0.3">
      <c r="A16" s="48" t="s">
        <v>32</v>
      </c>
      <c r="B16" s="44" t="s">
        <v>33</v>
      </c>
      <c r="C16" s="45"/>
      <c r="D16" s="45"/>
      <c r="E16" s="49"/>
      <c r="F16" s="49"/>
      <c r="G16" s="49"/>
      <c r="H16" s="49"/>
      <c r="I16" s="49"/>
      <c r="J16" s="49"/>
      <c r="K16" s="49"/>
      <c r="L16" s="49"/>
      <c r="M16" s="49"/>
      <c r="N16" s="49"/>
    </row>
    <row r="17" spans="1:14" x14ac:dyDescent="0.3">
      <c r="A17" s="43">
        <v>3</v>
      </c>
      <c r="B17" s="44" t="s">
        <v>34</v>
      </c>
      <c r="C17" s="45"/>
      <c r="D17" s="45"/>
      <c r="E17" s="77">
        <v>-3.492</v>
      </c>
      <c r="F17" s="77">
        <v>-3.359</v>
      </c>
      <c r="G17" s="77">
        <v>-3.5430000000000001</v>
      </c>
      <c r="H17" s="77">
        <v>-3.617</v>
      </c>
      <c r="I17" s="77">
        <v>-3.7370000000000001</v>
      </c>
      <c r="J17" s="77">
        <v>-4.3109999999999999</v>
      </c>
      <c r="K17" s="77">
        <v>-5.0810000000000004</v>
      </c>
      <c r="L17" s="77">
        <v>-5.25</v>
      </c>
      <c r="M17" s="77">
        <v>-5.5</v>
      </c>
      <c r="N17" s="77">
        <v>-5.6</v>
      </c>
    </row>
    <row r="18" spans="1:14" x14ac:dyDescent="0.3">
      <c r="A18" s="43">
        <v>4</v>
      </c>
      <c r="B18" s="44" t="s">
        <v>35</v>
      </c>
      <c r="C18" s="50"/>
      <c r="D18" s="50"/>
      <c r="E18" s="50"/>
      <c r="F18" s="50">
        <v>0</v>
      </c>
      <c r="G18" s="50"/>
      <c r="H18" s="50"/>
      <c r="I18" s="50"/>
      <c r="J18" s="50"/>
      <c r="K18" s="50"/>
      <c r="L18" s="50"/>
      <c r="M18" s="50"/>
      <c r="N18" s="50"/>
    </row>
    <row r="19" spans="1:14" x14ac:dyDescent="0.3">
      <c r="A19" s="43">
        <v>5</v>
      </c>
      <c r="B19" s="51" t="s">
        <v>95</v>
      </c>
      <c r="C19" s="52">
        <f t="shared" ref="C19:D19" si="0">C11+C17+C18</f>
        <v>454.3</v>
      </c>
      <c r="D19" s="52">
        <f t="shared" si="0"/>
        <v>438.2</v>
      </c>
      <c r="E19" s="52">
        <f>E11+E17+E18</f>
        <v>439.96772179999999</v>
      </c>
      <c r="F19" s="52">
        <f>F11+F17+F18</f>
        <v>443.89829900000012</v>
      </c>
      <c r="G19" s="53">
        <f t="shared" ref="G19:N19" si="1">G11+G17+G18</f>
        <v>445.10020709999998</v>
      </c>
      <c r="H19" s="53">
        <f t="shared" si="1"/>
        <v>446.40276879999993</v>
      </c>
      <c r="I19" s="53">
        <f t="shared" si="1"/>
        <v>447.88590370000003</v>
      </c>
      <c r="J19" s="53">
        <f t="shared" si="1"/>
        <v>449.39858149999992</v>
      </c>
      <c r="K19" s="53">
        <f t="shared" si="1"/>
        <v>448.86452580000002</v>
      </c>
      <c r="L19" s="53">
        <f t="shared" si="1"/>
        <v>449.28679279999994</v>
      </c>
      <c r="M19" s="53">
        <f t="shared" si="1"/>
        <v>449.81434550000006</v>
      </c>
      <c r="N19" s="53">
        <f t="shared" si="1"/>
        <v>450.5848532</v>
      </c>
    </row>
    <row r="20" spans="1:14" x14ac:dyDescent="0.3">
      <c r="A20" s="43">
        <v>6</v>
      </c>
      <c r="B20" s="44" t="s">
        <v>36</v>
      </c>
      <c r="C20" s="45"/>
      <c r="D20" s="45"/>
      <c r="E20" s="45"/>
      <c r="F20" s="45"/>
      <c r="G20" s="45"/>
      <c r="H20" s="45"/>
      <c r="I20" s="45"/>
      <c r="J20" s="45"/>
      <c r="K20" s="45"/>
      <c r="L20" s="45"/>
      <c r="M20" s="45"/>
      <c r="N20" s="45"/>
    </row>
    <row r="21" spans="1:14" x14ac:dyDescent="0.3">
      <c r="A21" s="43">
        <v>7</v>
      </c>
      <c r="B21" s="44" t="s">
        <v>37</v>
      </c>
      <c r="C21" s="45"/>
      <c r="D21" s="45"/>
      <c r="E21" s="45"/>
      <c r="F21" s="45"/>
      <c r="G21" s="45"/>
      <c r="H21" s="45"/>
      <c r="I21" s="45"/>
      <c r="J21" s="45"/>
      <c r="K21" s="45"/>
      <c r="L21" s="45"/>
      <c r="M21" s="45"/>
      <c r="N21" s="45"/>
    </row>
    <row r="22" spans="1:14" x14ac:dyDescent="0.3">
      <c r="A22" s="43">
        <v>8</v>
      </c>
      <c r="B22" s="44" t="s">
        <v>38</v>
      </c>
      <c r="C22" s="45"/>
      <c r="D22" s="45"/>
      <c r="E22" s="45"/>
      <c r="F22" s="45"/>
      <c r="G22" s="45"/>
      <c r="H22" s="45"/>
      <c r="I22" s="45"/>
      <c r="J22" s="45"/>
      <c r="K22" s="45"/>
      <c r="L22" s="45"/>
      <c r="M22" s="45"/>
      <c r="N22" s="45"/>
    </row>
    <row r="23" spans="1:14" x14ac:dyDescent="0.3">
      <c r="A23" s="48">
        <v>9</v>
      </c>
      <c r="B23" s="44" t="s">
        <v>39</v>
      </c>
      <c r="C23" s="45"/>
      <c r="D23" s="45"/>
      <c r="E23" s="45"/>
      <c r="F23" s="45"/>
      <c r="G23" s="45"/>
      <c r="H23" s="45"/>
      <c r="I23" s="45"/>
      <c r="J23" s="45"/>
      <c r="K23" s="45"/>
      <c r="L23" s="45"/>
      <c r="M23" s="45"/>
      <c r="N23" s="45"/>
    </row>
    <row r="24" spans="1:14" x14ac:dyDescent="0.3">
      <c r="A24" s="43">
        <v>10</v>
      </c>
      <c r="B24" s="44" t="s">
        <v>40</v>
      </c>
      <c r="C24" s="49"/>
      <c r="D24" s="49"/>
      <c r="E24" s="49"/>
      <c r="F24" s="49">
        <v>0</v>
      </c>
      <c r="G24" s="49"/>
      <c r="H24" s="49"/>
      <c r="I24" s="49"/>
      <c r="J24" s="49"/>
      <c r="K24" s="49"/>
      <c r="L24" s="49"/>
      <c r="M24" s="49"/>
      <c r="N24" s="49"/>
    </row>
    <row r="25" spans="1:14" x14ac:dyDescent="0.3">
      <c r="A25" s="43">
        <v>11</v>
      </c>
      <c r="B25" s="51" t="s">
        <v>80</v>
      </c>
      <c r="C25" s="52">
        <f>SUM(C19:C24)</f>
        <v>454.3</v>
      </c>
      <c r="D25" s="52">
        <f>SUM(D19:D24)</f>
        <v>438.2</v>
      </c>
      <c r="E25" s="52">
        <f>SUM(E19:E24)</f>
        <v>439.96772179999999</v>
      </c>
      <c r="F25" s="53">
        <f>SUM(F19:F24)</f>
        <v>443.89829900000012</v>
      </c>
      <c r="G25" s="53">
        <f t="shared" ref="G25:N25" si="2">SUM(G19:G24)</f>
        <v>445.10020709999998</v>
      </c>
      <c r="H25" s="53">
        <f t="shared" si="2"/>
        <v>446.40276879999993</v>
      </c>
      <c r="I25" s="53">
        <f t="shared" si="2"/>
        <v>447.88590370000003</v>
      </c>
      <c r="J25" s="53">
        <f t="shared" si="2"/>
        <v>449.39858149999992</v>
      </c>
      <c r="K25" s="53">
        <f t="shared" si="2"/>
        <v>448.86452580000002</v>
      </c>
      <c r="L25" s="53">
        <f t="shared" si="2"/>
        <v>449.28679279999994</v>
      </c>
      <c r="M25" s="53">
        <f t="shared" si="2"/>
        <v>449.81434550000006</v>
      </c>
      <c r="N25" s="53">
        <f t="shared" si="2"/>
        <v>450.5848532</v>
      </c>
    </row>
    <row r="26" spans="1:14" x14ac:dyDescent="0.3">
      <c r="A26" s="54"/>
      <c r="B26" s="55"/>
      <c r="C26" s="56"/>
      <c r="D26" s="56"/>
      <c r="E26" s="57"/>
      <c r="F26" s="57"/>
      <c r="G26" s="58"/>
      <c r="H26" s="58"/>
      <c r="I26" s="58"/>
      <c r="J26" s="58"/>
      <c r="K26" s="58"/>
      <c r="L26" s="58"/>
      <c r="M26" s="58"/>
      <c r="N26" s="58"/>
    </row>
    <row r="27" spans="1:14" x14ac:dyDescent="0.3">
      <c r="A27" s="43"/>
      <c r="B27" s="51" t="s">
        <v>41</v>
      </c>
      <c r="C27" s="59"/>
      <c r="D27" s="59"/>
      <c r="E27" s="60"/>
      <c r="F27" s="60"/>
      <c r="G27" s="61"/>
      <c r="H27" s="61"/>
      <c r="I27" s="61"/>
      <c r="J27" s="61"/>
      <c r="K27" s="61"/>
      <c r="L27" s="61"/>
      <c r="M27" s="61"/>
      <c r="N27" s="61"/>
    </row>
    <row r="28" spans="1:14" x14ac:dyDescent="0.3">
      <c r="A28" s="48" t="s">
        <v>42</v>
      </c>
      <c r="B28" s="51" t="s">
        <v>96</v>
      </c>
      <c r="C28" s="62">
        <f t="shared" ref="C28:N28" si="3">SUM(C29:C33)</f>
        <v>163.38899999999998</v>
      </c>
      <c r="D28" s="62">
        <f t="shared" si="3"/>
        <v>52.097999999999999</v>
      </c>
      <c r="E28" s="53">
        <f t="shared" si="3"/>
        <v>29.414308220000006</v>
      </c>
      <c r="F28" s="53">
        <f t="shared" si="3"/>
        <v>33.679494950000006</v>
      </c>
      <c r="G28" s="53">
        <f t="shared" si="3"/>
        <v>43.098002781000005</v>
      </c>
      <c r="H28" s="53">
        <f t="shared" si="3"/>
        <v>46.964035800000005</v>
      </c>
      <c r="I28" s="53">
        <f t="shared" si="3"/>
        <v>51.586554746000004</v>
      </c>
      <c r="J28" s="53">
        <f t="shared" si="3"/>
        <v>47.453532892000005</v>
      </c>
      <c r="K28" s="53">
        <f t="shared" si="3"/>
        <v>48.430490978000002</v>
      </c>
      <c r="L28" s="53">
        <f t="shared" si="3"/>
        <v>45.955606119000002</v>
      </c>
      <c r="M28" s="53">
        <f t="shared" si="3"/>
        <v>43.030160095000006</v>
      </c>
      <c r="N28" s="53">
        <f t="shared" si="3"/>
        <v>49.720323723</v>
      </c>
    </row>
    <row r="29" spans="1:14" x14ac:dyDescent="0.3">
      <c r="A29" s="48" t="s">
        <v>43</v>
      </c>
      <c r="B29" s="63" t="s">
        <v>86</v>
      </c>
      <c r="C29" s="49">
        <v>0.63900000000000001</v>
      </c>
      <c r="D29" s="49">
        <v>0.73</v>
      </c>
      <c r="E29" s="49">
        <v>3.9911139999999998E-2</v>
      </c>
      <c r="F29" s="49">
        <v>9.5759949999999996E-2</v>
      </c>
      <c r="G29" s="49">
        <v>0.22228362099999999</v>
      </c>
      <c r="H29" s="49">
        <v>0.43500464</v>
      </c>
      <c r="I29" s="49">
        <v>0.50360358599999999</v>
      </c>
      <c r="J29" s="49">
        <v>0.564166732</v>
      </c>
      <c r="K29" s="49">
        <v>0.76053489799999996</v>
      </c>
      <c r="L29" s="49">
        <v>0.82317395900000001</v>
      </c>
      <c r="M29" s="49">
        <v>1.0753909349999999</v>
      </c>
      <c r="N29" s="49">
        <v>1.4289125629999999</v>
      </c>
    </row>
    <row r="30" spans="1:14" ht="15.45" customHeight="1" x14ac:dyDescent="0.3">
      <c r="A30" s="48" t="s">
        <v>44</v>
      </c>
      <c r="B30" s="63" t="s">
        <v>87</v>
      </c>
      <c r="C30" s="49">
        <v>1.99</v>
      </c>
      <c r="D30" s="49">
        <v>0.90200000000000002</v>
      </c>
      <c r="E30" s="49">
        <v>1.8922080000000001E-2</v>
      </c>
      <c r="F30" s="49">
        <v>0</v>
      </c>
      <c r="G30" s="49">
        <v>3.7844160000000002E-2</v>
      </c>
      <c r="H30" s="49">
        <v>0.11668616</v>
      </c>
      <c r="I30" s="49">
        <v>0.11668616</v>
      </c>
      <c r="J30" s="49">
        <v>0.11668616</v>
      </c>
      <c r="K30" s="49">
        <v>0.17660608</v>
      </c>
      <c r="L30" s="49">
        <v>0.15610715999999999</v>
      </c>
      <c r="M30" s="49">
        <v>0.23494915999999999</v>
      </c>
      <c r="N30" s="49">
        <v>0.70800115999999991</v>
      </c>
    </row>
    <row r="31" spans="1:14" ht="15.45" customHeight="1" x14ac:dyDescent="0.3">
      <c r="A31" s="48" t="s">
        <v>45</v>
      </c>
      <c r="B31" s="63" t="s">
        <v>90</v>
      </c>
      <c r="C31" s="49">
        <v>160.76</v>
      </c>
      <c r="D31" s="49">
        <v>50.466000000000001</v>
      </c>
      <c r="E31" s="49">
        <v>29.355475000000006</v>
      </c>
      <c r="F31" s="49">
        <v>33.583735000000004</v>
      </c>
      <c r="G31" s="49">
        <v>42.837875000000004</v>
      </c>
      <c r="H31" s="49">
        <v>46.412345000000002</v>
      </c>
      <c r="I31" s="49">
        <v>50.966265000000007</v>
      </c>
      <c r="J31" s="49">
        <v>46.772680000000008</v>
      </c>
      <c r="K31" s="49">
        <v>47.49335</v>
      </c>
      <c r="L31" s="49">
        <v>44.976325000000003</v>
      </c>
      <c r="M31" s="49">
        <v>41.719820000000006</v>
      </c>
      <c r="N31" s="49">
        <v>47.583410000000001</v>
      </c>
    </row>
    <row r="32" spans="1:14" ht="15.45" customHeight="1" x14ac:dyDescent="0.3">
      <c r="A32" s="48" t="s">
        <v>88</v>
      </c>
      <c r="B32" s="63" t="s">
        <v>91</v>
      </c>
      <c r="C32" s="49"/>
      <c r="D32" s="49"/>
      <c r="E32" s="49"/>
      <c r="F32" s="49"/>
      <c r="G32" s="49"/>
      <c r="H32" s="49"/>
      <c r="I32" s="49"/>
      <c r="J32" s="49"/>
      <c r="K32" s="49"/>
      <c r="L32" s="49"/>
      <c r="M32" s="49"/>
      <c r="N32" s="49"/>
    </row>
    <row r="33" spans="1:14" ht="15.45" customHeight="1" x14ac:dyDescent="0.3">
      <c r="A33" s="48" t="s">
        <v>89</v>
      </c>
      <c r="B33" s="63" t="s">
        <v>92</v>
      </c>
      <c r="C33" s="49"/>
      <c r="D33" s="49"/>
      <c r="E33" s="49"/>
      <c r="F33" s="49"/>
      <c r="G33" s="49"/>
      <c r="H33" s="49"/>
      <c r="I33" s="49"/>
      <c r="J33" s="49"/>
      <c r="K33" s="49"/>
      <c r="L33" s="49"/>
      <c r="M33" s="49"/>
      <c r="N33" s="49"/>
    </row>
    <row r="34" spans="1:14" x14ac:dyDescent="0.3">
      <c r="A34" s="48" t="s">
        <v>46</v>
      </c>
      <c r="B34" s="51" t="s">
        <v>97</v>
      </c>
      <c r="C34" s="65">
        <f>SUM(C35:C37)</f>
        <v>15.909000000000001</v>
      </c>
      <c r="D34" s="65">
        <f>SUM(D35:D37)</f>
        <v>48.905999999999999</v>
      </c>
      <c r="E34" s="53">
        <f>SUM(E35:E37)</f>
        <v>102.31947331958999</v>
      </c>
      <c r="F34" s="53">
        <f>SUM(F35:F37)</f>
        <v>52.631078997229999</v>
      </c>
      <c r="G34" s="53">
        <f t="shared" ref="G34:N34" si="4">SUM(G35:G37)</f>
        <v>52.449549433270008</v>
      </c>
      <c r="H34" s="53">
        <f t="shared" si="4"/>
        <v>52.477520858399998</v>
      </c>
      <c r="I34" s="53">
        <f t="shared" si="4"/>
        <v>52.106910536039997</v>
      </c>
      <c r="J34" s="53">
        <f t="shared" si="4"/>
        <v>52.401871288000002</v>
      </c>
      <c r="K34" s="53">
        <f t="shared" si="4"/>
        <v>52.323725687570004</v>
      </c>
      <c r="L34" s="53">
        <f t="shared" si="4"/>
        <v>52.449340380579997</v>
      </c>
      <c r="M34" s="53">
        <f t="shared" si="4"/>
        <v>52.602945355070005</v>
      </c>
      <c r="N34" s="53">
        <f t="shared" si="4"/>
        <v>52.477729913090009</v>
      </c>
    </row>
    <row r="35" spans="1:14" x14ac:dyDescent="0.3">
      <c r="A35" s="48" t="s">
        <v>47</v>
      </c>
      <c r="B35" s="44" t="s">
        <v>108</v>
      </c>
      <c r="C35" s="49">
        <v>15.268000000000001</v>
      </c>
      <c r="D35" s="49">
        <v>47.75</v>
      </c>
      <c r="E35" s="49">
        <v>97.369955642229996</v>
      </c>
      <c r="F35" s="49">
        <v>50.467943664549999</v>
      </c>
      <c r="G35" s="49">
        <v>50.28898066818001</v>
      </c>
      <c r="H35" s="49">
        <v>50.314385518849996</v>
      </c>
      <c r="I35" s="49">
        <v>49.942691536939996</v>
      </c>
      <c r="J35" s="49">
        <v>50.238507812770003</v>
      </c>
      <c r="K35" s="49">
        <v>50.161331809840007</v>
      </c>
      <c r="L35" s="49">
        <v>50.288771615209996</v>
      </c>
      <c r="M35" s="49">
        <v>50.444087651690005</v>
      </c>
      <c r="N35" s="49">
        <v>50.314594580070008</v>
      </c>
    </row>
    <row r="36" spans="1:14" x14ac:dyDescent="0.3">
      <c r="A36" s="48" t="s">
        <v>48</v>
      </c>
      <c r="B36" s="44" t="s">
        <v>111</v>
      </c>
      <c r="C36" s="49">
        <v>0.64100000000000001</v>
      </c>
      <c r="D36" s="49">
        <v>1.1560000000000001</v>
      </c>
      <c r="E36" s="49">
        <v>4.9495176773599985</v>
      </c>
      <c r="F36" s="49">
        <v>2.1631353326800005</v>
      </c>
      <c r="G36" s="49">
        <v>2.1605687650900003</v>
      </c>
      <c r="H36" s="49">
        <v>2.1631353395500001</v>
      </c>
      <c r="I36" s="49">
        <v>2.1642189991000005</v>
      </c>
      <c r="J36" s="49">
        <v>2.1633634752300002</v>
      </c>
      <c r="K36" s="49">
        <v>2.1623938777300005</v>
      </c>
      <c r="L36" s="49">
        <v>2.1605687653700003</v>
      </c>
      <c r="M36" s="49">
        <v>2.1588577033800003</v>
      </c>
      <c r="N36" s="49">
        <v>2.1631353330200005</v>
      </c>
    </row>
    <row r="37" spans="1:14" x14ac:dyDescent="0.3">
      <c r="A37" s="48" t="s">
        <v>110</v>
      </c>
      <c r="B37" s="44" t="s">
        <v>109</v>
      </c>
      <c r="C37" s="49"/>
      <c r="D37" s="49"/>
      <c r="E37" s="49"/>
      <c r="F37" s="49">
        <v>0</v>
      </c>
      <c r="G37" s="49"/>
      <c r="H37" s="49"/>
      <c r="I37" s="49"/>
      <c r="J37" s="49"/>
      <c r="K37" s="49"/>
      <c r="L37" s="49"/>
      <c r="M37" s="49"/>
      <c r="N37" s="49"/>
    </row>
    <row r="38" spans="1:14" x14ac:dyDescent="0.3">
      <c r="A38" s="31" t="s">
        <v>8</v>
      </c>
      <c r="B38" s="32" t="s">
        <v>9</v>
      </c>
      <c r="C38" s="33" t="s">
        <v>10</v>
      </c>
      <c r="D38" s="34">
        <v>2016</v>
      </c>
      <c r="E38" s="33" t="s">
        <v>11</v>
      </c>
      <c r="F38" s="33" t="s">
        <v>12</v>
      </c>
      <c r="G38" s="34">
        <v>2019</v>
      </c>
      <c r="H38" s="34" t="s">
        <v>13</v>
      </c>
      <c r="I38" s="34" t="s">
        <v>14</v>
      </c>
      <c r="J38" s="34" t="s">
        <v>15</v>
      </c>
      <c r="K38" s="34" t="s">
        <v>16</v>
      </c>
      <c r="L38" s="34" t="s">
        <v>17</v>
      </c>
      <c r="M38" s="34" t="s">
        <v>18</v>
      </c>
      <c r="N38" s="34" t="s">
        <v>19</v>
      </c>
    </row>
    <row r="39" spans="1:14" x14ac:dyDescent="0.3">
      <c r="A39" s="48" t="s">
        <v>49</v>
      </c>
      <c r="B39" s="51" t="s">
        <v>98</v>
      </c>
      <c r="C39" s="62">
        <f t="shared" ref="C39:N39" si="5">SUM(C40:C41)</f>
        <v>86.087000000000003</v>
      </c>
      <c r="D39" s="62">
        <f t="shared" si="5"/>
        <v>84.209000000000003</v>
      </c>
      <c r="E39" s="53">
        <f t="shared" si="5"/>
        <v>83.281830711999987</v>
      </c>
      <c r="F39" s="53">
        <f t="shared" si="5"/>
        <v>83.136177503999988</v>
      </c>
      <c r="G39" s="53">
        <f t="shared" si="5"/>
        <v>82.016685504000009</v>
      </c>
      <c r="H39" s="53">
        <f t="shared" si="5"/>
        <v>77.557936991999995</v>
      </c>
      <c r="I39" s="53">
        <f t="shared" si="5"/>
        <v>78.976305599999975</v>
      </c>
      <c r="J39" s="53">
        <f t="shared" si="5"/>
        <v>77.445408</v>
      </c>
      <c r="K39" s="53">
        <f t="shared" si="5"/>
        <v>75.914510400000026</v>
      </c>
      <c r="L39" s="53">
        <f t="shared" si="5"/>
        <v>74.587403520000009</v>
      </c>
      <c r="M39" s="53">
        <f t="shared" si="5"/>
        <v>73.663190400000033</v>
      </c>
      <c r="N39" s="53">
        <f t="shared" si="5"/>
        <v>69.610814399999995</v>
      </c>
    </row>
    <row r="40" spans="1:14" x14ac:dyDescent="0.3">
      <c r="A40" s="48" t="s">
        <v>50</v>
      </c>
      <c r="B40" s="63" t="s">
        <v>112</v>
      </c>
      <c r="C40" s="49">
        <v>47.498000000000005</v>
      </c>
      <c r="D40" s="49">
        <v>48.956000000000003</v>
      </c>
      <c r="E40" s="49">
        <v>47.119681448000001</v>
      </c>
      <c r="F40" s="49">
        <v>47.204863583999995</v>
      </c>
      <c r="G40" s="49">
        <v>46.702911744000005</v>
      </c>
      <c r="H40" s="49">
        <v>45.963960671999992</v>
      </c>
      <c r="I40" s="49">
        <v>45.2065056</v>
      </c>
      <c r="J40" s="49">
        <v>44.48608320000001</v>
      </c>
      <c r="K40" s="49">
        <v>43.675608000000018</v>
      </c>
      <c r="L40" s="49">
        <v>42.98257152</v>
      </c>
      <c r="M40" s="49">
        <v>42.144710400000022</v>
      </c>
      <c r="N40" s="49">
        <v>41.424287999999983</v>
      </c>
    </row>
    <row r="41" spans="1:14" x14ac:dyDescent="0.3">
      <c r="A41" s="48" t="s">
        <v>51</v>
      </c>
      <c r="B41" s="63" t="s">
        <v>113</v>
      </c>
      <c r="C41" s="49">
        <v>38.588999999999999</v>
      </c>
      <c r="D41" s="49">
        <v>35.253</v>
      </c>
      <c r="E41" s="49">
        <v>36.162149263999993</v>
      </c>
      <c r="F41" s="49">
        <v>35.931313920000001</v>
      </c>
      <c r="G41" s="49">
        <v>35.313773760000004</v>
      </c>
      <c r="H41" s="49">
        <v>31.593976319999999</v>
      </c>
      <c r="I41" s="49">
        <v>33.769799999999975</v>
      </c>
      <c r="J41" s="49">
        <v>32.95932479999999</v>
      </c>
      <c r="K41" s="49">
        <v>32.238902400000008</v>
      </c>
      <c r="L41" s="49">
        <v>31.604832000000016</v>
      </c>
      <c r="M41" s="49">
        <v>31.518480000000014</v>
      </c>
      <c r="N41" s="49">
        <v>28.186526400000009</v>
      </c>
    </row>
    <row r="42" spans="1:14" x14ac:dyDescent="0.3">
      <c r="A42" s="48" t="s">
        <v>52</v>
      </c>
      <c r="B42" s="51" t="s">
        <v>99</v>
      </c>
      <c r="C42" s="64">
        <f>SUM(C43:C49)</f>
        <v>0</v>
      </c>
      <c r="D42" s="64">
        <f>SUM(D43:D49)</f>
        <v>0</v>
      </c>
      <c r="E42" s="53">
        <f>SUM(E43:E49)</f>
        <v>29.883011846460004</v>
      </c>
      <c r="F42" s="53">
        <f>SUM(F43:F49)</f>
        <v>29.788646787009995</v>
      </c>
      <c r="G42" s="53">
        <f t="shared" ref="G42:N42" si="6">SUM(G43:G49)</f>
        <v>29.694049273640001</v>
      </c>
      <c r="H42" s="53">
        <f t="shared" si="6"/>
        <v>29.596659181110002</v>
      </c>
      <c r="I42" s="53">
        <f t="shared" si="6"/>
        <v>59.087284378509999</v>
      </c>
      <c r="J42" s="53">
        <f t="shared" si="6"/>
        <v>58.84056562048</v>
      </c>
      <c r="K42" s="53">
        <f t="shared" si="6"/>
        <v>58.594457980300007</v>
      </c>
      <c r="L42" s="53">
        <f t="shared" si="6"/>
        <v>58.348991573039996</v>
      </c>
      <c r="M42" s="53">
        <f t="shared" si="6"/>
        <v>58.104608387710002</v>
      </c>
      <c r="N42" s="53">
        <f t="shared" si="6"/>
        <v>57.858264553030004</v>
      </c>
    </row>
    <row r="43" spans="1:14" x14ac:dyDescent="0.3">
      <c r="A43" s="48" t="s">
        <v>53</v>
      </c>
      <c r="B43" s="44" t="s">
        <v>100</v>
      </c>
      <c r="C43" s="49"/>
      <c r="D43" s="49"/>
      <c r="E43" s="49"/>
      <c r="F43" s="49">
        <v>0</v>
      </c>
      <c r="G43" s="49"/>
      <c r="H43" s="49"/>
      <c r="I43" s="49"/>
      <c r="J43" s="49"/>
      <c r="K43" s="49"/>
      <c r="L43" s="49"/>
      <c r="M43" s="49"/>
      <c r="N43" s="49"/>
    </row>
    <row r="44" spans="1:14" x14ac:dyDescent="0.3">
      <c r="A44" s="48" t="s">
        <v>54</v>
      </c>
      <c r="B44" s="44" t="s">
        <v>101</v>
      </c>
      <c r="C44" s="49"/>
      <c r="D44" s="49"/>
      <c r="E44" s="49"/>
      <c r="F44" s="49">
        <v>0</v>
      </c>
      <c r="G44" s="49"/>
      <c r="H44" s="49"/>
      <c r="I44" s="49"/>
      <c r="J44" s="49"/>
      <c r="K44" s="49"/>
      <c r="L44" s="49"/>
      <c r="M44" s="49"/>
      <c r="N44" s="49"/>
    </row>
    <row r="45" spans="1:14" x14ac:dyDescent="0.3">
      <c r="A45" s="48" t="s">
        <v>55</v>
      </c>
      <c r="B45" s="44" t="s">
        <v>102</v>
      </c>
      <c r="C45" s="49"/>
      <c r="D45" s="49"/>
      <c r="E45" s="49"/>
      <c r="F45" s="49">
        <v>0</v>
      </c>
      <c r="G45" s="49"/>
      <c r="H45" s="49"/>
      <c r="I45" s="49"/>
      <c r="J45" s="49"/>
      <c r="K45" s="49"/>
      <c r="L45" s="49"/>
      <c r="M45" s="49"/>
      <c r="N45" s="49"/>
    </row>
    <row r="46" spans="1:14" x14ac:dyDescent="0.3">
      <c r="A46" s="48" t="s">
        <v>56</v>
      </c>
      <c r="B46" s="44" t="s">
        <v>103</v>
      </c>
      <c r="C46" s="49"/>
      <c r="D46" s="49"/>
      <c r="E46" s="49">
        <v>29.883011846460004</v>
      </c>
      <c r="F46" s="49">
        <v>29.788646787009995</v>
      </c>
      <c r="G46" s="49">
        <v>29.694049273640001</v>
      </c>
      <c r="H46" s="49">
        <v>29.596659181110002</v>
      </c>
      <c r="I46" s="49">
        <v>59.087284378509999</v>
      </c>
      <c r="J46" s="49">
        <v>58.84056562048</v>
      </c>
      <c r="K46" s="49">
        <v>58.594457980300007</v>
      </c>
      <c r="L46" s="49">
        <v>58.348991573039996</v>
      </c>
      <c r="M46" s="49">
        <v>58.104608387710002</v>
      </c>
      <c r="N46" s="49">
        <v>57.858264553030004</v>
      </c>
    </row>
    <row r="47" spans="1:14" x14ac:dyDescent="0.3">
      <c r="A47" s="48" t="s">
        <v>57</v>
      </c>
      <c r="B47" s="44" t="s">
        <v>104</v>
      </c>
      <c r="C47" s="49"/>
      <c r="D47" s="49"/>
      <c r="E47" s="49"/>
      <c r="F47" s="49">
        <v>0</v>
      </c>
      <c r="G47" s="49"/>
      <c r="H47" s="49"/>
      <c r="I47" s="49"/>
      <c r="J47" s="49"/>
      <c r="K47" s="49"/>
      <c r="L47" s="49"/>
      <c r="M47" s="49"/>
      <c r="N47" s="49"/>
    </row>
    <row r="48" spans="1:14" x14ac:dyDescent="0.3">
      <c r="A48" s="48" t="s">
        <v>58</v>
      </c>
      <c r="B48" s="66" t="s">
        <v>105</v>
      </c>
      <c r="C48" s="49"/>
      <c r="D48" s="49"/>
      <c r="E48" s="49"/>
      <c r="F48" s="49">
        <v>0</v>
      </c>
      <c r="G48" s="49"/>
      <c r="H48" s="49"/>
      <c r="I48" s="49"/>
      <c r="J48" s="49"/>
      <c r="K48" s="49"/>
      <c r="L48" s="49"/>
      <c r="M48" s="49"/>
      <c r="N48" s="49"/>
    </row>
    <row r="49" spans="1:14" x14ac:dyDescent="0.3">
      <c r="A49" s="48" t="s">
        <v>59</v>
      </c>
      <c r="B49" s="44" t="s">
        <v>106</v>
      </c>
      <c r="C49" s="49"/>
      <c r="D49" s="49"/>
      <c r="E49" s="49"/>
      <c r="F49" s="49">
        <v>0</v>
      </c>
      <c r="G49" s="49"/>
      <c r="H49" s="49"/>
      <c r="I49" s="49"/>
      <c r="J49" s="49"/>
      <c r="K49" s="49"/>
      <c r="L49" s="49"/>
      <c r="M49" s="49"/>
      <c r="N49" s="49"/>
    </row>
    <row r="50" spans="1:14" x14ac:dyDescent="0.3">
      <c r="A50" s="48" t="s">
        <v>60</v>
      </c>
      <c r="B50" s="51" t="s">
        <v>61</v>
      </c>
      <c r="C50" s="64">
        <f t="shared" ref="C50:N50" si="7">SUM(C51:C54)</f>
        <v>0</v>
      </c>
      <c r="D50" s="64">
        <f t="shared" si="7"/>
        <v>0</v>
      </c>
      <c r="E50" s="53">
        <f t="shared" si="7"/>
        <v>0</v>
      </c>
      <c r="F50" s="53">
        <f t="shared" si="7"/>
        <v>0</v>
      </c>
      <c r="G50" s="53">
        <f t="shared" si="7"/>
        <v>0</v>
      </c>
      <c r="H50" s="53">
        <f t="shared" si="7"/>
        <v>0</v>
      </c>
      <c r="I50" s="53">
        <f t="shared" si="7"/>
        <v>0</v>
      </c>
      <c r="J50" s="53">
        <f t="shared" si="7"/>
        <v>0</v>
      </c>
      <c r="K50" s="53">
        <f t="shared" si="7"/>
        <v>0</v>
      </c>
      <c r="L50" s="53">
        <f t="shared" si="7"/>
        <v>0</v>
      </c>
      <c r="M50" s="53">
        <f t="shared" si="7"/>
        <v>0</v>
      </c>
      <c r="N50" s="53">
        <f t="shared" si="7"/>
        <v>0</v>
      </c>
    </row>
    <row r="51" spans="1:14" x14ac:dyDescent="0.3">
      <c r="A51" s="48" t="s">
        <v>62</v>
      </c>
      <c r="B51" s="44" t="s">
        <v>63</v>
      </c>
      <c r="C51" s="49"/>
      <c r="D51" s="49"/>
      <c r="E51" s="49"/>
      <c r="F51" s="49">
        <v>0</v>
      </c>
      <c r="G51" s="49"/>
      <c r="H51" s="49"/>
      <c r="I51" s="49"/>
      <c r="J51" s="49"/>
      <c r="K51" s="49"/>
      <c r="L51" s="49"/>
      <c r="M51" s="49"/>
      <c r="N51" s="49"/>
    </row>
    <row r="52" spans="1:14" x14ac:dyDescent="0.3">
      <c r="A52" s="48" t="s">
        <v>64</v>
      </c>
      <c r="B52" s="63" t="s">
        <v>65</v>
      </c>
      <c r="C52" s="49"/>
      <c r="D52" s="49"/>
      <c r="E52" s="49"/>
      <c r="F52" s="49">
        <v>0</v>
      </c>
      <c r="G52" s="49"/>
      <c r="H52" s="49"/>
      <c r="I52" s="49"/>
      <c r="J52" s="49"/>
      <c r="K52" s="49"/>
      <c r="L52" s="49"/>
      <c r="M52" s="49"/>
      <c r="N52" s="49"/>
    </row>
    <row r="53" spans="1:14" x14ac:dyDescent="0.3">
      <c r="A53" s="48" t="s">
        <v>66</v>
      </c>
      <c r="B53" s="63" t="s">
        <v>67</v>
      </c>
      <c r="C53" s="49"/>
      <c r="D53" s="49"/>
      <c r="E53" s="49"/>
      <c r="F53" s="49">
        <v>0</v>
      </c>
      <c r="G53" s="49"/>
      <c r="H53" s="49"/>
      <c r="I53" s="49"/>
      <c r="J53" s="49"/>
      <c r="K53" s="49"/>
      <c r="L53" s="49"/>
      <c r="M53" s="49"/>
      <c r="N53" s="49"/>
    </row>
    <row r="54" spans="1:14" ht="15" customHeight="1" x14ac:dyDescent="0.3">
      <c r="A54" s="48" t="s">
        <v>68</v>
      </c>
      <c r="B54" s="63" t="s">
        <v>69</v>
      </c>
      <c r="C54" s="49"/>
      <c r="D54" s="49"/>
      <c r="E54" s="49"/>
      <c r="F54" s="49">
        <v>0</v>
      </c>
      <c r="G54" s="49"/>
      <c r="H54" s="49"/>
      <c r="I54" s="49"/>
      <c r="J54" s="49"/>
      <c r="K54" s="49"/>
      <c r="L54" s="49"/>
      <c r="M54" s="49"/>
      <c r="N54" s="49"/>
    </row>
    <row r="55" spans="1:14" x14ac:dyDescent="0.3">
      <c r="A55" s="48" t="s">
        <v>70</v>
      </c>
      <c r="B55" s="51" t="s">
        <v>71</v>
      </c>
      <c r="C55" s="62">
        <f>SUM(C56:C58)</f>
        <v>162.81100000000001</v>
      </c>
      <c r="D55" s="62">
        <f t="shared" ref="D55:N55" si="8">SUM(D56:D58)</f>
        <v>152.691</v>
      </c>
      <c r="E55" s="62">
        <f t="shared" si="8"/>
        <v>171.68703149501002</v>
      </c>
      <c r="F55" s="62">
        <f t="shared" si="8"/>
        <v>78.372887525870013</v>
      </c>
      <c r="G55" s="62">
        <f t="shared" si="8"/>
        <v>18.74935726975</v>
      </c>
      <c r="H55" s="62">
        <f t="shared" si="8"/>
        <v>17.42607217974</v>
      </c>
      <c r="I55" s="62">
        <f t="shared" si="8"/>
        <v>17.425536453270002</v>
      </c>
      <c r="J55" s="62">
        <f t="shared" si="8"/>
        <v>17.420926132350001</v>
      </c>
      <c r="K55" s="62">
        <f t="shared" si="8"/>
        <v>17.42049060555</v>
      </c>
      <c r="L55" s="62">
        <f t="shared" si="8"/>
        <v>17.423305303900001</v>
      </c>
      <c r="M55" s="62">
        <f t="shared" si="8"/>
        <v>17.421570598110002</v>
      </c>
      <c r="N55" s="62">
        <f t="shared" si="8"/>
        <v>17.421593370619998</v>
      </c>
    </row>
    <row r="56" spans="1:14" x14ac:dyDescent="0.3">
      <c r="A56" s="48" t="s">
        <v>72</v>
      </c>
      <c r="B56" s="44" t="s">
        <v>73</v>
      </c>
      <c r="C56" s="49"/>
      <c r="D56" s="49"/>
      <c r="E56" s="49"/>
      <c r="F56" s="49">
        <v>0</v>
      </c>
      <c r="G56" s="49"/>
      <c r="H56" s="49"/>
      <c r="I56" s="49"/>
      <c r="J56" s="49"/>
      <c r="K56" s="49"/>
      <c r="L56" s="49"/>
      <c r="M56" s="49"/>
      <c r="N56" s="49"/>
    </row>
    <row r="57" spans="1:14" x14ac:dyDescent="0.3">
      <c r="A57" s="48" t="s">
        <v>74</v>
      </c>
      <c r="B57" s="63" t="s">
        <v>116</v>
      </c>
      <c r="C57" s="49">
        <v>10.005000000000001</v>
      </c>
      <c r="D57" s="49">
        <v>14.016</v>
      </c>
      <c r="E57" s="49">
        <v>24.928186516510003</v>
      </c>
      <c r="F57" s="49">
        <v>21.557877925869999</v>
      </c>
      <c r="G57" s="49">
        <v>18.74935726975</v>
      </c>
      <c r="H57" s="49">
        <v>17.42607217974</v>
      </c>
      <c r="I57" s="49">
        <v>17.425536453270002</v>
      </c>
      <c r="J57" s="49">
        <v>17.420926132350001</v>
      </c>
      <c r="K57" s="49">
        <v>17.42049060555</v>
      </c>
      <c r="L57" s="49">
        <v>17.423305303900001</v>
      </c>
      <c r="M57" s="49">
        <v>17.421570598110002</v>
      </c>
      <c r="N57" s="49">
        <v>17.421593370619998</v>
      </c>
    </row>
    <row r="58" spans="1:14" ht="15" customHeight="1" x14ac:dyDescent="0.3">
      <c r="A58" s="48" t="s">
        <v>75</v>
      </c>
      <c r="B58" s="63" t="s">
        <v>117</v>
      </c>
      <c r="C58" s="49">
        <v>152.80600000000001</v>
      </c>
      <c r="D58" s="49">
        <v>138.67500000000001</v>
      </c>
      <c r="E58" s="49">
        <v>146.75884497850001</v>
      </c>
      <c r="F58" s="49">
        <v>56.81500960000001</v>
      </c>
      <c r="G58" s="49"/>
      <c r="H58" s="49"/>
      <c r="I58" s="49"/>
      <c r="J58" s="49"/>
      <c r="K58" s="49"/>
      <c r="L58" s="49"/>
      <c r="M58" s="49"/>
      <c r="N58" s="49"/>
    </row>
    <row r="59" spans="1:14" ht="15" customHeight="1" x14ac:dyDescent="0.3">
      <c r="A59" s="79" t="s">
        <v>76</v>
      </c>
      <c r="B59" s="63" t="s">
        <v>107</v>
      </c>
      <c r="C59" s="49"/>
      <c r="D59" s="49"/>
      <c r="E59" s="49"/>
      <c r="F59" s="49"/>
      <c r="G59" s="49"/>
      <c r="H59" s="49"/>
      <c r="I59" s="49"/>
      <c r="J59" s="49"/>
      <c r="K59" s="49"/>
      <c r="L59" s="49"/>
      <c r="M59" s="49"/>
      <c r="N59" s="49"/>
    </row>
    <row r="60" spans="1:14" ht="15" customHeight="1" x14ac:dyDescent="0.3">
      <c r="A60" s="79">
        <v>20</v>
      </c>
      <c r="B60" s="51" t="s">
        <v>77</v>
      </c>
      <c r="C60" s="49">
        <v>26.105</v>
      </c>
      <c r="D60" s="49">
        <v>100.297</v>
      </c>
      <c r="E60" s="49">
        <v>23.382999999999999</v>
      </c>
      <c r="F60" s="49">
        <v>166.291</v>
      </c>
      <c r="G60" s="49">
        <v>219.09399999999999</v>
      </c>
      <c r="H60" s="49">
        <v>222.38200000000001</v>
      </c>
      <c r="I60" s="49">
        <v>188.70400000000001</v>
      </c>
      <c r="J60" s="49">
        <v>195.83699999999999</v>
      </c>
      <c r="K60" s="49">
        <v>196.18199999999999</v>
      </c>
      <c r="L60" s="49">
        <v>200.523</v>
      </c>
      <c r="M60" s="49">
        <v>204.99299999999999</v>
      </c>
      <c r="N60" s="49">
        <v>203.49700000000001</v>
      </c>
    </row>
    <row r="61" spans="1:14" x14ac:dyDescent="0.3">
      <c r="A61" s="79"/>
      <c r="B61" s="55"/>
      <c r="C61" s="56"/>
      <c r="D61" s="56"/>
      <c r="E61" s="57"/>
      <c r="F61" s="57"/>
      <c r="G61" s="58"/>
      <c r="H61" s="58"/>
      <c r="I61" s="58"/>
      <c r="J61" s="58"/>
      <c r="K61" s="58"/>
      <c r="L61" s="58"/>
      <c r="M61" s="58"/>
      <c r="N61" s="58"/>
    </row>
    <row r="62" spans="1:14" x14ac:dyDescent="0.3">
      <c r="A62" s="54"/>
      <c r="B62" s="51" t="s">
        <v>78</v>
      </c>
      <c r="C62" s="59"/>
      <c r="D62" s="59"/>
      <c r="E62" s="60"/>
      <c r="F62" s="60"/>
      <c r="G62" s="61"/>
      <c r="H62" s="61"/>
      <c r="I62" s="61"/>
      <c r="J62" s="61"/>
      <c r="K62" s="61"/>
      <c r="L62" s="61"/>
      <c r="M62" s="61"/>
      <c r="N62" s="61"/>
    </row>
    <row r="63" spans="1:14" x14ac:dyDescent="0.3">
      <c r="A63" s="43"/>
      <c r="B63" s="51" t="s">
        <v>79</v>
      </c>
      <c r="C63" s="53">
        <f>C28+C34+C39+C42+C50+C55+C60</f>
        <v>454.30100000000004</v>
      </c>
      <c r="D63" s="53">
        <f t="shared" ref="D63:N63" si="9">D28+D34+D39+D42+D50+D55+D60</f>
        <v>438.20100000000002</v>
      </c>
      <c r="E63" s="53">
        <f t="shared" si="9"/>
        <v>439.96865559305996</v>
      </c>
      <c r="F63" s="53">
        <f t="shared" si="9"/>
        <v>443.89928576411</v>
      </c>
      <c r="G63" s="53">
        <f t="shared" si="9"/>
        <v>445.10164426166</v>
      </c>
      <c r="H63" s="53">
        <f t="shared" si="9"/>
        <v>446.40422501124999</v>
      </c>
      <c r="I63" s="53">
        <f t="shared" si="9"/>
        <v>447.88659171382</v>
      </c>
      <c r="J63" s="53">
        <f t="shared" si="9"/>
        <v>449.39930393282998</v>
      </c>
      <c r="K63" s="53">
        <f t="shared" si="9"/>
        <v>448.86567565142002</v>
      </c>
      <c r="L63" s="53">
        <f t="shared" si="9"/>
        <v>449.28764689652002</v>
      </c>
      <c r="M63" s="53">
        <f t="shared" si="9"/>
        <v>449.81547483589009</v>
      </c>
      <c r="N63" s="53">
        <f t="shared" si="9"/>
        <v>450.58572595974005</v>
      </c>
    </row>
    <row r="64" spans="1:14" x14ac:dyDescent="0.3">
      <c r="A64" s="43">
        <v>21</v>
      </c>
      <c r="B64" s="51" t="s">
        <v>80</v>
      </c>
      <c r="C64" s="53">
        <f t="shared" ref="C64:N64" si="10">C25</f>
        <v>454.3</v>
      </c>
      <c r="D64" s="53">
        <f t="shared" si="10"/>
        <v>438.2</v>
      </c>
      <c r="E64" s="53">
        <f t="shared" si="10"/>
        <v>439.96772179999999</v>
      </c>
      <c r="F64" s="53">
        <f t="shared" si="10"/>
        <v>443.89829900000012</v>
      </c>
      <c r="G64" s="53">
        <f t="shared" si="10"/>
        <v>445.10020709999998</v>
      </c>
      <c r="H64" s="53">
        <f t="shared" si="10"/>
        <v>446.40276879999993</v>
      </c>
      <c r="I64" s="53">
        <f t="shared" si="10"/>
        <v>447.88590370000003</v>
      </c>
      <c r="J64" s="53">
        <f t="shared" si="10"/>
        <v>449.39858149999992</v>
      </c>
      <c r="K64" s="53">
        <f t="shared" si="10"/>
        <v>448.86452580000002</v>
      </c>
      <c r="L64" s="53">
        <f t="shared" si="10"/>
        <v>449.28679279999994</v>
      </c>
      <c r="M64" s="53">
        <f t="shared" si="10"/>
        <v>449.81434550000006</v>
      </c>
      <c r="N64" s="53">
        <f t="shared" si="10"/>
        <v>450.5848532</v>
      </c>
    </row>
    <row r="65" spans="1:15" x14ac:dyDescent="0.3">
      <c r="A65" s="43">
        <v>22</v>
      </c>
      <c r="B65" s="67" t="s">
        <v>81</v>
      </c>
      <c r="C65" s="53">
        <f t="shared" ref="C65:D65" si="11">C63-C64</f>
        <v>1.0000000000331966E-3</v>
      </c>
      <c r="D65" s="53">
        <f t="shared" si="11"/>
        <v>1.0000000000331966E-3</v>
      </c>
      <c r="E65" s="53">
        <f>E63-E64</f>
        <v>9.3379305997132178E-4</v>
      </c>
      <c r="F65" s="53">
        <f>F63-F64</f>
        <v>9.8676410988218777E-4</v>
      </c>
      <c r="G65" s="53">
        <f t="shared" ref="G65:N65" si="12">G63-G64</f>
        <v>1.437161660021502E-3</v>
      </c>
      <c r="H65" s="53">
        <f t="shared" si="12"/>
        <v>1.456211250058459E-3</v>
      </c>
      <c r="I65" s="53">
        <f t="shared" si="12"/>
        <v>6.8801381996763666E-4</v>
      </c>
      <c r="J65" s="53">
        <f t="shared" si="12"/>
        <v>7.2243283005946068E-4</v>
      </c>
      <c r="K65" s="53">
        <f t="shared" si="12"/>
        <v>1.1498514199956844E-3</v>
      </c>
      <c r="L65" s="53">
        <f t="shared" si="12"/>
        <v>8.5409652007228942E-4</v>
      </c>
      <c r="M65" s="53">
        <f t="shared" si="12"/>
        <v>1.1293358900275052E-3</v>
      </c>
      <c r="N65" s="53">
        <f t="shared" si="12"/>
        <v>8.7275974004796808E-4</v>
      </c>
    </row>
    <row r="66" spans="1:15" x14ac:dyDescent="0.3">
      <c r="A66" s="48">
        <v>23</v>
      </c>
      <c r="B66" s="44" t="s">
        <v>82</v>
      </c>
      <c r="C66" s="45"/>
      <c r="D66" s="45"/>
      <c r="E66" s="49"/>
      <c r="F66" s="49">
        <v>0</v>
      </c>
      <c r="G66" s="49"/>
      <c r="H66" s="49"/>
      <c r="I66" s="49"/>
      <c r="J66" s="49"/>
      <c r="K66" s="49"/>
      <c r="L66" s="49"/>
      <c r="M66" s="49"/>
      <c r="N66" s="49"/>
    </row>
    <row r="67" spans="1:15" x14ac:dyDescent="0.3">
      <c r="A67" s="48">
        <v>24</v>
      </c>
      <c r="B67" s="44" t="s">
        <v>83</v>
      </c>
      <c r="C67" s="45"/>
      <c r="D67" s="45"/>
      <c r="E67" s="49"/>
      <c r="F67" s="49">
        <v>0</v>
      </c>
      <c r="G67" s="49"/>
      <c r="H67" s="49"/>
      <c r="I67" s="49"/>
      <c r="J67" s="49"/>
      <c r="K67" s="49"/>
      <c r="L67" s="49"/>
      <c r="M67" s="49"/>
      <c r="N67" s="49"/>
    </row>
    <row r="68" spans="1:15" x14ac:dyDescent="0.3">
      <c r="A68" s="48">
        <v>25</v>
      </c>
      <c r="B68" s="55"/>
      <c r="C68" s="56"/>
      <c r="D68" s="56"/>
      <c r="E68" s="57"/>
      <c r="F68" s="57"/>
      <c r="G68" s="58"/>
      <c r="H68" s="58"/>
      <c r="I68" s="58"/>
      <c r="J68" s="58"/>
      <c r="K68" s="58"/>
      <c r="L68" s="58"/>
      <c r="M68" s="58"/>
      <c r="N68" s="58"/>
    </row>
    <row r="69" spans="1:15" x14ac:dyDescent="0.3">
      <c r="A69" s="54"/>
      <c r="B69" s="69" t="s">
        <v>84</v>
      </c>
      <c r="C69" s="1"/>
      <c r="D69" s="1"/>
      <c r="F69" s="78" t="s">
        <v>118</v>
      </c>
    </row>
    <row r="70" spans="1:15" x14ac:dyDescent="0.3">
      <c r="A70" s="68" t="s">
        <v>8</v>
      </c>
      <c r="B70" s="71"/>
      <c r="C70" s="72"/>
      <c r="D70" s="73"/>
      <c r="E70" s="73"/>
      <c r="F70" s="73"/>
      <c r="G70" s="74"/>
      <c r="O70" s="5"/>
    </row>
    <row r="71" spans="1:15" x14ac:dyDescent="0.3">
      <c r="A71" s="70" t="s">
        <v>85</v>
      </c>
      <c r="B71" s="71"/>
      <c r="C71" s="72"/>
      <c r="D71" s="73"/>
      <c r="E71" s="73"/>
      <c r="F71" s="73"/>
      <c r="G71" s="74"/>
      <c r="O71" s="5"/>
    </row>
    <row r="72" spans="1:15" x14ac:dyDescent="0.3">
      <c r="A72" s="70" t="s">
        <v>85</v>
      </c>
    </row>
  </sheetData>
  <printOptions horizontalCentered="1"/>
  <pageMargins left="0.5" right="0.5" top="0.5" bottom="0.5" header="0.5" footer="0.5"/>
  <pageSetup scale="69" fitToHeight="2" pageOrder="overThenDown"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7"/>
    <pageSetUpPr fitToPage="1"/>
  </sheetPr>
  <dimension ref="A1:O72"/>
  <sheetViews>
    <sheetView showGridLines="0" zoomScale="85" zoomScaleNormal="85" workbookViewId="0">
      <selection activeCell="C17" sqref="C17:D17"/>
    </sheetView>
  </sheetViews>
  <sheetFormatPr defaultColWidth="7.09765625" defaultRowHeight="15.6" x14ac:dyDescent="0.3"/>
  <cols>
    <col min="1" max="1" width="3.8984375" style="1" customWidth="1"/>
    <col min="2" max="2" width="53.3984375" style="2" customWidth="1"/>
    <col min="3" max="4" width="9.69921875" style="3" customWidth="1"/>
    <col min="5" max="6" width="9.69921875" style="4" customWidth="1"/>
    <col min="7" max="14" width="9.69921875" style="5" customWidth="1"/>
    <col min="15" max="16384" width="7.09765625" style="6"/>
  </cols>
  <sheetData>
    <row r="1" spans="1:15" x14ac:dyDescent="0.3">
      <c r="B1" s="2" t="s">
        <v>0</v>
      </c>
    </row>
    <row r="2" spans="1:15" x14ac:dyDescent="0.3">
      <c r="B2" s="2" t="s">
        <v>1</v>
      </c>
    </row>
    <row r="3" spans="1:15" s="7" customFormat="1" ht="15.75" customHeight="1" x14ac:dyDescent="0.3">
      <c r="B3" s="8" t="s">
        <v>2</v>
      </c>
      <c r="C3" s="9"/>
      <c r="D3" s="9"/>
      <c r="E3" s="10"/>
      <c r="F3" s="10"/>
      <c r="G3" s="11"/>
      <c r="H3" s="11"/>
      <c r="I3" s="11"/>
      <c r="J3" s="11"/>
      <c r="K3" s="11"/>
      <c r="L3" s="11"/>
      <c r="M3" s="11"/>
      <c r="N3" s="11"/>
    </row>
    <row r="4" spans="1:15" s="7" customFormat="1" ht="15.75" customHeight="1" x14ac:dyDescent="0.3">
      <c r="B4" s="12" t="s">
        <v>3</v>
      </c>
      <c r="C4" s="9"/>
      <c r="D4" s="9"/>
      <c r="E4" s="10"/>
      <c r="F4" s="10"/>
      <c r="G4" s="11"/>
      <c r="H4" s="11"/>
      <c r="I4" s="11"/>
      <c r="J4" s="11"/>
      <c r="K4" s="11"/>
      <c r="L4" s="11"/>
      <c r="M4" s="11"/>
      <c r="N4" s="11"/>
    </row>
    <row r="5" spans="1:15" s="7" customFormat="1" ht="15.75" customHeight="1" x14ac:dyDescent="0.3">
      <c r="B5" s="13"/>
      <c r="C5" s="9"/>
      <c r="D5" s="9"/>
      <c r="E5" s="10"/>
      <c r="F5" s="10"/>
      <c r="I5" s="11"/>
      <c r="J5" s="11"/>
      <c r="K5" s="11"/>
      <c r="L5" s="11"/>
      <c r="M5" s="11"/>
      <c r="N5" s="11"/>
    </row>
    <row r="6" spans="1:15" s="7" customFormat="1" ht="15.75" customHeight="1" x14ac:dyDescent="0.3">
      <c r="B6" s="14" t="s">
        <v>93</v>
      </c>
      <c r="E6" s="15"/>
      <c r="F6" s="16" t="s">
        <v>4</v>
      </c>
      <c r="G6" s="17"/>
      <c r="H6" s="18"/>
      <c r="I6" s="18"/>
      <c r="J6" s="18"/>
      <c r="K6" s="19"/>
      <c r="L6" s="19"/>
      <c r="M6" s="11"/>
      <c r="N6" s="11"/>
      <c r="O6" s="11"/>
    </row>
    <row r="7" spans="1:15" s="7" customFormat="1" x14ac:dyDescent="0.3">
      <c r="B7" s="20"/>
      <c r="E7" s="21"/>
      <c r="F7" s="22" t="s">
        <v>5</v>
      </c>
      <c r="G7" s="23"/>
      <c r="H7" s="23"/>
      <c r="I7" s="23"/>
      <c r="K7" s="24"/>
      <c r="L7" s="24"/>
      <c r="M7" s="24"/>
      <c r="N7" s="24"/>
      <c r="O7" s="11"/>
    </row>
    <row r="8" spans="1:15" s="7" customFormat="1" ht="31.2" x14ac:dyDescent="0.3">
      <c r="B8" s="25" t="s">
        <v>94</v>
      </c>
      <c r="E8" s="26"/>
      <c r="F8" s="27" t="s">
        <v>6</v>
      </c>
      <c r="G8" s="28"/>
      <c r="I8" s="28"/>
      <c r="J8" s="29" t="s">
        <v>7</v>
      </c>
      <c r="K8" s="30"/>
      <c r="L8" s="30"/>
      <c r="M8" s="30"/>
      <c r="N8" s="30"/>
      <c r="O8" s="11"/>
    </row>
    <row r="9" spans="1:15" s="35" customFormat="1" x14ac:dyDescent="0.3">
      <c r="A9" s="31" t="s">
        <v>8</v>
      </c>
      <c r="B9" s="32" t="s">
        <v>9</v>
      </c>
      <c r="C9" s="33" t="s">
        <v>10</v>
      </c>
      <c r="D9" s="34">
        <v>2016</v>
      </c>
      <c r="E9" s="33" t="s">
        <v>11</v>
      </c>
      <c r="F9" s="33" t="s">
        <v>12</v>
      </c>
      <c r="G9" s="34">
        <v>2019</v>
      </c>
      <c r="H9" s="34" t="s">
        <v>13</v>
      </c>
      <c r="I9" s="34" t="s">
        <v>14</v>
      </c>
      <c r="J9" s="34" t="s">
        <v>15</v>
      </c>
      <c r="K9" s="34" t="s">
        <v>16</v>
      </c>
      <c r="L9" s="34" t="s">
        <v>17</v>
      </c>
      <c r="M9" s="34" t="s">
        <v>18</v>
      </c>
      <c r="N9" s="34" t="s">
        <v>19</v>
      </c>
    </row>
    <row r="10" spans="1:15" s="35" customFormat="1" x14ac:dyDescent="0.3">
      <c r="A10" s="36"/>
      <c r="B10" s="37" t="s">
        <v>20</v>
      </c>
      <c r="C10" s="38" t="s">
        <v>21</v>
      </c>
      <c r="D10" s="39"/>
      <c r="E10" s="40" t="s">
        <v>22</v>
      </c>
      <c r="F10" s="41"/>
      <c r="G10" s="42"/>
      <c r="H10" s="42"/>
      <c r="I10" s="42"/>
      <c r="J10" s="42"/>
      <c r="K10" s="42"/>
      <c r="L10" s="42"/>
      <c r="M10" s="42"/>
      <c r="N10" s="42"/>
    </row>
    <row r="11" spans="1:15" x14ac:dyDescent="0.3">
      <c r="A11" s="43">
        <v>1</v>
      </c>
      <c r="B11" s="44" t="s">
        <v>23</v>
      </c>
      <c r="C11" s="45">
        <v>139.1</v>
      </c>
      <c r="D11" s="45">
        <v>136.6</v>
      </c>
      <c r="E11" s="46">
        <v>137.89591909999999</v>
      </c>
      <c r="F11" s="46">
        <v>137.56574449999997</v>
      </c>
      <c r="G11" s="47">
        <v>137.26237750000001</v>
      </c>
      <c r="H11" s="47">
        <v>136.98027729999998</v>
      </c>
      <c r="I11" s="47">
        <v>136.714257</v>
      </c>
      <c r="J11" s="47">
        <v>136.46032950000003</v>
      </c>
      <c r="K11" s="47">
        <v>136.2166598</v>
      </c>
      <c r="L11" s="47">
        <v>135.98729360000002</v>
      </c>
      <c r="M11" s="47">
        <v>135.7547859</v>
      </c>
      <c r="N11" s="47">
        <v>135.49871160000001</v>
      </c>
    </row>
    <row r="12" spans="1:15" x14ac:dyDescent="0.3">
      <c r="A12" s="48" t="s">
        <v>24</v>
      </c>
      <c r="B12" s="44" t="s">
        <v>25</v>
      </c>
      <c r="C12" s="45"/>
      <c r="D12" s="45"/>
      <c r="E12" s="49"/>
      <c r="F12" s="49"/>
      <c r="G12" s="49"/>
      <c r="H12" s="49"/>
      <c r="I12" s="49"/>
      <c r="J12" s="49"/>
      <c r="K12" s="49"/>
      <c r="L12" s="49"/>
      <c r="M12" s="49"/>
      <c r="N12" s="49"/>
    </row>
    <row r="13" spans="1:15" x14ac:dyDescent="0.3">
      <c r="A13" s="48" t="s">
        <v>26</v>
      </c>
      <c r="B13" s="44" t="s">
        <v>27</v>
      </c>
      <c r="C13" s="45"/>
      <c r="D13" s="45"/>
      <c r="E13" s="49"/>
      <c r="F13" s="49"/>
      <c r="G13" s="49"/>
      <c r="H13" s="49"/>
      <c r="I13" s="49"/>
      <c r="J13" s="49"/>
      <c r="K13" s="49"/>
      <c r="L13" s="49"/>
      <c r="M13" s="49"/>
      <c r="N13" s="49"/>
    </row>
    <row r="14" spans="1:15" x14ac:dyDescent="0.3">
      <c r="A14" s="48" t="s">
        <v>28</v>
      </c>
      <c r="B14" s="44" t="s">
        <v>29</v>
      </c>
      <c r="C14" s="45"/>
      <c r="D14" s="45"/>
      <c r="E14" s="49"/>
      <c r="F14" s="49"/>
      <c r="G14" s="49"/>
      <c r="H14" s="49"/>
      <c r="I14" s="49"/>
      <c r="J14" s="49"/>
      <c r="K14" s="49"/>
      <c r="L14" s="49"/>
      <c r="M14" s="49"/>
      <c r="N14" s="49"/>
    </row>
    <row r="15" spans="1:15" x14ac:dyDescent="0.3">
      <c r="A15" s="48" t="s">
        <v>30</v>
      </c>
      <c r="B15" s="44" t="s">
        <v>31</v>
      </c>
      <c r="C15" s="45"/>
      <c r="D15" s="45"/>
      <c r="E15" s="49"/>
      <c r="F15" s="49"/>
      <c r="G15" s="49"/>
      <c r="H15" s="49"/>
      <c r="I15" s="49"/>
      <c r="J15" s="49"/>
      <c r="K15" s="49"/>
      <c r="L15" s="49"/>
      <c r="M15" s="49"/>
      <c r="N15" s="49"/>
    </row>
    <row r="16" spans="1:15" x14ac:dyDescent="0.3">
      <c r="A16" s="48" t="s">
        <v>32</v>
      </c>
      <c r="B16" s="44" t="s">
        <v>33</v>
      </c>
      <c r="C16" s="45"/>
      <c r="D16" s="45"/>
      <c r="E16" s="49"/>
      <c r="F16" s="49"/>
      <c r="G16" s="49"/>
      <c r="H16" s="49"/>
      <c r="I16" s="49"/>
      <c r="J16" s="49"/>
      <c r="K16" s="49"/>
      <c r="L16" s="49"/>
      <c r="M16" s="49"/>
      <c r="N16" s="49"/>
    </row>
    <row r="17" spans="1:14" x14ac:dyDescent="0.3">
      <c r="A17" s="43">
        <v>3</v>
      </c>
      <c r="B17" s="44" t="s">
        <v>34</v>
      </c>
      <c r="C17" s="84">
        <v>-0.2</v>
      </c>
      <c r="D17" s="84">
        <v>-0.2</v>
      </c>
      <c r="E17" s="77">
        <v>-0.22900000000000001</v>
      </c>
      <c r="F17" s="77">
        <v>-0.19500000000000001</v>
      </c>
      <c r="G17" s="77">
        <v>-0.21199999999999999</v>
      </c>
      <c r="H17" s="77">
        <v>-0.23200000000000001</v>
      </c>
      <c r="I17" s="77">
        <v>-0.246</v>
      </c>
      <c r="J17" s="77">
        <v>-0.25800000000000001</v>
      </c>
      <c r="K17" s="77">
        <v>-0.26800000000000002</v>
      </c>
      <c r="L17" s="77">
        <v>-0.27500000000000002</v>
      </c>
      <c r="M17" s="77">
        <v>-0.3</v>
      </c>
      <c r="N17" s="77">
        <v>-0.32500000000000001</v>
      </c>
    </row>
    <row r="18" spans="1:14" x14ac:dyDescent="0.3">
      <c r="A18" s="43">
        <v>4</v>
      </c>
      <c r="B18" s="44" t="s">
        <v>35</v>
      </c>
      <c r="C18" s="50"/>
      <c r="D18" s="50"/>
      <c r="E18" s="50"/>
      <c r="F18" s="50">
        <v>0</v>
      </c>
      <c r="G18" s="50"/>
      <c r="H18" s="50"/>
      <c r="I18" s="50"/>
      <c r="J18" s="50"/>
      <c r="K18" s="50"/>
      <c r="L18" s="50"/>
      <c r="M18" s="50"/>
      <c r="N18" s="50"/>
    </row>
    <row r="19" spans="1:14" x14ac:dyDescent="0.3">
      <c r="A19" s="43">
        <v>5</v>
      </c>
      <c r="B19" s="51" t="s">
        <v>95</v>
      </c>
      <c r="C19" s="52">
        <f t="shared" ref="C19:D19" si="0">C11+C17+C18</f>
        <v>138.9</v>
      </c>
      <c r="D19" s="52">
        <f t="shared" si="0"/>
        <v>136.4</v>
      </c>
      <c r="E19" s="52">
        <f>E11+E17+E18</f>
        <v>137.66691909999997</v>
      </c>
      <c r="F19" s="52">
        <f>F11+F17+F18</f>
        <v>137.37074449999997</v>
      </c>
      <c r="G19" s="53">
        <f t="shared" ref="G19:N19" si="1">G11+G17+G18</f>
        <v>137.05037750000002</v>
      </c>
      <c r="H19" s="53">
        <f t="shared" si="1"/>
        <v>136.74827729999998</v>
      </c>
      <c r="I19" s="53">
        <f t="shared" si="1"/>
        <v>136.46825699999999</v>
      </c>
      <c r="J19" s="53">
        <f t="shared" si="1"/>
        <v>136.20232950000002</v>
      </c>
      <c r="K19" s="53">
        <f t="shared" si="1"/>
        <v>135.9486598</v>
      </c>
      <c r="L19" s="53">
        <f t="shared" si="1"/>
        <v>135.71229360000001</v>
      </c>
      <c r="M19" s="53">
        <f t="shared" si="1"/>
        <v>135.45478589999999</v>
      </c>
      <c r="N19" s="53">
        <f t="shared" si="1"/>
        <v>135.17371160000002</v>
      </c>
    </row>
    <row r="20" spans="1:14" x14ac:dyDescent="0.3">
      <c r="A20" s="43">
        <v>6</v>
      </c>
      <c r="B20" s="44" t="s">
        <v>36</v>
      </c>
      <c r="C20" s="45"/>
      <c r="D20" s="45"/>
      <c r="E20" s="45"/>
      <c r="F20" s="45"/>
      <c r="G20" s="45"/>
      <c r="H20" s="45"/>
      <c r="I20" s="45"/>
      <c r="J20" s="45"/>
      <c r="K20" s="45"/>
      <c r="L20" s="45"/>
      <c r="M20" s="45"/>
      <c r="N20" s="45"/>
    </row>
    <row r="21" spans="1:14" x14ac:dyDescent="0.3">
      <c r="A21" s="43">
        <v>7</v>
      </c>
      <c r="B21" s="44" t="s">
        <v>37</v>
      </c>
      <c r="C21" s="45"/>
      <c r="D21" s="45"/>
      <c r="E21" s="45"/>
      <c r="F21" s="45"/>
      <c r="G21" s="45"/>
      <c r="H21" s="45"/>
      <c r="I21" s="45"/>
      <c r="J21" s="45"/>
      <c r="K21" s="45"/>
      <c r="L21" s="45"/>
      <c r="M21" s="45"/>
      <c r="N21" s="45"/>
    </row>
    <row r="22" spans="1:14" x14ac:dyDescent="0.3">
      <c r="A22" s="43">
        <v>8</v>
      </c>
      <c r="B22" s="44" t="s">
        <v>38</v>
      </c>
      <c r="C22" s="45"/>
      <c r="D22" s="45"/>
      <c r="E22" s="45"/>
      <c r="F22" s="45"/>
      <c r="G22" s="45"/>
      <c r="H22" s="45"/>
      <c r="I22" s="45"/>
      <c r="J22" s="45"/>
      <c r="K22" s="45"/>
      <c r="L22" s="45"/>
      <c r="M22" s="45"/>
      <c r="N22" s="45"/>
    </row>
    <row r="23" spans="1:14" x14ac:dyDescent="0.3">
      <c r="A23" s="48">
        <v>9</v>
      </c>
      <c r="B23" s="44" t="s">
        <v>39</v>
      </c>
      <c r="C23" s="45"/>
      <c r="D23" s="45"/>
      <c r="E23" s="45"/>
      <c r="F23" s="45"/>
      <c r="G23" s="45"/>
      <c r="H23" s="45"/>
      <c r="I23" s="45"/>
      <c r="J23" s="45"/>
      <c r="K23" s="45"/>
      <c r="L23" s="45"/>
      <c r="M23" s="45"/>
      <c r="N23" s="45"/>
    </row>
    <row r="24" spans="1:14" x14ac:dyDescent="0.3">
      <c r="A24" s="43">
        <v>10</v>
      </c>
      <c r="B24" s="44" t="s">
        <v>40</v>
      </c>
      <c r="C24" s="49"/>
      <c r="D24" s="49"/>
      <c r="E24" s="49"/>
      <c r="F24" s="49">
        <v>0</v>
      </c>
      <c r="G24" s="49"/>
      <c r="H24" s="49"/>
      <c r="I24" s="49"/>
      <c r="J24" s="49"/>
      <c r="K24" s="49"/>
      <c r="L24" s="49"/>
      <c r="M24" s="49"/>
      <c r="N24" s="49"/>
    </row>
    <row r="25" spans="1:14" x14ac:dyDescent="0.3">
      <c r="A25" s="43">
        <v>11</v>
      </c>
      <c r="B25" s="51" t="s">
        <v>80</v>
      </c>
      <c r="C25" s="52">
        <f>SUM(C19:C24)</f>
        <v>138.9</v>
      </c>
      <c r="D25" s="52">
        <f>SUM(D19:D24)</f>
        <v>136.4</v>
      </c>
      <c r="E25" s="52">
        <f>SUM(E19:E24)</f>
        <v>137.66691909999997</v>
      </c>
      <c r="F25" s="53">
        <f>SUM(F19:F24)</f>
        <v>137.37074449999997</v>
      </c>
      <c r="G25" s="53">
        <f t="shared" ref="G25:N25" si="2">SUM(G19:G24)</f>
        <v>137.05037750000002</v>
      </c>
      <c r="H25" s="53">
        <f t="shared" si="2"/>
        <v>136.74827729999998</v>
      </c>
      <c r="I25" s="53">
        <f t="shared" si="2"/>
        <v>136.46825699999999</v>
      </c>
      <c r="J25" s="53">
        <f t="shared" si="2"/>
        <v>136.20232950000002</v>
      </c>
      <c r="K25" s="53">
        <f t="shared" si="2"/>
        <v>135.9486598</v>
      </c>
      <c r="L25" s="53">
        <f t="shared" si="2"/>
        <v>135.71229360000001</v>
      </c>
      <c r="M25" s="53">
        <f t="shared" si="2"/>
        <v>135.45478589999999</v>
      </c>
      <c r="N25" s="53">
        <f t="shared" si="2"/>
        <v>135.17371160000002</v>
      </c>
    </row>
    <row r="26" spans="1:14" x14ac:dyDescent="0.3">
      <c r="A26" s="54"/>
      <c r="B26" s="55"/>
      <c r="C26" s="56"/>
      <c r="D26" s="56"/>
      <c r="E26" s="57"/>
      <c r="F26" s="57"/>
      <c r="G26" s="58"/>
      <c r="H26" s="58"/>
      <c r="I26" s="58"/>
      <c r="J26" s="58"/>
      <c r="K26" s="58"/>
      <c r="L26" s="58"/>
      <c r="M26" s="58"/>
      <c r="N26" s="58"/>
    </row>
    <row r="27" spans="1:14" x14ac:dyDescent="0.3">
      <c r="A27" s="43"/>
      <c r="B27" s="51" t="s">
        <v>41</v>
      </c>
      <c r="C27" s="59"/>
      <c r="D27" s="59"/>
      <c r="E27" s="60"/>
      <c r="F27" s="60"/>
      <c r="G27" s="61"/>
      <c r="H27" s="61"/>
      <c r="I27" s="61"/>
      <c r="J27" s="61"/>
      <c r="K27" s="61"/>
      <c r="L27" s="61"/>
      <c r="M27" s="61"/>
      <c r="N27" s="61"/>
    </row>
    <row r="28" spans="1:14" x14ac:dyDescent="0.3">
      <c r="A28" s="48" t="s">
        <v>42</v>
      </c>
      <c r="B28" s="51" t="s">
        <v>96</v>
      </c>
      <c r="C28" s="62">
        <f t="shared" ref="C28:N28" si="3">SUM(C29:C33)</f>
        <v>34.853999999999999</v>
      </c>
      <c r="D28" s="62">
        <f t="shared" si="3"/>
        <v>11.163</v>
      </c>
      <c r="E28" s="53">
        <f t="shared" si="3"/>
        <v>6.3077971250000004</v>
      </c>
      <c r="F28" s="53">
        <f t="shared" si="3"/>
        <v>7.2381700910000006</v>
      </c>
      <c r="G28" s="53">
        <f t="shared" si="3"/>
        <v>9.2762905260000004</v>
      </c>
      <c r="H28" s="53">
        <f t="shared" si="3"/>
        <v>10.134888546999999</v>
      </c>
      <c r="I28" s="53">
        <f t="shared" si="3"/>
        <v>11.140598324999999</v>
      </c>
      <c r="J28" s="53">
        <f t="shared" si="3"/>
        <v>10.2683561</v>
      </c>
      <c r="K28" s="53">
        <f t="shared" si="3"/>
        <v>10.539245747999997</v>
      </c>
      <c r="L28" s="53">
        <f t="shared" si="3"/>
        <v>10.011698973999998</v>
      </c>
      <c r="M28" s="53">
        <f t="shared" si="3"/>
        <v>9.4237284269999968</v>
      </c>
      <c r="N28" s="53">
        <f t="shared" si="3"/>
        <v>10.911516048999999</v>
      </c>
    </row>
    <row r="29" spans="1:14" x14ac:dyDescent="0.3">
      <c r="A29" s="48" t="s">
        <v>43</v>
      </c>
      <c r="B29" s="63" t="s">
        <v>86</v>
      </c>
      <c r="C29" s="49">
        <v>0.27800000000000002</v>
      </c>
      <c r="D29" s="49">
        <v>0.318</v>
      </c>
      <c r="E29" s="49">
        <v>1.738234E-2</v>
      </c>
      <c r="F29" s="49">
        <v>4.1705950000000006E-2</v>
      </c>
      <c r="G29" s="49">
        <v>9.6810300999999988E-2</v>
      </c>
      <c r="H29" s="49">
        <v>0.18945583999999999</v>
      </c>
      <c r="I29" s="49">
        <v>0.219332466</v>
      </c>
      <c r="J29" s="49">
        <v>0.24570929199999997</v>
      </c>
      <c r="K29" s="49">
        <v>0.33123273799999997</v>
      </c>
      <c r="L29" s="49">
        <v>0.35851367900000003</v>
      </c>
      <c r="M29" s="49">
        <v>0.46836073499999997</v>
      </c>
      <c r="N29" s="49">
        <v>0.62232860300000015</v>
      </c>
    </row>
    <row r="30" spans="1:14" ht="15.45" customHeight="1" x14ac:dyDescent="0.3">
      <c r="A30" s="48" t="s">
        <v>44</v>
      </c>
      <c r="B30" s="63" t="s">
        <v>87</v>
      </c>
      <c r="C30" s="49">
        <v>0.128</v>
      </c>
      <c r="D30" s="49">
        <v>3.1E-2</v>
      </c>
      <c r="E30" s="49">
        <v>0</v>
      </c>
      <c r="F30" s="49">
        <v>0</v>
      </c>
      <c r="G30" s="49">
        <v>0</v>
      </c>
      <c r="H30" s="49">
        <v>0</v>
      </c>
      <c r="I30" s="49">
        <v>0</v>
      </c>
      <c r="J30" s="49">
        <v>0</v>
      </c>
      <c r="K30" s="49">
        <v>3.0938E-2</v>
      </c>
      <c r="L30" s="49">
        <v>1.5469E-2</v>
      </c>
      <c r="M30" s="49">
        <v>1.5469E-2</v>
      </c>
      <c r="N30" s="49">
        <v>9.2814000000000008E-2</v>
      </c>
    </row>
    <row r="31" spans="1:14" ht="15.45" customHeight="1" x14ac:dyDescent="0.3">
      <c r="A31" s="48" t="s">
        <v>45</v>
      </c>
      <c r="B31" s="63" t="s">
        <v>90</v>
      </c>
      <c r="C31" s="49">
        <v>34.448</v>
      </c>
      <c r="D31" s="49">
        <v>10.814</v>
      </c>
      <c r="E31" s="49">
        <v>6.2904147850000003</v>
      </c>
      <c r="F31" s="49">
        <v>7.1964641410000008</v>
      </c>
      <c r="G31" s="49">
        <v>9.1794802250000007</v>
      </c>
      <c r="H31" s="49">
        <v>9.9454327069999984</v>
      </c>
      <c r="I31" s="49">
        <v>10.921265859</v>
      </c>
      <c r="J31" s="49">
        <v>10.022646807999999</v>
      </c>
      <c r="K31" s="49">
        <v>10.177075009999998</v>
      </c>
      <c r="L31" s="49">
        <v>9.6377162949999988</v>
      </c>
      <c r="M31" s="49">
        <v>8.9398986919999963</v>
      </c>
      <c r="N31" s="49">
        <v>10.196373445999999</v>
      </c>
    </row>
    <row r="32" spans="1:14" ht="15.45" customHeight="1" x14ac:dyDescent="0.3">
      <c r="A32" s="48" t="s">
        <v>88</v>
      </c>
      <c r="B32" s="63" t="s">
        <v>91</v>
      </c>
      <c r="C32" s="49"/>
      <c r="D32" s="49"/>
      <c r="E32" s="49"/>
      <c r="F32" s="49"/>
      <c r="G32" s="49"/>
      <c r="H32" s="49"/>
      <c r="I32" s="49"/>
      <c r="J32" s="49"/>
      <c r="K32" s="49"/>
      <c r="L32" s="49"/>
      <c r="M32" s="49"/>
      <c r="N32" s="49"/>
    </row>
    <row r="33" spans="1:14" ht="15.45" customHeight="1" x14ac:dyDescent="0.3">
      <c r="A33" s="48" t="s">
        <v>89</v>
      </c>
      <c r="B33" s="63" t="s">
        <v>92</v>
      </c>
      <c r="C33" s="49"/>
      <c r="D33" s="49"/>
      <c r="E33" s="49"/>
      <c r="F33" s="49"/>
      <c r="G33" s="49"/>
      <c r="H33" s="49"/>
      <c r="I33" s="49"/>
      <c r="J33" s="49"/>
      <c r="K33" s="49"/>
      <c r="L33" s="49"/>
      <c r="M33" s="49"/>
      <c r="N33" s="49"/>
    </row>
    <row r="34" spans="1:14" x14ac:dyDescent="0.3">
      <c r="A34" s="48" t="s">
        <v>46</v>
      </c>
      <c r="B34" s="51" t="s">
        <v>97</v>
      </c>
      <c r="C34" s="65">
        <f>SUM(C35:C37)</f>
        <v>3.528</v>
      </c>
      <c r="D34" s="65">
        <f>SUM(D35:D37)</f>
        <v>10.847000000000001</v>
      </c>
      <c r="E34" s="53">
        <f>SUM(E35:E37)</f>
        <v>22.693807968780007</v>
      </c>
      <c r="F34" s="53">
        <f>SUM(F35:F37)</f>
        <v>11.673238350260002</v>
      </c>
      <c r="G34" s="53">
        <f t="shared" ref="G34:N34" si="4">SUM(G35:G37)</f>
        <v>11.632976248290001</v>
      </c>
      <c r="H34" s="53">
        <f t="shared" si="4"/>
        <v>11.639180132609997</v>
      </c>
      <c r="I34" s="53">
        <f t="shared" si="4"/>
        <v>11.556981121610002</v>
      </c>
      <c r="J34" s="53">
        <f t="shared" si="4"/>
        <v>11.622401539079998</v>
      </c>
      <c r="K34" s="53">
        <f t="shared" si="4"/>
        <v>11.605069342290001</v>
      </c>
      <c r="L34" s="53">
        <f t="shared" si="4"/>
        <v>11.632929881900001</v>
      </c>
      <c r="M34" s="53">
        <f t="shared" si="4"/>
        <v>11.66699848743</v>
      </c>
      <c r="N34" s="53">
        <f t="shared" si="4"/>
        <v>11.639226499380001</v>
      </c>
    </row>
    <row r="35" spans="1:14" x14ac:dyDescent="0.3">
      <c r="A35" s="48" t="s">
        <v>47</v>
      </c>
      <c r="B35" s="44" t="s">
        <v>108</v>
      </c>
      <c r="C35" s="49">
        <v>3.3860000000000001</v>
      </c>
      <c r="D35" s="49">
        <v>10.591000000000001</v>
      </c>
      <c r="E35" s="49">
        <v>21.596036449110006</v>
      </c>
      <c r="F35" s="49">
        <v>11.193468700750001</v>
      </c>
      <c r="G35" s="49">
        <v>11.153775847190001</v>
      </c>
      <c r="H35" s="49">
        <v>11.159410481529997</v>
      </c>
      <c r="I35" s="49">
        <v>11.076971121770002</v>
      </c>
      <c r="J35" s="49">
        <v>11.142581288999999</v>
      </c>
      <c r="K35" s="49">
        <v>11.12546414278</v>
      </c>
      <c r="L35" s="49">
        <v>11.15372948071</v>
      </c>
      <c r="M35" s="49">
        <v>11.188177588889999</v>
      </c>
      <c r="N35" s="49">
        <v>11.159456849790001</v>
      </c>
    </row>
    <row r="36" spans="1:14" x14ac:dyDescent="0.3">
      <c r="A36" s="48" t="s">
        <v>48</v>
      </c>
      <c r="B36" s="44" t="s">
        <v>111</v>
      </c>
      <c r="C36" s="49">
        <v>0.14200000000000002</v>
      </c>
      <c r="D36" s="49">
        <v>0.25600000000000001</v>
      </c>
      <c r="E36" s="49">
        <v>1.0977715196700002</v>
      </c>
      <c r="F36" s="49">
        <v>0.47976964951000001</v>
      </c>
      <c r="G36" s="49">
        <v>0.47920040109999995</v>
      </c>
      <c r="H36" s="49">
        <v>0.47976965107999991</v>
      </c>
      <c r="I36" s="49">
        <v>0.48000999983999992</v>
      </c>
      <c r="J36" s="49">
        <v>0.47982025007999995</v>
      </c>
      <c r="K36" s="49">
        <v>0.47960519951000002</v>
      </c>
      <c r="L36" s="49">
        <v>0.47920040119000001</v>
      </c>
      <c r="M36" s="49">
        <v>0.47882089853999993</v>
      </c>
      <c r="N36" s="49">
        <v>0.47976964959000001</v>
      </c>
    </row>
    <row r="37" spans="1:14" x14ac:dyDescent="0.3">
      <c r="A37" s="48" t="s">
        <v>110</v>
      </c>
      <c r="B37" s="44" t="s">
        <v>109</v>
      </c>
      <c r="C37" s="49"/>
      <c r="D37" s="49"/>
      <c r="E37" s="49"/>
      <c r="F37" s="49">
        <v>0</v>
      </c>
      <c r="G37" s="49"/>
      <c r="H37" s="49"/>
      <c r="I37" s="49"/>
      <c r="J37" s="49"/>
      <c r="K37" s="49"/>
      <c r="L37" s="49"/>
      <c r="M37" s="49"/>
      <c r="N37" s="49"/>
    </row>
    <row r="38" spans="1:14" x14ac:dyDescent="0.3">
      <c r="A38" s="31" t="s">
        <v>8</v>
      </c>
      <c r="B38" s="32" t="s">
        <v>9</v>
      </c>
      <c r="C38" s="33" t="s">
        <v>10</v>
      </c>
      <c r="D38" s="34">
        <v>2016</v>
      </c>
      <c r="E38" s="33" t="s">
        <v>11</v>
      </c>
      <c r="F38" s="33" t="s">
        <v>12</v>
      </c>
      <c r="G38" s="34">
        <v>2019</v>
      </c>
      <c r="H38" s="34" t="s">
        <v>13</v>
      </c>
      <c r="I38" s="34" t="s">
        <v>14</v>
      </c>
      <c r="J38" s="34" t="s">
        <v>15</v>
      </c>
      <c r="K38" s="34" t="s">
        <v>16</v>
      </c>
      <c r="L38" s="34" t="s">
        <v>17</v>
      </c>
      <c r="M38" s="34" t="s">
        <v>18</v>
      </c>
      <c r="N38" s="34" t="s">
        <v>19</v>
      </c>
    </row>
    <row r="39" spans="1:14" x14ac:dyDescent="0.3">
      <c r="A39" s="48" t="s">
        <v>49</v>
      </c>
      <c r="B39" s="51" t="s">
        <v>98</v>
      </c>
      <c r="C39" s="62">
        <f t="shared" ref="C39:N39" si="5">SUM(C40:C41)</f>
        <v>30.826000000000004</v>
      </c>
      <c r="D39" s="62">
        <f t="shared" si="5"/>
        <v>30.153000000000002</v>
      </c>
      <c r="E39" s="53">
        <f t="shared" si="5"/>
        <v>29.821052417400001</v>
      </c>
      <c r="F39" s="53">
        <f t="shared" si="5"/>
        <v>29.768897800800005</v>
      </c>
      <c r="G39" s="53">
        <f t="shared" si="5"/>
        <v>29.3680369008</v>
      </c>
      <c r="H39" s="53">
        <f t="shared" si="5"/>
        <v>27.771475298399995</v>
      </c>
      <c r="I39" s="53">
        <f t="shared" si="5"/>
        <v>28.279356119999996</v>
      </c>
      <c r="J39" s="53">
        <f t="shared" si="5"/>
        <v>27.731181600000003</v>
      </c>
      <c r="K39" s="53">
        <f t="shared" si="5"/>
        <v>27.183007080000003</v>
      </c>
      <c r="L39" s="53">
        <f t="shared" si="5"/>
        <v>26.707804704000004</v>
      </c>
      <c r="M39" s="53">
        <f t="shared" si="5"/>
        <v>26.376868079999987</v>
      </c>
      <c r="N39" s="53">
        <f t="shared" si="5"/>
        <v>24.925817880000004</v>
      </c>
    </row>
    <row r="40" spans="1:14" x14ac:dyDescent="0.3">
      <c r="A40" s="48" t="s">
        <v>50</v>
      </c>
      <c r="B40" s="63" t="s">
        <v>112</v>
      </c>
      <c r="C40" s="49">
        <v>17.008000000000003</v>
      </c>
      <c r="D40" s="49">
        <v>17.53</v>
      </c>
      <c r="E40" s="49">
        <v>16.872329514600001</v>
      </c>
      <c r="F40" s="49">
        <v>16.9028310168</v>
      </c>
      <c r="G40" s="49">
        <v>16.723095148799999</v>
      </c>
      <c r="H40" s="49">
        <v>16.458496034399996</v>
      </c>
      <c r="I40" s="49">
        <v>16.187271119999998</v>
      </c>
      <c r="J40" s="49">
        <v>15.929306639999998</v>
      </c>
      <c r="K40" s="49">
        <v>15.639096600000002</v>
      </c>
      <c r="L40" s="49">
        <v>15.390938304000009</v>
      </c>
      <c r="M40" s="49">
        <v>15.090922079999993</v>
      </c>
      <c r="N40" s="49">
        <v>14.832957600000007</v>
      </c>
    </row>
    <row r="41" spans="1:14" x14ac:dyDescent="0.3">
      <c r="A41" s="48" t="s">
        <v>51</v>
      </c>
      <c r="B41" s="63" t="s">
        <v>113</v>
      </c>
      <c r="C41" s="49">
        <v>13.818000000000001</v>
      </c>
      <c r="D41" s="49">
        <v>12.623000000000001</v>
      </c>
      <c r="E41" s="49">
        <v>12.9487229028</v>
      </c>
      <c r="F41" s="49">
        <v>12.866066784000003</v>
      </c>
      <c r="G41" s="49">
        <v>12.644941752000001</v>
      </c>
      <c r="H41" s="49">
        <v>11.312979263999999</v>
      </c>
      <c r="I41" s="49">
        <v>12.092084999999996</v>
      </c>
      <c r="J41" s="49">
        <v>11.801874960000005</v>
      </c>
      <c r="K41" s="49">
        <v>11.543910479999999</v>
      </c>
      <c r="L41" s="49">
        <v>11.316866399999995</v>
      </c>
      <c r="M41" s="49">
        <v>11.285945999999994</v>
      </c>
      <c r="N41" s="49">
        <v>10.092860279999998</v>
      </c>
    </row>
    <row r="42" spans="1:14" x14ac:dyDescent="0.3">
      <c r="A42" s="48" t="s">
        <v>52</v>
      </c>
      <c r="B42" s="51" t="s">
        <v>99</v>
      </c>
      <c r="C42" s="64">
        <f>SUM(C43:C49)</f>
        <v>0</v>
      </c>
      <c r="D42" s="64">
        <f>SUM(D43:D49)</f>
        <v>0</v>
      </c>
      <c r="E42" s="53">
        <f>SUM(E43:E49)</f>
        <v>0</v>
      </c>
      <c r="F42" s="53">
        <f>SUM(F43:F49)</f>
        <v>0</v>
      </c>
      <c r="G42" s="53">
        <f t="shared" ref="G42:N42" si="6">SUM(G43:G49)</f>
        <v>0</v>
      </c>
      <c r="H42" s="53">
        <f t="shared" si="6"/>
        <v>0</v>
      </c>
      <c r="I42" s="53">
        <f t="shared" si="6"/>
        <v>0</v>
      </c>
      <c r="J42" s="53">
        <f t="shared" si="6"/>
        <v>0</v>
      </c>
      <c r="K42" s="53">
        <f t="shared" si="6"/>
        <v>0</v>
      </c>
      <c r="L42" s="53">
        <f t="shared" si="6"/>
        <v>0</v>
      </c>
      <c r="M42" s="53">
        <f t="shared" si="6"/>
        <v>0</v>
      </c>
      <c r="N42" s="53">
        <f t="shared" si="6"/>
        <v>0</v>
      </c>
    </row>
    <row r="43" spans="1:14" x14ac:dyDescent="0.3">
      <c r="A43" s="48" t="s">
        <v>53</v>
      </c>
      <c r="B43" s="44" t="s">
        <v>100</v>
      </c>
      <c r="C43" s="49"/>
      <c r="D43" s="49"/>
      <c r="E43" s="49"/>
      <c r="F43" s="49">
        <v>0</v>
      </c>
      <c r="G43" s="49"/>
      <c r="H43" s="49"/>
      <c r="I43" s="49"/>
      <c r="J43" s="49"/>
      <c r="K43" s="49"/>
      <c r="L43" s="49"/>
      <c r="M43" s="49"/>
      <c r="N43" s="49"/>
    </row>
    <row r="44" spans="1:14" x14ac:dyDescent="0.3">
      <c r="A44" s="48" t="s">
        <v>54</v>
      </c>
      <c r="B44" s="44" t="s">
        <v>101</v>
      </c>
      <c r="C44" s="49"/>
      <c r="D44" s="49"/>
      <c r="E44" s="49"/>
      <c r="F44" s="49">
        <v>0</v>
      </c>
      <c r="G44" s="49"/>
      <c r="H44" s="49"/>
      <c r="I44" s="49"/>
      <c r="J44" s="49"/>
      <c r="K44" s="49"/>
      <c r="L44" s="49"/>
      <c r="M44" s="49"/>
      <c r="N44" s="49"/>
    </row>
    <row r="45" spans="1:14" x14ac:dyDescent="0.3">
      <c r="A45" s="48" t="s">
        <v>55</v>
      </c>
      <c r="B45" s="44" t="s">
        <v>102</v>
      </c>
      <c r="C45" s="49"/>
      <c r="D45" s="49"/>
      <c r="E45" s="49"/>
      <c r="F45" s="49">
        <v>0</v>
      </c>
      <c r="G45" s="49"/>
      <c r="H45" s="49"/>
      <c r="I45" s="49"/>
      <c r="J45" s="49"/>
      <c r="K45" s="49"/>
      <c r="L45" s="49"/>
      <c r="M45" s="49"/>
      <c r="N45" s="49"/>
    </row>
    <row r="46" spans="1:14" x14ac:dyDescent="0.3">
      <c r="A46" s="48" t="s">
        <v>56</v>
      </c>
      <c r="B46" s="44" t="s">
        <v>103</v>
      </c>
      <c r="C46" s="49"/>
      <c r="D46" s="49"/>
      <c r="E46" s="49"/>
      <c r="F46" s="49">
        <v>0</v>
      </c>
      <c r="G46" s="49"/>
      <c r="H46" s="49"/>
      <c r="I46" s="49"/>
      <c r="J46" s="49"/>
      <c r="K46" s="49"/>
      <c r="L46" s="49"/>
      <c r="M46" s="49"/>
      <c r="N46" s="49"/>
    </row>
    <row r="47" spans="1:14" x14ac:dyDescent="0.3">
      <c r="A47" s="48" t="s">
        <v>57</v>
      </c>
      <c r="B47" s="44" t="s">
        <v>104</v>
      </c>
      <c r="C47" s="49"/>
      <c r="D47" s="49"/>
      <c r="E47" s="49"/>
      <c r="F47" s="49">
        <v>0</v>
      </c>
      <c r="G47" s="49"/>
      <c r="H47" s="49"/>
      <c r="I47" s="49"/>
      <c r="J47" s="49"/>
      <c r="K47" s="49"/>
      <c r="L47" s="49"/>
      <c r="M47" s="49"/>
      <c r="N47" s="49"/>
    </row>
    <row r="48" spans="1:14" x14ac:dyDescent="0.3">
      <c r="A48" s="48" t="s">
        <v>58</v>
      </c>
      <c r="B48" s="66" t="s">
        <v>105</v>
      </c>
      <c r="C48" s="49"/>
      <c r="D48" s="49"/>
      <c r="E48" s="49"/>
      <c r="F48" s="49">
        <v>0</v>
      </c>
      <c r="G48" s="49"/>
      <c r="H48" s="49"/>
      <c r="I48" s="49"/>
      <c r="J48" s="49"/>
      <c r="K48" s="49"/>
      <c r="L48" s="49"/>
      <c r="M48" s="49"/>
      <c r="N48" s="49"/>
    </row>
    <row r="49" spans="1:14" x14ac:dyDescent="0.3">
      <c r="A49" s="48" t="s">
        <v>59</v>
      </c>
      <c r="B49" s="44" t="s">
        <v>106</v>
      </c>
      <c r="C49" s="49"/>
      <c r="D49" s="49"/>
      <c r="E49" s="49"/>
      <c r="F49" s="49">
        <v>0</v>
      </c>
      <c r="G49" s="49"/>
      <c r="H49" s="49"/>
      <c r="I49" s="49"/>
      <c r="J49" s="49"/>
      <c r="K49" s="49"/>
      <c r="L49" s="49"/>
      <c r="M49" s="49"/>
      <c r="N49" s="49"/>
    </row>
    <row r="50" spans="1:14" x14ac:dyDescent="0.3">
      <c r="A50" s="48" t="s">
        <v>60</v>
      </c>
      <c r="B50" s="51" t="s">
        <v>61</v>
      </c>
      <c r="C50" s="64">
        <f t="shared" ref="C50:N50" si="7">SUM(C51:C54)</f>
        <v>0</v>
      </c>
      <c r="D50" s="64">
        <f t="shared" si="7"/>
        <v>0</v>
      </c>
      <c r="E50" s="53">
        <f t="shared" si="7"/>
        <v>0</v>
      </c>
      <c r="F50" s="53">
        <f t="shared" si="7"/>
        <v>0</v>
      </c>
      <c r="G50" s="53">
        <f t="shared" si="7"/>
        <v>0</v>
      </c>
      <c r="H50" s="53">
        <f t="shared" si="7"/>
        <v>0</v>
      </c>
      <c r="I50" s="53">
        <f t="shared" si="7"/>
        <v>0</v>
      </c>
      <c r="J50" s="53">
        <f t="shared" si="7"/>
        <v>0</v>
      </c>
      <c r="K50" s="53">
        <f t="shared" si="7"/>
        <v>0</v>
      </c>
      <c r="L50" s="53">
        <f t="shared" si="7"/>
        <v>0</v>
      </c>
      <c r="M50" s="53">
        <f t="shared" si="7"/>
        <v>0</v>
      </c>
      <c r="N50" s="53">
        <f t="shared" si="7"/>
        <v>0</v>
      </c>
    </row>
    <row r="51" spans="1:14" x14ac:dyDescent="0.3">
      <c r="A51" s="48" t="s">
        <v>62</v>
      </c>
      <c r="B51" s="44" t="s">
        <v>63</v>
      </c>
      <c r="C51" s="49"/>
      <c r="D51" s="49"/>
      <c r="E51" s="49"/>
      <c r="F51" s="49">
        <v>0</v>
      </c>
      <c r="G51" s="49"/>
      <c r="H51" s="49"/>
      <c r="I51" s="49"/>
      <c r="J51" s="49"/>
      <c r="K51" s="49"/>
      <c r="L51" s="49"/>
      <c r="M51" s="49"/>
      <c r="N51" s="49"/>
    </row>
    <row r="52" spans="1:14" x14ac:dyDescent="0.3">
      <c r="A52" s="48" t="s">
        <v>64</v>
      </c>
      <c r="B52" s="63" t="s">
        <v>65</v>
      </c>
      <c r="C52" s="49"/>
      <c r="D52" s="49"/>
      <c r="E52" s="49"/>
      <c r="F52" s="49">
        <v>0</v>
      </c>
      <c r="G52" s="49"/>
      <c r="H52" s="49"/>
      <c r="I52" s="49"/>
      <c r="J52" s="49"/>
      <c r="K52" s="49"/>
      <c r="L52" s="49"/>
      <c r="M52" s="49"/>
      <c r="N52" s="49"/>
    </row>
    <row r="53" spans="1:14" x14ac:dyDescent="0.3">
      <c r="A53" s="48" t="s">
        <v>66</v>
      </c>
      <c r="B53" s="63" t="s">
        <v>67</v>
      </c>
      <c r="C53" s="49"/>
      <c r="D53" s="49"/>
      <c r="E53" s="49"/>
      <c r="F53" s="49">
        <v>0</v>
      </c>
      <c r="G53" s="49"/>
      <c r="H53" s="49"/>
      <c r="I53" s="49"/>
      <c r="J53" s="49"/>
      <c r="K53" s="49"/>
      <c r="L53" s="49"/>
      <c r="M53" s="49"/>
      <c r="N53" s="49"/>
    </row>
    <row r="54" spans="1:14" ht="15" customHeight="1" x14ac:dyDescent="0.3">
      <c r="A54" s="48" t="s">
        <v>68</v>
      </c>
      <c r="B54" s="63" t="s">
        <v>69</v>
      </c>
      <c r="C54" s="49"/>
      <c r="D54" s="49"/>
      <c r="E54" s="49"/>
      <c r="F54" s="49">
        <v>0</v>
      </c>
      <c r="G54" s="49"/>
      <c r="H54" s="49"/>
      <c r="I54" s="49"/>
      <c r="J54" s="49"/>
      <c r="K54" s="49"/>
      <c r="L54" s="49"/>
      <c r="M54" s="49"/>
      <c r="N54" s="49"/>
    </row>
    <row r="55" spans="1:14" x14ac:dyDescent="0.3">
      <c r="A55" s="48" t="s">
        <v>70</v>
      </c>
      <c r="B55" s="51" t="s">
        <v>71</v>
      </c>
      <c r="C55" s="53">
        <f t="shared" ref="C55:D55" si="8">SUM(C56:C58)</f>
        <v>53.387</v>
      </c>
      <c r="D55" s="53">
        <f t="shared" si="8"/>
        <v>53.037000000000006</v>
      </c>
      <c r="E55" s="53">
        <f>SUM(E56:E58)</f>
        <v>45.552607651750009</v>
      </c>
      <c r="F55" s="53">
        <f t="shared" ref="F55:N55" si="9">SUM(F56:F58)</f>
        <v>35.969636206050012</v>
      </c>
      <c r="G55" s="53">
        <f t="shared" si="9"/>
        <v>10.625083676740001</v>
      </c>
      <c r="H55" s="53">
        <f t="shared" si="9"/>
        <v>9.875190514709999</v>
      </c>
      <c r="I55" s="53">
        <f t="shared" si="9"/>
        <v>9.8748869235299992</v>
      </c>
      <c r="J55" s="53">
        <f t="shared" si="9"/>
        <v>9.8722742982299998</v>
      </c>
      <c r="K55" s="53">
        <f t="shared" si="9"/>
        <v>9.8720274892800006</v>
      </c>
      <c r="L55" s="53">
        <f t="shared" si="9"/>
        <v>9.8736225522700014</v>
      </c>
      <c r="M55" s="53">
        <f t="shared" si="9"/>
        <v>9.8726395109099983</v>
      </c>
      <c r="N55" s="53">
        <f t="shared" si="9"/>
        <v>9.8726524158199993</v>
      </c>
    </row>
    <row r="56" spans="1:14" x14ac:dyDescent="0.3">
      <c r="A56" s="48" t="s">
        <v>72</v>
      </c>
      <c r="B56" s="44" t="s">
        <v>73</v>
      </c>
      <c r="C56" s="49"/>
      <c r="D56" s="49"/>
      <c r="E56" s="49"/>
      <c r="F56" s="49">
        <v>0</v>
      </c>
      <c r="G56" s="49"/>
      <c r="H56" s="49"/>
      <c r="I56" s="49"/>
      <c r="J56" s="49"/>
      <c r="K56" s="49"/>
      <c r="L56" s="49"/>
      <c r="M56" s="49"/>
      <c r="N56" s="49"/>
    </row>
    <row r="57" spans="1:14" x14ac:dyDescent="0.3">
      <c r="A57" s="48" t="s">
        <v>74</v>
      </c>
      <c r="B57" s="63" t="s">
        <v>116</v>
      </c>
      <c r="C57" s="49">
        <v>5.67</v>
      </c>
      <c r="D57" s="49">
        <v>7.7789999999999999</v>
      </c>
      <c r="E57" s="49">
        <v>14.12656785175</v>
      </c>
      <c r="F57" s="49">
        <v>12.21664580605</v>
      </c>
      <c r="G57" s="49">
        <v>10.625083676740001</v>
      </c>
      <c r="H57" s="49">
        <v>9.875190514709999</v>
      </c>
      <c r="I57" s="49">
        <v>9.8748869235299992</v>
      </c>
      <c r="J57" s="49">
        <v>9.8722742982299998</v>
      </c>
      <c r="K57" s="49">
        <v>9.8720274892800006</v>
      </c>
      <c r="L57" s="49">
        <v>9.8736225522700014</v>
      </c>
      <c r="M57" s="49">
        <v>9.8726395109099983</v>
      </c>
      <c r="N57" s="49">
        <v>9.8726524158199993</v>
      </c>
    </row>
    <row r="58" spans="1:14" ht="15" customHeight="1" x14ac:dyDescent="0.3">
      <c r="A58" s="48" t="s">
        <v>75</v>
      </c>
      <c r="B58" s="63" t="s">
        <v>117</v>
      </c>
      <c r="C58" s="49">
        <v>47.716999999999999</v>
      </c>
      <c r="D58" s="49">
        <v>45.258000000000003</v>
      </c>
      <c r="E58" s="49">
        <v>31.426039800000009</v>
      </c>
      <c r="F58" s="49">
        <v>23.752990400000016</v>
      </c>
      <c r="G58" s="49"/>
      <c r="H58" s="49"/>
      <c r="I58" s="49"/>
      <c r="J58" s="49"/>
      <c r="K58" s="49"/>
      <c r="L58" s="49"/>
      <c r="M58" s="49"/>
      <c r="N58" s="49"/>
    </row>
    <row r="59" spans="1:14" ht="15" customHeight="1" x14ac:dyDescent="0.3">
      <c r="A59" s="79" t="s">
        <v>76</v>
      </c>
      <c r="B59" s="63" t="s">
        <v>107</v>
      </c>
      <c r="C59" s="49"/>
      <c r="D59" s="49"/>
      <c r="E59" s="49"/>
      <c r="F59" s="49"/>
      <c r="G59" s="49"/>
      <c r="H59" s="49"/>
      <c r="I59" s="49"/>
      <c r="J59" s="49"/>
      <c r="K59" s="49"/>
      <c r="L59" s="49"/>
      <c r="M59" s="49"/>
      <c r="N59" s="49"/>
    </row>
    <row r="60" spans="1:14" ht="15" customHeight="1" x14ac:dyDescent="0.3">
      <c r="A60" s="79">
        <v>20</v>
      </c>
      <c r="B60" s="51" t="s">
        <v>77</v>
      </c>
      <c r="C60" s="49">
        <f>16.71-0.2</f>
        <v>16.510000000000002</v>
      </c>
      <c r="D60" s="49">
        <f>31.6-0.2</f>
        <v>31.400000000000002</v>
      </c>
      <c r="E60" s="49">
        <v>33.299999999999997</v>
      </c>
      <c r="F60" s="49">
        <v>52.75</v>
      </c>
      <c r="G60" s="49">
        <v>76.150000000000006</v>
      </c>
      <c r="H60" s="49">
        <v>77.33</v>
      </c>
      <c r="I60" s="49">
        <v>75.62</v>
      </c>
      <c r="J60" s="49">
        <v>76.709999999999994</v>
      </c>
      <c r="K60" s="49">
        <v>76.75</v>
      </c>
      <c r="L60" s="49">
        <v>77.489999999999995</v>
      </c>
      <c r="M60" s="49">
        <v>78.2</v>
      </c>
      <c r="N60" s="49">
        <v>77.900000000000006</v>
      </c>
    </row>
    <row r="61" spans="1:14" x14ac:dyDescent="0.3">
      <c r="A61" s="79"/>
      <c r="B61" s="55"/>
      <c r="C61" s="56"/>
      <c r="D61" s="56"/>
      <c r="E61" s="57"/>
      <c r="F61" s="57"/>
      <c r="G61" s="58"/>
      <c r="H61" s="58"/>
      <c r="I61" s="58"/>
      <c r="J61" s="58"/>
      <c r="K61" s="58"/>
      <c r="L61" s="58"/>
      <c r="M61" s="58"/>
      <c r="N61" s="58"/>
    </row>
    <row r="62" spans="1:14" x14ac:dyDescent="0.3">
      <c r="A62" s="54"/>
      <c r="B62" s="51" t="s">
        <v>78</v>
      </c>
      <c r="C62" s="59"/>
      <c r="D62" s="59"/>
      <c r="E62" s="60"/>
      <c r="F62" s="60"/>
      <c r="G62" s="61"/>
      <c r="H62" s="61"/>
      <c r="I62" s="61"/>
      <c r="J62" s="61"/>
      <c r="K62" s="61"/>
      <c r="L62" s="61"/>
      <c r="M62" s="61"/>
      <c r="N62" s="61"/>
    </row>
    <row r="63" spans="1:14" x14ac:dyDescent="0.3">
      <c r="A63" s="43"/>
      <c r="B63" s="51" t="s">
        <v>79</v>
      </c>
      <c r="C63" s="53">
        <f>C28+C34+C39+C42+C50+C55+C60</f>
        <v>139.10499999999999</v>
      </c>
      <c r="D63" s="53">
        <f t="shared" ref="D63:N63" si="10">D28+D34+D39+D42+D50+D55+D60</f>
        <v>136.60000000000002</v>
      </c>
      <c r="E63" s="53">
        <f t="shared" si="10"/>
        <v>137.67526516293003</v>
      </c>
      <c r="F63" s="53">
        <f t="shared" si="10"/>
        <v>137.39994244811001</v>
      </c>
      <c r="G63" s="53">
        <f t="shared" si="10"/>
        <v>137.05238735183002</v>
      </c>
      <c r="H63" s="53">
        <f t="shared" si="10"/>
        <v>136.75073449271997</v>
      </c>
      <c r="I63" s="53">
        <f t="shared" si="10"/>
        <v>136.47182249014</v>
      </c>
      <c r="J63" s="53">
        <f t="shared" si="10"/>
        <v>136.20421353731001</v>
      </c>
      <c r="K63" s="53">
        <f t="shared" si="10"/>
        <v>135.94934965957</v>
      </c>
      <c r="L63" s="53">
        <f t="shared" si="10"/>
        <v>135.71605611217001</v>
      </c>
      <c r="M63" s="53">
        <f t="shared" si="10"/>
        <v>135.54023450533998</v>
      </c>
      <c r="N63" s="53">
        <f t="shared" si="10"/>
        <v>135.2492128442</v>
      </c>
    </row>
    <row r="64" spans="1:14" x14ac:dyDescent="0.3">
      <c r="A64" s="43">
        <v>21</v>
      </c>
      <c r="B64" s="51" t="s">
        <v>80</v>
      </c>
      <c r="C64" s="53">
        <f t="shared" ref="C64:N64" si="11">C25</f>
        <v>138.9</v>
      </c>
      <c r="D64" s="53">
        <f t="shared" si="11"/>
        <v>136.4</v>
      </c>
      <c r="E64" s="53">
        <f t="shared" si="11"/>
        <v>137.66691909999997</v>
      </c>
      <c r="F64" s="53">
        <f t="shared" si="11"/>
        <v>137.37074449999997</v>
      </c>
      <c r="G64" s="53">
        <f t="shared" si="11"/>
        <v>137.05037750000002</v>
      </c>
      <c r="H64" s="53">
        <f t="shared" si="11"/>
        <v>136.74827729999998</v>
      </c>
      <c r="I64" s="53">
        <f t="shared" si="11"/>
        <v>136.46825699999999</v>
      </c>
      <c r="J64" s="53">
        <f t="shared" si="11"/>
        <v>136.20232950000002</v>
      </c>
      <c r="K64" s="53">
        <f t="shared" si="11"/>
        <v>135.9486598</v>
      </c>
      <c r="L64" s="53">
        <f t="shared" si="11"/>
        <v>135.71229360000001</v>
      </c>
      <c r="M64" s="53">
        <f t="shared" si="11"/>
        <v>135.45478589999999</v>
      </c>
      <c r="N64" s="53">
        <f t="shared" si="11"/>
        <v>135.17371160000002</v>
      </c>
    </row>
    <row r="65" spans="1:15" x14ac:dyDescent="0.3">
      <c r="A65" s="43">
        <v>22</v>
      </c>
      <c r="B65" s="67" t="s">
        <v>81</v>
      </c>
      <c r="C65" s="53">
        <f t="shared" ref="C65:D65" si="12">C63-C64</f>
        <v>0.20499999999998408</v>
      </c>
      <c r="D65" s="53">
        <f t="shared" si="12"/>
        <v>0.20000000000001705</v>
      </c>
      <c r="E65" s="53">
        <f>E63-E64</f>
        <v>8.3460629300589062E-3</v>
      </c>
      <c r="F65" s="53">
        <f>F63-F64</f>
        <v>2.9197948110038396E-2</v>
      </c>
      <c r="G65" s="53">
        <f t="shared" ref="G65:N65" si="13">G63-G64</f>
        <v>2.0098518299960233E-3</v>
      </c>
      <c r="H65" s="53">
        <f t="shared" si="13"/>
        <v>2.4571927199872334E-3</v>
      </c>
      <c r="I65" s="53">
        <f t="shared" si="13"/>
        <v>3.5654901400050676E-3</v>
      </c>
      <c r="J65" s="53">
        <f t="shared" si="13"/>
        <v>1.8840373099919816E-3</v>
      </c>
      <c r="K65" s="53">
        <f t="shared" si="13"/>
        <v>6.8985957000222697E-4</v>
      </c>
      <c r="L65" s="53">
        <f t="shared" si="13"/>
        <v>3.7625121699988995E-3</v>
      </c>
      <c r="M65" s="53">
        <f t="shared" si="13"/>
        <v>8.5448605339990991E-2</v>
      </c>
      <c r="N65" s="53">
        <f t="shared" si="13"/>
        <v>7.550124419998383E-2</v>
      </c>
    </row>
    <row r="66" spans="1:15" x14ac:dyDescent="0.3">
      <c r="A66" s="48">
        <v>23</v>
      </c>
      <c r="B66" s="44" t="s">
        <v>82</v>
      </c>
      <c r="C66" s="45"/>
      <c r="D66" s="45"/>
      <c r="E66" s="49"/>
      <c r="F66" s="49">
        <v>0</v>
      </c>
      <c r="G66" s="49"/>
      <c r="H66" s="49"/>
      <c r="I66" s="49"/>
      <c r="J66" s="49"/>
      <c r="K66" s="49"/>
      <c r="L66" s="49"/>
      <c r="M66" s="49"/>
      <c r="N66" s="49"/>
    </row>
    <row r="67" spans="1:15" x14ac:dyDescent="0.3">
      <c r="A67" s="48">
        <v>24</v>
      </c>
      <c r="B67" s="44" t="s">
        <v>83</v>
      </c>
      <c r="C67" s="45"/>
      <c r="D67" s="45"/>
      <c r="E67" s="49"/>
      <c r="F67" s="49">
        <v>0</v>
      </c>
      <c r="G67" s="49"/>
      <c r="H67" s="49"/>
      <c r="I67" s="49"/>
      <c r="J67" s="49"/>
      <c r="K67" s="49"/>
      <c r="L67" s="49"/>
      <c r="M67" s="49"/>
      <c r="N67" s="49"/>
    </row>
    <row r="68" spans="1:15" x14ac:dyDescent="0.3">
      <c r="A68" s="48">
        <v>25</v>
      </c>
      <c r="B68" s="55"/>
      <c r="C68" s="56"/>
      <c r="D68" s="56"/>
      <c r="E68" s="57"/>
      <c r="F68" s="57"/>
      <c r="G68" s="58"/>
      <c r="H68" s="58"/>
      <c r="I68" s="58"/>
      <c r="J68" s="58"/>
      <c r="K68" s="58"/>
      <c r="L68" s="58"/>
      <c r="M68" s="58"/>
      <c r="N68" s="58"/>
    </row>
    <row r="69" spans="1:15" x14ac:dyDescent="0.3">
      <c r="A69" s="54"/>
      <c r="B69" s="69" t="s">
        <v>84</v>
      </c>
      <c r="C69" s="1"/>
      <c r="D69" s="1"/>
      <c r="F69" s="4">
        <v>0</v>
      </c>
    </row>
    <row r="70" spans="1:15" x14ac:dyDescent="0.3">
      <c r="A70" s="68" t="s">
        <v>8</v>
      </c>
      <c r="B70" s="71"/>
      <c r="C70" s="72"/>
      <c r="D70" s="73"/>
      <c r="E70" s="73"/>
      <c r="F70" s="73"/>
      <c r="G70" s="74"/>
      <c r="O70" s="5"/>
    </row>
    <row r="71" spans="1:15" x14ac:dyDescent="0.3">
      <c r="A71" s="70" t="s">
        <v>85</v>
      </c>
      <c r="B71" s="71"/>
      <c r="C71" s="72"/>
      <c r="D71" s="73"/>
      <c r="E71" s="73"/>
      <c r="F71" s="73"/>
      <c r="G71" s="74"/>
      <c r="O71" s="5"/>
    </row>
    <row r="72" spans="1:15" x14ac:dyDescent="0.3">
      <c r="A72" s="70" t="s">
        <v>85</v>
      </c>
    </row>
  </sheetData>
  <printOptions horizontalCentered="1"/>
  <pageMargins left="0.5" right="0.5" top="0.5" bottom="0.5" header="0.5" footer="0.5"/>
  <pageSetup scale="69" fitToHeight="2" pageOrder="overThenDown"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7"/>
    <pageSetUpPr fitToPage="1"/>
  </sheetPr>
  <dimension ref="A1:O72"/>
  <sheetViews>
    <sheetView showGridLines="0" topLeftCell="A7" zoomScale="85" zoomScaleNormal="85" workbookViewId="0">
      <selection activeCell="E28" sqref="E28"/>
    </sheetView>
  </sheetViews>
  <sheetFormatPr defaultColWidth="7.09765625" defaultRowHeight="15.6" x14ac:dyDescent="0.3"/>
  <cols>
    <col min="1" max="1" width="3.8984375" style="1" customWidth="1"/>
    <col min="2" max="2" width="53.3984375" style="2" customWidth="1"/>
    <col min="3" max="4" width="9.69921875" style="3" customWidth="1"/>
    <col min="5" max="6" width="9.69921875" style="4" customWidth="1"/>
    <col min="7" max="14" width="9.69921875" style="5" customWidth="1"/>
    <col min="15" max="16384" width="7.09765625" style="6"/>
  </cols>
  <sheetData>
    <row r="1" spans="1:15" x14ac:dyDescent="0.3">
      <c r="B1" s="2" t="s">
        <v>0</v>
      </c>
    </row>
    <row r="2" spans="1:15" x14ac:dyDescent="0.3">
      <c r="B2" s="2" t="s">
        <v>1</v>
      </c>
    </row>
    <row r="3" spans="1:15" s="7" customFormat="1" ht="15.75" customHeight="1" x14ac:dyDescent="0.3">
      <c r="B3" s="8" t="s">
        <v>2</v>
      </c>
      <c r="C3" s="9"/>
      <c r="D3" s="9"/>
      <c r="E3" s="10"/>
      <c r="F3" s="10"/>
      <c r="G3" s="11"/>
      <c r="H3" s="11"/>
      <c r="I3" s="11"/>
      <c r="J3" s="11"/>
      <c r="K3" s="11"/>
      <c r="L3" s="11"/>
      <c r="M3" s="11"/>
      <c r="N3" s="11"/>
    </row>
    <row r="4" spans="1:15" s="7" customFormat="1" ht="15.75" customHeight="1" x14ac:dyDescent="0.3">
      <c r="B4" s="12" t="s">
        <v>3</v>
      </c>
      <c r="C4" s="9"/>
      <c r="D4" s="9"/>
      <c r="E4" s="10"/>
      <c r="F4" s="10"/>
      <c r="G4" s="11"/>
      <c r="H4" s="11"/>
      <c r="I4" s="11"/>
      <c r="J4" s="11"/>
      <c r="K4" s="11"/>
      <c r="L4" s="11"/>
      <c r="M4" s="11"/>
      <c r="N4" s="11"/>
    </row>
    <row r="5" spans="1:15" s="7" customFormat="1" ht="15.75" customHeight="1" x14ac:dyDescent="0.3">
      <c r="B5" s="13"/>
      <c r="C5" s="9"/>
      <c r="D5" s="9"/>
      <c r="E5" s="10"/>
      <c r="F5" s="10"/>
      <c r="I5" s="11"/>
      <c r="J5" s="11"/>
      <c r="K5" s="11"/>
      <c r="L5" s="11"/>
      <c r="M5" s="11"/>
      <c r="N5" s="11"/>
    </row>
    <row r="6" spans="1:15" s="7" customFormat="1" ht="15.75" customHeight="1" x14ac:dyDescent="0.3">
      <c r="B6" s="14" t="s">
        <v>93</v>
      </c>
      <c r="E6" s="15"/>
      <c r="F6" s="16" t="s">
        <v>4</v>
      </c>
      <c r="G6" s="17"/>
      <c r="H6" s="18"/>
      <c r="I6" s="18"/>
      <c r="J6" s="18"/>
      <c r="K6" s="19"/>
      <c r="L6" s="19"/>
      <c r="M6" s="11"/>
      <c r="N6" s="11"/>
      <c r="O6" s="11"/>
    </row>
    <row r="7" spans="1:15" s="7" customFormat="1" x14ac:dyDescent="0.3">
      <c r="B7" s="20"/>
      <c r="E7" s="21"/>
      <c r="F7" s="22" t="s">
        <v>5</v>
      </c>
      <c r="G7" s="23"/>
      <c r="H7" s="23"/>
      <c r="I7" s="23"/>
      <c r="K7" s="24"/>
      <c r="L7" s="24"/>
      <c r="M7" s="24"/>
      <c r="N7" s="24"/>
      <c r="O7" s="11"/>
    </row>
    <row r="8" spans="1:15" s="7" customFormat="1" ht="31.2" x14ac:dyDescent="0.3">
      <c r="B8" s="25" t="s">
        <v>94</v>
      </c>
      <c r="E8" s="26"/>
      <c r="F8" s="27" t="s">
        <v>6</v>
      </c>
      <c r="G8" s="28"/>
      <c r="I8" s="28"/>
      <c r="J8" s="29" t="s">
        <v>7</v>
      </c>
      <c r="K8" s="30"/>
      <c r="L8" s="30"/>
      <c r="M8" s="30"/>
      <c r="N8" s="30"/>
      <c r="O8" s="11"/>
    </row>
    <row r="9" spans="1:15" s="35" customFormat="1" x14ac:dyDescent="0.3">
      <c r="A9" s="31" t="s">
        <v>8</v>
      </c>
      <c r="B9" s="32" t="s">
        <v>9</v>
      </c>
      <c r="C9" s="33" t="s">
        <v>10</v>
      </c>
      <c r="D9" s="34">
        <v>2016</v>
      </c>
      <c r="E9" s="33" t="s">
        <v>11</v>
      </c>
      <c r="F9" s="33" t="s">
        <v>12</v>
      </c>
      <c r="G9" s="34">
        <v>2019</v>
      </c>
      <c r="H9" s="34" t="s">
        <v>13</v>
      </c>
      <c r="I9" s="34" t="s">
        <v>14</v>
      </c>
      <c r="J9" s="34" t="s">
        <v>15</v>
      </c>
      <c r="K9" s="34" t="s">
        <v>16</v>
      </c>
      <c r="L9" s="34" t="s">
        <v>17</v>
      </c>
      <c r="M9" s="34" t="s">
        <v>18</v>
      </c>
      <c r="N9" s="34" t="s">
        <v>19</v>
      </c>
    </row>
    <row r="10" spans="1:15" s="35" customFormat="1" x14ac:dyDescent="0.3">
      <c r="A10" s="36"/>
      <c r="B10" s="37" t="s">
        <v>20</v>
      </c>
      <c r="C10" s="38" t="s">
        <v>21</v>
      </c>
      <c r="D10" s="39"/>
      <c r="E10" s="40" t="s">
        <v>22</v>
      </c>
      <c r="F10" s="41"/>
      <c r="G10" s="42"/>
      <c r="H10" s="42"/>
      <c r="I10" s="42"/>
      <c r="J10" s="42"/>
      <c r="K10" s="42"/>
      <c r="L10" s="42"/>
      <c r="M10" s="42"/>
      <c r="N10" s="42"/>
    </row>
    <row r="11" spans="1:15" x14ac:dyDescent="0.3">
      <c r="A11" s="43">
        <v>1</v>
      </c>
      <c r="B11" s="44" t="s">
        <v>23</v>
      </c>
      <c r="C11" s="45">
        <v>963.3</v>
      </c>
      <c r="D11" s="45">
        <v>945.7</v>
      </c>
      <c r="E11" s="46">
        <v>957.78221070000006</v>
      </c>
      <c r="F11" s="46">
        <v>960.62745570000004</v>
      </c>
      <c r="G11" s="47">
        <v>958.77730859999986</v>
      </c>
      <c r="H11" s="47">
        <v>956.48390269999993</v>
      </c>
      <c r="I11" s="47">
        <v>954.23233950000019</v>
      </c>
      <c r="J11" s="47">
        <v>952.30251279999982</v>
      </c>
      <c r="K11" s="47">
        <v>950.79983459999994</v>
      </c>
      <c r="L11" s="47">
        <v>949.46755859999985</v>
      </c>
      <c r="M11" s="47">
        <v>946.65206149999995</v>
      </c>
      <c r="N11" s="47">
        <v>943.95253869999999</v>
      </c>
    </row>
    <row r="12" spans="1:15" x14ac:dyDescent="0.3">
      <c r="A12" s="48" t="s">
        <v>24</v>
      </c>
      <c r="B12" s="44" t="s">
        <v>25</v>
      </c>
      <c r="C12" s="45"/>
      <c r="D12" s="45"/>
      <c r="E12" s="49"/>
      <c r="F12" s="49"/>
      <c r="G12" s="49"/>
      <c r="H12" s="49"/>
      <c r="I12" s="49"/>
      <c r="J12" s="49"/>
      <c r="K12" s="49"/>
      <c r="L12" s="49"/>
      <c r="M12" s="49"/>
      <c r="N12" s="49"/>
    </row>
    <row r="13" spans="1:15" x14ac:dyDescent="0.3">
      <c r="A13" s="48" t="s">
        <v>26</v>
      </c>
      <c r="B13" s="44" t="s">
        <v>27</v>
      </c>
      <c r="C13" s="45"/>
      <c r="D13" s="45"/>
      <c r="E13" s="49"/>
      <c r="F13" s="49"/>
      <c r="G13" s="49"/>
      <c r="H13" s="49"/>
      <c r="I13" s="49"/>
      <c r="J13" s="49"/>
      <c r="K13" s="49"/>
      <c r="L13" s="49"/>
      <c r="M13" s="49"/>
      <c r="N13" s="49"/>
    </row>
    <row r="14" spans="1:15" x14ac:dyDescent="0.3">
      <c r="A14" s="48" t="s">
        <v>28</v>
      </c>
      <c r="B14" s="44" t="s">
        <v>29</v>
      </c>
      <c r="C14" s="45"/>
      <c r="D14" s="45"/>
      <c r="E14" s="49"/>
      <c r="F14" s="49"/>
      <c r="G14" s="49"/>
      <c r="H14" s="49"/>
      <c r="I14" s="49"/>
      <c r="J14" s="49"/>
      <c r="K14" s="49"/>
      <c r="L14" s="49"/>
      <c r="M14" s="49"/>
      <c r="N14" s="49"/>
    </row>
    <row r="15" spans="1:15" x14ac:dyDescent="0.3">
      <c r="A15" s="48" t="s">
        <v>30</v>
      </c>
      <c r="B15" s="44" t="s">
        <v>31</v>
      </c>
      <c r="C15" s="45"/>
      <c r="D15" s="45"/>
      <c r="E15" s="49"/>
      <c r="F15" s="49"/>
      <c r="G15" s="49"/>
      <c r="H15" s="49"/>
      <c r="I15" s="49"/>
      <c r="J15" s="49"/>
      <c r="K15" s="49"/>
      <c r="L15" s="49"/>
      <c r="M15" s="49"/>
      <c r="N15" s="49"/>
    </row>
    <row r="16" spans="1:15" x14ac:dyDescent="0.3">
      <c r="A16" s="48" t="s">
        <v>32</v>
      </c>
      <c r="B16" s="44" t="s">
        <v>33</v>
      </c>
      <c r="C16" s="45"/>
      <c r="D16" s="45"/>
      <c r="E16" s="49"/>
      <c r="F16" s="49"/>
      <c r="G16" s="49"/>
      <c r="H16" s="49"/>
      <c r="I16" s="49"/>
      <c r="J16" s="49"/>
      <c r="K16" s="49"/>
      <c r="L16" s="49"/>
      <c r="M16" s="49"/>
      <c r="N16" s="49"/>
    </row>
    <row r="17" spans="1:14" x14ac:dyDescent="0.3">
      <c r="A17" s="43">
        <v>3</v>
      </c>
      <c r="B17" s="44" t="s">
        <v>34</v>
      </c>
      <c r="C17" s="84">
        <v>-6.2</v>
      </c>
      <c r="D17" s="84">
        <v>-6.2</v>
      </c>
      <c r="E17" s="77">
        <v>-6.2450000000000001</v>
      </c>
      <c r="F17" s="77">
        <v>-6.2480000000000002</v>
      </c>
      <c r="G17" s="77">
        <v>-6.26</v>
      </c>
      <c r="H17" s="77">
        <v>-6.8090000000000002</v>
      </c>
      <c r="I17" s="77">
        <v>-6.8460000000000001</v>
      </c>
      <c r="J17" s="77">
        <v>-7.4119999999999999</v>
      </c>
      <c r="K17" s="77">
        <v>-7.452</v>
      </c>
      <c r="L17" s="77">
        <v>-7.49</v>
      </c>
      <c r="M17" s="77">
        <v>-7.6</v>
      </c>
      <c r="N17" s="77">
        <v>-7.65</v>
      </c>
    </row>
    <row r="18" spans="1:14" x14ac:dyDescent="0.3">
      <c r="A18" s="43">
        <v>4</v>
      </c>
      <c r="B18" s="44" t="s">
        <v>35</v>
      </c>
      <c r="C18" s="50"/>
      <c r="D18" s="50"/>
      <c r="E18" s="50"/>
      <c r="F18" s="50">
        <v>0</v>
      </c>
      <c r="G18" s="50"/>
      <c r="H18" s="50"/>
      <c r="I18" s="50"/>
      <c r="J18" s="50"/>
      <c r="K18" s="50"/>
      <c r="L18" s="50"/>
      <c r="M18" s="50"/>
      <c r="N18" s="50"/>
    </row>
    <row r="19" spans="1:14" x14ac:dyDescent="0.3">
      <c r="A19" s="43">
        <v>5</v>
      </c>
      <c r="B19" s="51" t="s">
        <v>95</v>
      </c>
      <c r="C19" s="52">
        <f t="shared" ref="C19:D19" si="0">C11+C17+C18</f>
        <v>957.09999999999991</v>
      </c>
      <c r="D19" s="52">
        <f t="shared" si="0"/>
        <v>939.5</v>
      </c>
      <c r="E19" s="52">
        <f>E11+E17+E18</f>
        <v>951.53721070000006</v>
      </c>
      <c r="F19" s="52">
        <f>F11+F17+F18</f>
        <v>954.37945569999999</v>
      </c>
      <c r="G19" s="53">
        <f t="shared" ref="G19:N19" si="1">G11+G17+G18</f>
        <v>952.51730859999986</v>
      </c>
      <c r="H19" s="53">
        <f t="shared" si="1"/>
        <v>949.67490269999996</v>
      </c>
      <c r="I19" s="53">
        <f t="shared" si="1"/>
        <v>947.38633950000019</v>
      </c>
      <c r="J19" s="53">
        <f t="shared" si="1"/>
        <v>944.89051279999978</v>
      </c>
      <c r="K19" s="53">
        <f t="shared" si="1"/>
        <v>943.34783459999994</v>
      </c>
      <c r="L19" s="53">
        <f t="shared" si="1"/>
        <v>941.97755859999984</v>
      </c>
      <c r="M19" s="53">
        <f t="shared" si="1"/>
        <v>939.05206149999992</v>
      </c>
      <c r="N19" s="53">
        <f t="shared" si="1"/>
        <v>936.30253870000001</v>
      </c>
    </row>
    <row r="20" spans="1:14" x14ac:dyDescent="0.3">
      <c r="A20" s="43">
        <v>6</v>
      </c>
      <c r="B20" s="44" t="s">
        <v>36</v>
      </c>
      <c r="C20" s="45"/>
      <c r="D20" s="45"/>
      <c r="E20" s="45"/>
      <c r="F20" s="45"/>
      <c r="G20" s="45"/>
      <c r="H20" s="45"/>
      <c r="I20" s="45"/>
      <c r="J20" s="45"/>
      <c r="K20" s="45"/>
      <c r="L20" s="45"/>
      <c r="M20" s="45"/>
      <c r="N20" s="45"/>
    </row>
    <row r="21" spans="1:14" x14ac:dyDescent="0.3">
      <c r="A21" s="43">
        <v>7</v>
      </c>
      <c r="B21" s="44" t="s">
        <v>37</v>
      </c>
      <c r="C21" s="45"/>
      <c r="D21" s="45"/>
      <c r="E21" s="45"/>
      <c r="F21" s="45"/>
      <c r="G21" s="45"/>
      <c r="H21" s="45"/>
      <c r="I21" s="45"/>
      <c r="J21" s="45"/>
      <c r="K21" s="45"/>
      <c r="L21" s="45"/>
      <c r="M21" s="45"/>
      <c r="N21" s="45"/>
    </row>
    <row r="22" spans="1:14" x14ac:dyDescent="0.3">
      <c r="A22" s="43">
        <v>8</v>
      </c>
      <c r="B22" s="44" t="s">
        <v>38</v>
      </c>
      <c r="C22" s="45"/>
      <c r="D22" s="45"/>
      <c r="E22" s="45"/>
      <c r="F22" s="45"/>
      <c r="G22" s="45"/>
      <c r="H22" s="45"/>
      <c r="I22" s="45"/>
      <c r="J22" s="45"/>
      <c r="K22" s="45"/>
      <c r="L22" s="45"/>
      <c r="M22" s="45"/>
      <c r="N22" s="45"/>
    </row>
    <row r="23" spans="1:14" x14ac:dyDescent="0.3">
      <c r="A23" s="48">
        <v>9</v>
      </c>
      <c r="B23" s="44" t="s">
        <v>39</v>
      </c>
      <c r="C23" s="45"/>
      <c r="D23" s="45"/>
      <c r="E23" s="45"/>
      <c r="F23" s="45"/>
      <c r="G23" s="45"/>
      <c r="H23" s="45"/>
      <c r="I23" s="45"/>
      <c r="J23" s="45"/>
      <c r="K23" s="45"/>
      <c r="L23" s="45"/>
      <c r="M23" s="45"/>
      <c r="N23" s="45"/>
    </row>
    <row r="24" spans="1:14" x14ac:dyDescent="0.3">
      <c r="A24" s="43">
        <v>10</v>
      </c>
      <c r="B24" s="44" t="s">
        <v>40</v>
      </c>
      <c r="C24" s="49"/>
      <c r="D24" s="49"/>
      <c r="E24" s="49"/>
      <c r="F24" s="49">
        <v>0</v>
      </c>
      <c r="G24" s="49"/>
      <c r="H24" s="49"/>
      <c r="I24" s="49"/>
      <c r="J24" s="49"/>
      <c r="K24" s="49"/>
      <c r="L24" s="49"/>
      <c r="M24" s="49"/>
      <c r="N24" s="49"/>
    </row>
    <row r="25" spans="1:14" x14ac:dyDescent="0.3">
      <c r="A25" s="43">
        <v>11</v>
      </c>
      <c r="B25" s="51" t="s">
        <v>80</v>
      </c>
      <c r="C25" s="52">
        <f>SUM(C19:C24)</f>
        <v>957.09999999999991</v>
      </c>
      <c r="D25" s="52">
        <f>SUM(D19:D24)</f>
        <v>939.5</v>
      </c>
      <c r="E25" s="52">
        <f>SUM(E19:E24)</f>
        <v>951.53721070000006</v>
      </c>
      <c r="F25" s="53">
        <f>SUM(F19:F24)</f>
        <v>954.37945569999999</v>
      </c>
      <c r="G25" s="53">
        <f t="shared" ref="G25:N25" si="2">SUM(G19:G24)</f>
        <v>952.51730859999986</v>
      </c>
      <c r="H25" s="53">
        <f t="shared" si="2"/>
        <v>949.67490269999996</v>
      </c>
      <c r="I25" s="53">
        <f t="shared" si="2"/>
        <v>947.38633950000019</v>
      </c>
      <c r="J25" s="53">
        <f t="shared" si="2"/>
        <v>944.89051279999978</v>
      </c>
      <c r="K25" s="53">
        <f t="shared" si="2"/>
        <v>943.34783459999994</v>
      </c>
      <c r="L25" s="53">
        <f t="shared" si="2"/>
        <v>941.97755859999984</v>
      </c>
      <c r="M25" s="53">
        <f t="shared" si="2"/>
        <v>939.05206149999992</v>
      </c>
      <c r="N25" s="53">
        <f t="shared" si="2"/>
        <v>936.30253870000001</v>
      </c>
    </row>
    <row r="26" spans="1:14" x14ac:dyDescent="0.3">
      <c r="A26" s="54"/>
      <c r="B26" s="55"/>
      <c r="C26" s="56"/>
      <c r="D26" s="56"/>
      <c r="E26" s="57"/>
      <c r="F26" s="57"/>
      <c r="G26" s="58"/>
      <c r="H26" s="58"/>
      <c r="I26" s="58"/>
      <c r="J26" s="58"/>
      <c r="K26" s="58"/>
      <c r="L26" s="58"/>
      <c r="M26" s="58"/>
      <c r="N26" s="58"/>
    </row>
    <row r="27" spans="1:14" x14ac:dyDescent="0.3">
      <c r="A27" s="43"/>
      <c r="B27" s="51" t="s">
        <v>41</v>
      </c>
      <c r="C27" s="59"/>
      <c r="D27" s="59"/>
      <c r="E27" s="60"/>
      <c r="F27" s="60"/>
      <c r="G27" s="61"/>
      <c r="H27" s="61"/>
      <c r="I27" s="61"/>
      <c r="J27" s="61"/>
      <c r="K27" s="61"/>
      <c r="L27" s="61"/>
      <c r="M27" s="61"/>
      <c r="N27" s="61"/>
    </row>
    <row r="28" spans="1:14" x14ac:dyDescent="0.3">
      <c r="A28" s="48" t="s">
        <v>42</v>
      </c>
      <c r="B28" s="51" t="s">
        <v>96</v>
      </c>
      <c r="C28" s="62">
        <f t="shared" ref="C28:N28" si="3">SUM(C29:C33)</f>
        <v>0.03</v>
      </c>
      <c r="D28" s="62">
        <f t="shared" si="3"/>
        <v>2.2000000000000002E-2</v>
      </c>
      <c r="E28" s="53">
        <f t="shared" si="3"/>
        <v>2.5200000000000007E-2</v>
      </c>
      <c r="F28" s="53">
        <f t="shared" si="3"/>
        <v>2.5200000000000007E-2</v>
      </c>
      <c r="G28" s="53">
        <f t="shared" si="3"/>
        <v>2.5200000000000007E-2</v>
      </c>
      <c r="H28" s="53">
        <f t="shared" si="3"/>
        <v>2.5200000000000007E-2</v>
      </c>
      <c r="I28" s="53">
        <f t="shared" si="3"/>
        <v>2.5200000000000004E-2</v>
      </c>
      <c r="J28" s="53">
        <f t="shared" si="3"/>
        <v>2.5200000000000007E-2</v>
      </c>
      <c r="K28" s="53">
        <f t="shared" si="3"/>
        <v>2.5200000000000007E-2</v>
      </c>
      <c r="L28" s="53">
        <f t="shared" si="3"/>
        <v>2.5200000000000007E-2</v>
      </c>
      <c r="M28" s="53">
        <f t="shared" si="3"/>
        <v>2.5200000000000007E-2</v>
      </c>
      <c r="N28" s="53">
        <f t="shared" si="3"/>
        <v>2.5200000000000007E-2</v>
      </c>
    </row>
    <row r="29" spans="1:14" x14ac:dyDescent="0.3">
      <c r="A29" s="48" t="s">
        <v>43</v>
      </c>
      <c r="B29" s="63" t="s">
        <v>86</v>
      </c>
      <c r="C29" s="49"/>
      <c r="D29" s="49"/>
      <c r="E29" s="49"/>
      <c r="F29" s="49">
        <v>0</v>
      </c>
      <c r="G29" s="49"/>
      <c r="H29" s="49"/>
      <c r="I29" s="49"/>
      <c r="J29" s="49"/>
      <c r="K29" s="49"/>
      <c r="L29" s="49"/>
      <c r="M29" s="49"/>
      <c r="N29" s="49"/>
    </row>
    <row r="30" spans="1:14" ht="15.45" customHeight="1" x14ac:dyDescent="0.3">
      <c r="A30" s="48" t="s">
        <v>44</v>
      </c>
      <c r="B30" s="63" t="s">
        <v>87</v>
      </c>
      <c r="C30" s="49"/>
      <c r="D30" s="49"/>
      <c r="E30" s="49"/>
      <c r="F30" s="49">
        <v>0</v>
      </c>
      <c r="G30" s="49"/>
      <c r="H30" s="49"/>
      <c r="I30" s="49"/>
      <c r="J30" s="49"/>
      <c r="K30" s="49"/>
      <c r="L30" s="49"/>
      <c r="M30" s="49"/>
      <c r="N30" s="49"/>
    </row>
    <row r="31" spans="1:14" ht="15.45" customHeight="1" x14ac:dyDescent="0.3">
      <c r="A31" s="48" t="s">
        <v>45</v>
      </c>
      <c r="B31" s="63" t="s">
        <v>90</v>
      </c>
      <c r="C31" s="49"/>
      <c r="D31" s="49"/>
      <c r="E31" s="49"/>
      <c r="F31" s="49"/>
      <c r="G31" s="49"/>
      <c r="H31" s="49"/>
      <c r="I31" s="49"/>
      <c r="J31" s="49"/>
      <c r="K31" s="49"/>
      <c r="L31" s="49"/>
      <c r="M31" s="49"/>
      <c r="N31" s="49"/>
    </row>
    <row r="32" spans="1:14" ht="15.45" customHeight="1" x14ac:dyDescent="0.3">
      <c r="A32" s="48" t="s">
        <v>88</v>
      </c>
      <c r="B32" s="63" t="s">
        <v>91</v>
      </c>
      <c r="C32" s="49">
        <v>0.03</v>
      </c>
      <c r="D32" s="49">
        <v>2.2000000000000002E-2</v>
      </c>
      <c r="E32" s="49">
        <v>2.5200000000000007E-2</v>
      </c>
      <c r="F32" s="49">
        <v>2.5200000000000007E-2</v>
      </c>
      <c r="G32" s="49">
        <v>2.5200000000000007E-2</v>
      </c>
      <c r="H32" s="49">
        <v>2.5200000000000007E-2</v>
      </c>
      <c r="I32" s="49">
        <v>2.5200000000000004E-2</v>
      </c>
      <c r="J32" s="49">
        <v>2.5200000000000007E-2</v>
      </c>
      <c r="K32" s="49">
        <v>2.5200000000000007E-2</v>
      </c>
      <c r="L32" s="49">
        <v>2.5200000000000007E-2</v>
      </c>
      <c r="M32" s="49">
        <v>2.5200000000000007E-2</v>
      </c>
      <c r="N32" s="49">
        <v>2.5200000000000007E-2</v>
      </c>
    </row>
    <row r="33" spans="1:14" ht="15.45" customHeight="1" x14ac:dyDescent="0.3">
      <c r="A33" s="48" t="s">
        <v>89</v>
      </c>
      <c r="B33" s="63" t="s">
        <v>92</v>
      </c>
      <c r="C33" s="49"/>
      <c r="D33" s="49"/>
      <c r="E33" s="49"/>
      <c r="F33" s="49"/>
      <c r="G33" s="49"/>
      <c r="H33" s="49"/>
      <c r="I33" s="49"/>
      <c r="J33" s="49"/>
      <c r="K33" s="49"/>
      <c r="L33" s="49"/>
      <c r="M33" s="49"/>
      <c r="N33" s="49"/>
    </row>
    <row r="34" spans="1:14" x14ac:dyDescent="0.3">
      <c r="A34" s="48" t="s">
        <v>46</v>
      </c>
      <c r="B34" s="51" t="s">
        <v>97</v>
      </c>
      <c r="C34" s="65">
        <f>SUM(C35:C37)</f>
        <v>35.161999999999999</v>
      </c>
      <c r="D34" s="65">
        <f>SUM(D35:D37)</f>
        <v>108.09300000000002</v>
      </c>
      <c r="E34" s="53">
        <f>SUM(E35:E37)</f>
        <v>226.14872984388998</v>
      </c>
      <c r="F34" s="53">
        <f>SUM(F35:F37)</f>
        <v>116.32635782286998</v>
      </c>
      <c r="G34" s="53">
        <f t="shared" ref="G34:N34" si="4">SUM(G35:G37)</f>
        <v>115.92513722436004</v>
      </c>
      <c r="H34" s="53">
        <f t="shared" si="4"/>
        <v>115.9869602767</v>
      </c>
      <c r="I34" s="53">
        <f t="shared" si="4"/>
        <v>115.16782926644002</v>
      </c>
      <c r="J34" s="53">
        <f t="shared" si="4"/>
        <v>115.81975794885</v>
      </c>
      <c r="K34" s="53">
        <f t="shared" si="4"/>
        <v>115.64703883962</v>
      </c>
      <c r="L34" s="53">
        <f t="shared" si="4"/>
        <v>115.92467517039002</v>
      </c>
      <c r="M34" s="53">
        <f t="shared" si="4"/>
        <v>116.26417623367001</v>
      </c>
      <c r="N34" s="53">
        <f t="shared" si="4"/>
        <v>115.98742233503</v>
      </c>
    </row>
    <row r="35" spans="1:14" x14ac:dyDescent="0.3">
      <c r="A35" s="48" t="s">
        <v>47</v>
      </c>
      <c r="B35" s="44" t="s">
        <v>108</v>
      </c>
      <c r="C35" s="49">
        <v>33.746000000000002</v>
      </c>
      <c r="D35" s="49">
        <v>105.53800000000001</v>
      </c>
      <c r="E35" s="49">
        <v>215.20919800556999</v>
      </c>
      <c r="F35" s="49">
        <v>111.54534896805998</v>
      </c>
      <c r="G35" s="49">
        <v>111.14980105324004</v>
      </c>
      <c r="H35" s="49">
        <v>111.20595140669001</v>
      </c>
      <c r="I35" s="49">
        <v>110.38442526840002</v>
      </c>
      <c r="J35" s="49">
        <v>111.03824484831</v>
      </c>
      <c r="K35" s="49">
        <v>110.86766876477</v>
      </c>
      <c r="L35" s="49">
        <v>111.14933899860002</v>
      </c>
      <c r="M35" s="49">
        <v>111.49262188840001</v>
      </c>
      <c r="N35" s="49">
        <v>111.20641347949001</v>
      </c>
    </row>
    <row r="36" spans="1:14" x14ac:dyDescent="0.3">
      <c r="A36" s="48" t="s">
        <v>48</v>
      </c>
      <c r="B36" s="44" t="s">
        <v>111</v>
      </c>
      <c r="C36" s="49">
        <v>1.4160000000000001</v>
      </c>
      <c r="D36" s="49">
        <v>2.5550000000000002</v>
      </c>
      <c r="E36" s="49">
        <v>10.939531838319997</v>
      </c>
      <c r="F36" s="49">
        <v>4.7810088548100005</v>
      </c>
      <c r="G36" s="49">
        <v>4.7753361711200002</v>
      </c>
      <c r="H36" s="49">
        <v>4.78100887001</v>
      </c>
      <c r="I36" s="49">
        <v>4.7834039980399998</v>
      </c>
      <c r="J36" s="49">
        <v>4.7815131005399998</v>
      </c>
      <c r="K36" s="49">
        <v>4.7793700748500001</v>
      </c>
      <c r="L36" s="49">
        <v>4.7753361717900003</v>
      </c>
      <c r="M36" s="49">
        <v>4.7715543452700002</v>
      </c>
      <c r="N36" s="49">
        <v>4.7810088555399997</v>
      </c>
    </row>
    <row r="37" spans="1:14" x14ac:dyDescent="0.3">
      <c r="A37" s="48" t="s">
        <v>110</v>
      </c>
      <c r="B37" s="44" t="s">
        <v>109</v>
      </c>
      <c r="C37" s="49"/>
      <c r="D37" s="49"/>
      <c r="E37" s="49"/>
      <c r="F37" s="49">
        <v>0</v>
      </c>
      <c r="G37" s="49"/>
      <c r="H37" s="49"/>
      <c r="I37" s="49"/>
      <c r="J37" s="49"/>
      <c r="K37" s="49"/>
      <c r="L37" s="49"/>
      <c r="M37" s="49"/>
      <c r="N37" s="49"/>
    </row>
    <row r="38" spans="1:14" x14ac:dyDescent="0.3">
      <c r="A38" s="31" t="s">
        <v>8</v>
      </c>
      <c r="B38" s="32" t="s">
        <v>9</v>
      </c>
      <c r="C38" s="33" t="s">
        <v>10</v>
      </c>
      <c r="D38" s="34">
        <v>2016</v>
      </c>
      <c r="E38" s="33" t="s">
        <v>11</v>
      </c>
      <c r="F38" s="33" t="s">
        <v>12</v>
      </c>
      <c r="G38" s="34">
        <v>2019</v>
      </c>
      <c r="H38" s="34" t="s">
        <v>13</v>
      </c>
      <c r="I38" s="34" t="s">
        <v>14</v>
      </c>
      <c r="J38" s="34" t="s">
        <v>15</v>
      </c>
      <c r="K38" s="34" t="s">
        <v>16</v>
      </c>
      <c r="L38" s="34" t="s">
        <v>17</v>
      </c>
      <c r="M38" s="34" t="s">
        <v>18</v>
      </c>
      <c r="N38" s="34" t="s">
        <v>19</v>
      </c>
    </row>
    <row r="39" spans="1:14" x14ac:dyDescent="0.3">
      <c r="A39" s="48" t="s">
        <v>49</v>
      </c>
      <c r="B39" s="51" t="s">
        <v>98</v>
      </c>
      <c r="C39" s="62">
        <f t="shared" ref="C39:N39" si="5">SUM(C40:C41)</f>
        <v>0</v>
      </c>
      <c r="D39" s="62">
        <f t="shared" si="5"/>
        <v>0</v>
      </c>
      <c r="E39" s="53">
        <f t="shared" si="5"/>
        <v>0</v>
      </c>
      <c r="F39" s="53">
        <f t="shared" si="5"/>
        <v>0</v>
      </c>
      <c r="G39" s="53">
        <f t="shared" si="5"/>
        <v>0</v>
      </c>
      <c r="H39" s="53">
        <f t="shared" si="5"/>
        <v>0</v>
      </c>
      <c r="I39" s="53">
        <f t="shared" si="5"/>
        <v>0</v>
      </c>
      <c r="J39" s="53">
        <f t="shared" si="5"/>
        <v>0</v>
      </c>
      <c r="K39" s="53">
        <f t="shared" si="5"/>
        <v>0</v>
      </c>
      <c r="L39" s="53">
        <f t="shared" si="5"/>
        <v>0</v>
      </c>
      <c r="M39" s="53">
        <f t="shared" si="5"/>
        <v>0</v>
      </c>
      <c r="N39" s="53">
        <f t="shared" si="5"/>
        <v>0</v>
      </c>
    </row>
    <row r="40" spans="1:14" x14ac:dyDescent="0.3">
      <c r="A40" s="48" t="s">
        <v>50</v>
      </c>
      <c r="B40" s="63" t="s">
        <v>112</v>
      </c>
      <c r="C40" s="49"/>
      <c r="D40" s="49"/>
      <c r="E40" s="49"/>
      <c r="F40" s="49">
        <v>0</v>
      </c>
      <c r="G40" s="49"/>
      <c r="H40" s="49"/>
      <c r="I40" s="49"/>
      <c r="J40" s="49"/>
      <c r="K40" s="49"/>
      <c r="L40" s="49"/>
      <c r="M40" s="49"/>
      <c r="N40" s="49"/>
    </row>
    <row r="41" spans="1:14" x14ac:dyDescent="0.3">
      <c r="A41" s="48" t="s">
        <v>51</v>
      </c>
      <c r="B41" s="63" t="s">
        <v>113</v>
      </c>
      <c r="C41" s="49"/>
      <c r="D41" s="49"/>
      <c r="E41" s="49"/>
      <c r="F41" s="49">
        <v>0</v>
      </c>
      <c r="G41" s="49"/>
      <c r="H41" s="49"/>
      <c r="I41" s="49"/>
      <c r="J41" s="49"/>
      <c r="K41" s="49"/>
      <c r="L41" s="49"/>
      <c r="M41" s="49"/>
      <c r="N41" s="49"/>
    </row>
    <row r="42" spans="1:14" x14ac:dyDescent="0.3">
      <c r="A42" s="48" t="s">
        <v>52</v>
      </c>
      <c r="B42" s="51" t="s">
        <v>99</v>
      </c>
      <c r="C42" s="64">
        <f>SUM(C43:C49)</f>
        <v>122.93600000000001</v>
      </c>
      <c r="D42" s="64">
        <f>SUM(D43:D49)</f>
        <v>255.33000000000004</v>
      </c>
      <c r="E42" s="53">
        <f>SUM(E43:E49)</f>
        <v>552.85011411312007</v>
      </c>
      <c r="F42" s="53">
        <f>SUM(F43:F49)</f>
        <v>552.31020834790002</v>
      </c>
      <c r="G42" s="53">
        <f t="shared" ref="G42:N42" si="6">SUM(G43:G49)</f>
        <v>550.8381962528</v>
      </c>
      <c r="H42" s="53">
        <f t="shared" si="6"/>
        <v>549.85768592526006</v>
      </c>
      <c r="I42" s="53">
        <f t="shared" si="6"/>
        <v>475.22372396572996</v>
      </c>
      <c r="J42" s="53">
        <f t="shared" si="6"/>
        <v>471.14628874002995</v>
      </c>
      <c r="K42" s="53">
        <f t="shared" si="6"/>
        <v>469.68495506990996</v>
      </c>
      <c r="L42" s="53">
        <f t="shared" si="6"/>
        <v>468.62791121333998</v>
      </c>
      <c r="M42" s="53">
        <f t="shared" si="6"/>
        <v>466.57844113040005</v>
      </c>
      <c r="N42" s="53">
        <f t="shared" si="6"/>
        <v>465.33428713593003</v>
      </c>
    </row>
    <row r="43" spans="1:14" x14ac:dyDescent="0.3">
      <c r="A43" s="48" t="s">
        <v>53</v>
      </c>
      <c r="B43" s="44" t="s">
        <v>100</v>
      </c>
      <c r="C43" s="49">
        <v>97.73</v>
      </c>
      <c r="D43" s="49">
        <v>104.04500000000002</v>
      </c>
      <c r="E43" s="49">
        <v>116.52642</v>
      </c>
      <c r="F43" s="49">
        <v>117.2088</v>
      </c>
      <c r="G43" s="49">
        <v>117.2088</v>
      </c>
      <c r="H43" s="49">
        <v>117.52991999999999</v>
      </c>
      <c r="I43" s="49">
        <v>117.2088</v>
      </c>
      <c r="J43" s="49">
        <v>117.2088</v>
      </c>
      <c r="K43" s="49">
        <v>117.2088</v>
      </c>
      <c r="L43" s="49">
        <v>117.52991999999999</v>
      </c>
      <c r="M43" s="49">
        <v>117.2088</v>
      </c>
      <c r="N43" s="49">
        <v>117.2088</v>
      </c>
    </row>
    <row r="44" spans="1:14" x14ac:dyDescent="0.3">
      <c r="A44" s="48" t="s">
        <v>54</v>
      </c>
      <c r="B44" s="44" t="s">
        <v>101</v>
      </c>
      <c r="C44" s="49"/>
      <c r="D44" s="49"/>
      <c r="E44" s="49"/>
      <c r="F44" s="49"/>
      <c r="G44" s="49"/>
      <c r="H44" s="49"/>
      <c r="I44" s="49"/>
      <c r="J44" s="49"/>
      <c r="K44" s="49"/>
      <c r="L44" s="49"/>
      <c r="M44" s="49"/>
      <c r="N44" s="49"/>
    </row>
    <row r="45" spans="1:14" x14ac:dyDescent="0.3">
      <c r="A45" s="48" t="s">
        <v>55</v>
      </c>
      <c r="B45" s="44" t="s">
        <v>102</v>
      </c>
      <c r="C45" s="49"/>
      <c r="D45" s="49"/>
      <c r="E45" s="49"/>
      <c r="F45" s="49"/>
      <c r="G45" s="49"/>
      <c r="H45" s="49"/>
      <c r="I45" s="49"/>
      <c r="J45" s="49"/>
      <c r="K45" s="49"/>
      <c r="L45" s="49"/>
      <c r="M45" s="49"/>
      <c r="N45" s="49"/>
    </row>
    <row r="46" spans="1:14" x14ac:dyDescent="0.3">
      <c r="A46" s="48" t="s">
        <v>56</v>
      </c>
      <c r="B46" s="44" t="s">
        <v>103</v>
      </c>
      <c r="C46" s="49">
        <v>25.206000000000003</v>
      </c>
      <c r="D46" s="49">
        <v>151.28500000000003</v>
      </c>
      <c r="E46" s="49">
        <v>303.25133726312004</v>
      </c>
      <c r="F46" s="49">
        <v>301.78785149790002</v>
      </c>
      <c r="G46" s="49">
        <v>300.31583940280001</v>
      </c>
      <c r="H46" s="49">
        <v>298.84247536226002</v>
      </c>
      <c r="I46" s="49">
        <v>297.36776711572998</v>
      </c>
      <c r="J46" s="49">
        <v>295.90053189002998</v>
      </c>
      <c r="K46" s="49">
        <v>294.43919821991</v>
      </c>
      <c r="L46" s="49">
        <v>292.98510065033997</v>
      </c>
      <c r="M46" s="49">
        <v>291.33268428040003</v>
      </c>
      <c r="N46" s="49">
        <v>290.08853028593001</v>
      </c>
    </row>
    <row r="47" spans="1:14" x14ac:dyDescent="0.3">
      <c r="A47" s="48" t="s">
        <v>57</v>
      </c>
      <c r="B47" s="44" t="s">
        <v>104</v>
      </c>
      <c r="C47" s="49"/>
      <c r="D47" s="49"/>
      <c r="E47" s="49">
        <v>133.07235685000001</v>
      </c>
      <c r="F47" s="49">
        <v>133.31355685</v>
      </c>
      <c r="G47" s="49">
        <v>133.31355685</v>
      </c>
      <c r="H47" s="49">
        <v>133.48529056299998</v>
      </c>
      <c r="I47" s="49">
        <v>60.647156849999995</v>
      </c>
      <c r="J47" s="49">
        <v>58.036956849999996</v>
      </c>
      <c r="K47" s="49">
        <v>58.036956849999996</v>
      </c>
      <c r="L47" s="49">
        <v>58.112890562999993</v>
      </c>
      <c r="M47" s="49">
        <v>58.036956849999996</v>
      </c>
      <c r="N47" s="49">
        <v>58.036956849999996</v>
      </c>
    </row>
    <row r="48" spans="1:14" x14ac:dyDescent="0.3">
      <c r="A48" s="48" t="s">
        <v>58</v>
      </c>
      <c r="B48" s="66" t="s">
        <v>105</v>
      </c>
      <c r="C48" s="49"/>
      <c r="D48" s="49"/>
      <c r="E48" s="49"/>
      <c r="F48" s="49">
        <v>0</v>
      </c>
      <c r="G48" s="49"/>
      <c r="H48" s="49"/>
      <c r="I48" s="49"/>
      <c r="J48" s="49"/>
      <c r="K48" s="49"/>
      <c r="L48" s="49"/>
      <c r="M48" s="49"/>
      <c r="N48" s="49"/>
    </row>
    <row r="49" spans="1:14" x14ac:dyDescent="0.3">
      <c r="A49" s="48" t="s">
        <v>59</v>
      </c>
      <c r="B49" s="44" t="s">
        <v>106</v>
      </c>
      <c r="C49" s="49"/>
      <c r="D49" s="49"/>
      <c r="E49" s="49"/>
      <c r="F49" s="49">
        <v>0</v>
      </c>
      <c r="G49" s="49"/>
      <c r="H49" s="49"/>
      <c r="I49" s="49"/>
      <c r="J49" s="49"/>
      <c r="K49" s="49"/>
      <c r="L49" s="49"/>
      <c r="M49" s="49"/>
      <c r="N49" s="49"/>
    </row>
    <row r="50" spans="1:14" x14ac:dyDescent="0.3">
      <c r="A50" s="48" t="s">
        <v>60</v>
      </c>
      <c r="B50" s="51" t="s">
        <v>61</v>
      </c>
      <c r="C50" s="64">
        <f t="shared" ref="C50:N50" si="7">SUM(C51:C54)</f>
        <v>0</v>
      </c>
      <c r="D50" s="64">
        <f t="shared" si="7"/>
        <v>0</v>
      </c>
      <c r="E50" s="53">
        <f t="shared" si="7"/>
        <v>0</v>
      </c>
      <c r="F50" s="53">
        <f t="shared" si="7"/>
        <v>0</v>
      </c>
      <c r="G50" s="53">
        <f t="shared" si="7"/>
        <v>0</v>
      </c>
      <c r="H50" s="53">
        <f t="shared" si="7"/>
        <v>0</v>
      </c>
      <c r="I50" s="53">
        <f t="shared" si="7"/>
        <v>0</v>
      </c>
      <c r="J50" s="53">
        <f t="shared" si="7"/>
        <v>0</v>
      </c>
      <c r="K50" s="53">
        <f t="shared" si="7"/>
        <v>0</v>
      </c>
      <c r="L50" s="53">
        <f t="shared" si="7"/>
        <v>0</v>
      </c>
      <c r="M50" s="53">
        <f t="shared" si="7"/>
        <v>0</v>
      </c>
      <c r="N50" s="53">
        <f t="shared" si="7"/>
        <v>0</v>
      </c>
    </row>
    <row r="51" spans="1:14" x14ac:dyDescent="0.3">
      <c r="A51" s="48" t="s">
        <v>62</v>
      </c>
      <c r="B51" s="44" t="s">
        <v>63</v>
      </c>
      <c r="C51" s="49"/>
      <c r="D51" s="49"/>
      <c r="E51" s="49"/>
      <c r="F51" s="49">
        <v>0</v>
      </c>
      <c r="G51" s="49"/>
      <c r="H51" s="49"/>
      <c r="I51" s="49"/>
      <c r="J51" s="49"/>
      <c r="K51" s="49"/>
      <c r="L51" s="49"/>
      <c r="M51" s="49"/>
      <c r="N51" s="49"/>
    </row>
    <row r="52" spans="1:14" x14ac:dyDescent="0.3">
      <c r="A52" s="48" t="s">
        <v>64</v>
      </c>
      <c r="B52" s="63" t="s">
        <v>65</v>
      </c>
      <c r="C52" s="49"/>
      <c r="D52" s="49"/>
      <c r="E52" s="49"/>
      <c r="F52" s="49">
        <v>0</v>
      </c>
      <c r="G52" s="49"/>
      <c r="H52" s="49"/>
      <c r="I52" s="49"/>
      <c r="J52" s="49"/>
      <c r="K52" s="49"/>
      <c r="L52" s="49"/>
      <c r="M52" s="49"/>
      <c r="N52" s="49"/>
    </row>
    <row r="53" spans="1:14" x14ac:dyDescent="0.3">
      <c r="A53" s="48" t="s">
        <v>66</v>
      </c>
      <c r="B53" s="63" t="s">
        <v>67</v>
      </c>
      <c r="C53" s="49"/>
      <c r="D53" s="49"/>
      <c r="E53" s="49"/>
      <c r="F53" s="49">
        <v>0</v>
      </c>
      <c r="G53" s="49"/>
      <c r="H53" s="49"/>
      <c r="I53" s="49"/>
      <c r="J53" s="49"/>
      <c r="K53" s="49"/>
      <c r="L53" s="49"/>
      <c r="M53" s="49"/>
      <c r="N53" s="49"/>
    </row>
    <row r="54" spans="1:14" ht="15" customHeight="1" x14ac:dyDescent="0.3">
      <c r="A54" s="48" t="s">
        <v>68</v>
      </c>
      <c r="B54" s="63" t="s">
        <v>69</v>
      </c>
      <c r="C54" s="49"/>
      <c r="D54" s="49"/>
      <c r="E54" s="49"/>
      <c r="F54" s="49">
        <v>0</v>
      </c>
      <c r="G54" s="49"/>
      <c r="H54" s="49"/>
      <c r="I54" s="49"/>
      <c r="J54" s="49"/>
      <c r="K54" s="49"/>
      <c r="L54" s="49"/>
      <c r="M54" s="49"/>
      <c r="N54" s="49"/>
    </row>
    <row r="55" spans="1:14" x14ac:dyDescent="0.3">
      <c r="A55" s="48" t="s">
        <v>70</v>
      </c>
      <c r="B55" s="51" t="s">
        <v>71</v>
      </c>
      <c r="C55" s="62">
        <f>SUM(C56:C58)</f>
        <v>666.62799999999993</v>
      </c>
      <c r="D55" s="62">
        <f t="shared" ref="D55:N55" si="8">SUM(D56:D58)</f>
        <v>631.25800000000004</v>
      </c>
      <c r="E55" s="62">
        <f t="shared" si="8"/>
        <v>552.41182869068007</v>
      </c>
      <c r="F55" s="62">
        <f t="shared" si="8"/>
        <v>466.10245316926006</v>
      </c>
      <c r="G55" s="62">
        <f t="shared" si="8"/>
        <v>405.37948349293004</v>
      </c>
      <c r="H55" s="62">
        <f t="shared" si="8"/>
        <v>376.76876267678995</v>
      </c>
      <c r="I55" s="62">
        <f t="shared" si="8"/>
        <v>376.75717974781998</v>
      </c>
      <c r="J55" s="62">
        <f t="shared" si="8"/>
        <v>376.65750008916001</v>
      </c>
      <c r="K55" s="62">
        <f t="shared" si="8"/>
        <v>376.64808357410999</v>
      </c>
      <c r="L55" s="62">
        <f t="shared" si="8"/>
        <v>376.70894011058999</v>
      </c>
      <c r="M55" s="62">
        <f t="shared" si="8"/>
        <v>376.67143406960002</v>
      </c>
      <c r="N55" s="62">
        <f t="shared" si="8"/>
        <v>376.67192643639999</v>
      </c>
    </row>
    <row r="56" spans="1:14" x14ac:dyDescent="0.3">
      <c r="A56" s="48" t="s">
        <v>72</v>
      </c>
      <c r="B56" s="44" t="s">
        <v>73</v>
      </c>
      <c r="C56" s="49"/>
      <c r="D56" s="49"/>
      <c r="E56" s="49"/>
      <c r="F56" s="49">
        <v>0</v>
      </c>
      <c r="G56" s="49"/>
      <c r="H56" s="49"/>
      <c r="I56" s="49"/>
      <c r="J56" s="49"/>
      <c r="K56" s="49"/>
      <c r="L56" s="49"/>
      <c r="M56" s="49"/>
      <c r="N56" s="49"/>
    </row>
    <row r="57" spans="1:14" x14ac:dyDescent="0.3">
      <c r="A57" s="48" t="s">
        <v>74</v>
      </c>
      <c r="B57" s="63" t="s">
        <v>116</v>
      </c>
      <c r="C57" s="49">
        <v>215.755</v>
      </c>
      <c r="D57" s="49">
        <v>279.262</v>
      </c>
      <c r="E57" s="49">
        <v>538.97182869068001</v>
      </c>
      <c r="F57" s="49">
        <v>466.10245316926006</v>
      </c>
      <c r="G57" s="49">
        <v>405.37948349293004</v>
      </c>
      <c r="H57" s="49">
        <v>376.76876267678995</v>
      </c>
      <c r="I57" s="49">
        <v>376.75717974781998</v>
      </c>
      <c r="J57" s="49">
        <v>376.65750008916001</v>
      </c>
      <c r="K57" s="49">
        <v>376.64808357410999</v>
      </c>
      <c r="L57" s="49">
        <v>376.70894011058999</v>
      </c>
      <c r="M57" s="49">
        <v>376.67143406960002</v>
      </c>
      <c r="N57" s="49">
        <v>376.67192643639999</v>
      </c>
    </row>
    <row r="58" spans="1:14" ht="15" customHeight="1" x14ac:dyDescent="0.3">
      <c r="A58" s="48" t="s">
        <v>75</v>
      </c>
      <c r="B58" s="63" t="s">
        <v>117</v>
      </c>
      <c r="C58" s="49">
        <v>450.87299999999999</v>
      </c>
      <c r="D58" s="49">
        <v>351.99599999999998</v>
      </c>
      <c r="E58" s="49">
        <v>13.440000000000008</v>
      </c>
      <c r="F58" s="49">
        <v>0</v>
      </c>
      <c r="G58" s="49"/>
      <c r="H58" s="49"/>
      <c r="I58" s="49"/>
      <c r="J58" s="49"/>
      <c r="K58" s="49"/>
      <c r="L58" s="49"/>
      <c r="M58" s="49"/>
      <c r="N58" s="49"/>
    </row>
    <row r="59" spans="1:14" ht="15" customHeight="1" x14ac:dyDescent="0.3">
      <c r="A59" s="79" t="s">
        <v>76</v>
      </c>
      <c r="B59" s="63" t="s">
        <v>107</v>
      </c>
      <c r="C59" s="49"/>
      <c r="D59" s="49"/>
      <c r="E59" s="49"/>
      <c r="F59" s="49"/>
      <c r="G59" s="49"/>
      <c r="H59" s="49"/>
      <c r="I59" s="49"/>
      <c r="J59" s="49"/>
      <c r="K59" s="49"/>
      <c r="L59" s="49"/>
      <c r="M59" s="49"/>
      <c r="N59" s="49"/>
    </row>
    <row r="60" spans="1:14" ht="15" customHeight="1" x14ac:dyDescent="0.3">
      <c r="A60" s="79">
        <v>20</v>
      </c>
      <c r="B60" s="51" t="s">
        <v>77</v>
      </c>
      <c r="C60" s="49">
        <v>132.34399999999999</v>
      </c>
      <c r="D60" s="49">
        <v>-55.2</v>
      </c>
      <c r="E60" s="49">
        <v>-379.8</v>
      </c>
      <c r="F60" s="49">
        <v>-180.3</v>
      </c>
      <c r="G60" s="49">
        <v>-119.5</v>
      </c>
      <c r="H60" s="49">
        <v>-92.96</v>
      </c>
      <c r="I60" s="49">
        <v>-19.78</v>
      </c>
      <c r="J60" s="49">
        <v>-18.757999999999999</v>
      </c>
      <c r="K60" s="49">
        <v>-18.657</v>
      </c>
      <c r="L60" s="49">
        <v>-19.309000000000001</v>
      </c>
      <c r="M60" s="49">
        <v>-20.486999999999998</v>
      </c>
      <c r="N60" s="49">
        <v>-21.716000000000001</v>
      </c>
    </row>
    <row r="61" spans="1:14" x14ac:dyDescent="0.3">
      <c r="A61" s="79"/>
      <c r="B61" s="55"/>
      <c r="C61" s="56"/>
      <c r="D61" s="56"/>
      <c r="E61" s="57"/>
      <c r="F61" s="57"/>
      <c r="G61" s="58"/>
      <c r="H61" s="58"/>
      <c r="I61" s="58"/>
      <c r="J61" s="58"/>
      <c r="K61" s="58"/>
      <c r="L61" s="58"/>
      <c r="M61" s="58"/>
      <c r="N61" s="58"/>
    </row>
    <row r="62" spans="1:14" x14ac:dyDescent="0.3">
      <c r="A62" s="54"/>
      <c r="B62" s="51" t="s">
        <v>78</v>
      </c>
      <c r="C62" s="59"/>
      <c r="D62" s="59"/>
      <c r="E62" s="60"/>
      <c r="F62" s="60"/>
      <c r="G62" s="61"/>
      <c r="H62" s="61"/>
      <c r="I62" s="61"/>
      <c r="J62" s="61"/>
      <c r="K62" s="61"/>
      <c r="L62" s="61"/>
      <c r="M62" s="61"/>
      <c r="N62" s="61"/>
    </row>
    <row r="63" spans="1:14" x14ac:dyDescent="0.3">
      <c r="A63" s="43"/>
      <c r="B63" s="51" t="s">
        <v>79</v>
      </c>
      <c r="C63" s="53">
        <f>C28+C34+C39+C42+C50+C55+C60</f>
        <v>957.09999999999991</v>
      </c>
      <c r="D63" s="53">
        <f t="shared" ref="D63:N63" si="9">D28+D34+D39+D42+D50+D55+D60</f>
        <v>939.50300000000004</v>
      </c>
      <c r="E63" s="53">
        <f t="shared" si="9"/>
        <v>951.63587264769012</v>
      </c>
      <c r="F63" s="53">
        <f t="shared" si="9"/>
        <v>954.46421934003001</v>
      </c>
      <c r="G63" s="53">
        <f t="shared" si="9"/>
        <v>952.66801697009009</v>
      </c>
      <c r="H63" s="53">
        <f t="shared" si="9"/>
        <v>949.67860887874986</v>
      </c>
      <c r="I63" s="53">
        <f t="shared" si="9"/>
        <v>947.39393297999004</v>
      </c>
      <c r="J63" s="53">
        <f t="shared" si="9"/>
        <v>944.89074677804001</v>
      </c>
      <c r="K63" s="53">
        <f t="shared" si="9"/>
        <v>943.34827748363989</v>
      </c>
      <c r="L63" s="53">
        <f t="shared" si="9"/>
        <v>941.97772649432</v>
      </c>
      <c r="M63" s="53">
        <f t="shared" si="9"/>
        <v>939.05225143367022</v>
      </c>
      <c r="N63" s="53">
        <f t="shared" si="9"/>
        <v>936.30283590735996</v>
      </c>
    </row>
    <row r="64" spans="1:14" x14ac:dyDescent="0.3">
      <c r="A64" s="43">
        <v>21</v>
      </c>
      <c r="B64" s="51" t="s">
        <v>80</v>
      </c>
      <c r="C64" s="53">
        <f t="shared" ref="C64:N64" si="10">C25</f>
        <v>957.09999999999991</v>
      </c>
      <c r="D64" s="53">
        <f t="shared" si="10"/>
        <v>939.5</v>
      </c>
      <c r="E64" s="53">
        <f t="shared" si="10"/>
        <v>951.53721070000006</v>
      </c>
      <c r="F64" s="53">
        <f t="shared" si="10"/>
        <v>954.37945569999999</v>
      </c>
      <c r="G64" s="53">
        <f t="shared" si="10"/>
        <v>952.51730859999986</v>
      </c>
      <c r="H64" s="53">
        <f t="shared" si="10"/>
        <v>949.67490269999996</v>
      </c>
      <c r="I64" s="53">
        <f t="shared" si="10"/>
        <v>947.38633950000019</v>
      </c>
      <c r="J64" s="53">
        <f t="shared" si="10"/>
        <v>944.89051279999978</v>
      </c>
      <c r="K64" s="53">
        <f t="shared" si="10"/>
        <v>943.34783459999994</v>
      </c>
      <c r="L64" s="53">
        <f t="shared" si="10"/>
        <v>941.97755859999984</v>
      </c>
      <c r="M64" s="53">
        <f t="shared" si="10"/>
        <v>939.05206149999992</v>
      </c>
      <c r="N64" s="53">
        <f t="shared" si="10"/>
        <v>936.30253870000001</v>
      </c>
    </row>
    <row r="65" spans="1:15" x14ac:dyDescent="0.3">
      <c r="A65" s="43">
        <v>22</v>
      </c>
      <c r="B65" s="67" t="s">
        <v>81</v>
      </c>
      <c r="C65" s="53">
        <f>C63-C64</f>
        <v>0</v>
      </c>
      <c r="D65" s="53">
        <f>D63-D64</f>
        <v>3.0000000000427463E-3</v>
      </c>
      <c r="E65" s="53">
        <f>E63-E64</f>
        <v>9.8661947690061425E-2</v>
      </c>
      <c r="F65" s="53">
        <f>F63-F64</f>
        <v>8.4763640030018905E-2</v>
      </c>
      <c r="G65" s="53">
        <f t="shared" ref="G65:N65" si="11">G63-G64</f>
        <v>0.15070837009022853</v>
      </c>
      <c r="H65" s="53">
        <f t="shared" si="11"/>
        <v>3.7061787498942067E-3</v>
      </c>
      <c r="I65" s="53">
        <f t="shared" si="11"/>
        <v>7.5934799898504934E-3</v>
      </c>
      <c r="J65" s="53">
        <f t="shared" si="11"/>
        <v>2.3397804022806667E-4</v>
      </c>
      <c r="K65" s="53">
        <f t="shared" si="11"/>
        <v>4.4288363994837709E-4</v>
      </c>
      <c r="L65" s="53">
        <f t="shared" si="11"/>
        <v>1.6789432015684724E-4</v>
      </c>
      <c r="M65" s="53">
        <f t="shared" si="11"/>
        <v>1.8993367029906949E-4</v>
      </c>
      <c r="N65" s="53">
        <f t="shared" si="11"/>
        <v>2.9720735994942515E-4</v>
      </c>
    </row>
    <row r="66" spans="1:15" x14ac:dyDescent="0.3">
      <c r="A66" s="48">
        <v>23</v>
      </c>
      <c r="B66" s="44" t="s">
        <v>82</v>
      </c>
      <c r="C66" s="45"/>
      <c r="D66" s="45"/>
      <c r="E66" s="49"/>
      <c r="F66" s="49">
        <v>0</v>
      </c>
      <c r="G66" s="49"/>
      <c r="H66" s="49"/>
      <c r="I66" s="49"/>
      <c r="J66" s="49"/>
      <c r="K66" s="49"/>
      <c r="L66" s="49"/>
      <c r="M66" s="49"/>
      <c r="N66" s="49"/>
    </row>
    <row r="67" spans="1:15" x14ac:dyDescent="0.3">
      <c r="A67" s="48">
        <v>24</v>
      </c>
      <c r="B67" s="44" t="s">
        <v>83</v>
      </c>
      <c r="C67" s="45"/>
      <c r="D67" s="45"/>
      <c r="E67" s="49"/>
      <c r="F67" s="49">
        <v>0</v>
      </c>
      <c r="G67" s="49"/>
      <c r="H67" s="49"/>
      <c r="I67" s="49"/>
      <c r="J67" s="49"/>
      <c r="K67" s="49"/>
      <c r="L67" s="49"/>
      <c r="M67" s="49"/>
      <c r="N67" s="49"/>
    </row>
    <row r="68" spans="1:15" x14ac:dyDescent="0.3">
      <c r="A68" s="48">
        <v>25</v>
      </c>
      <c r="B68" s="55"/>
      <c r="C68" s="56"/>
      <c r="D68" s="56"/>
      <c r="E68" s="57"/>
      <c r="F68" s="57"/>
      <c r="G68" s="58"/>
      <c r="H68" s="58"/>
      <c r="I68" s="58"/>
      <c r="J68" s="58"/>
      <c r="K68" s="58"/>
      <c r="L68" s="58"/>
      <c r="M68" s="58"/>
      <c r="N68" s="58"/>
    </row>
    <row r="69" spans="1:15" x14ac:dyDescent="0.3">
      <c r="A69" s="54"/>
      <c r="B69" s="69" t="s">
        <v>84</v>
      </c>
      <c r="C69" s="1"/>
      <c r="D69" s="1"/>
      <c r="F69" s="78" t="s">
        <v>118</v>
      </c>
    </row>
    <row r="70" spans="1:15" x14ac:dyDescent="0.3">
      <c r="A70" s="68" t="s">
        <v>8</v>
      </c>
      <c r="B70" s="71"/>
      <c r="C70" s="72"/>
      <c r="D70" s="73"/>
      <c r="E70" s="73"/>
      <c r="F70" s="73"/>
      <c r="G70" s="74"/>
      <c r="O70" s="5"/>
    </row>
    <row r="71" spans="1:15" x14ac:dyDescent="0.3">
      <c r="A71" s="70" t="s">
        <v>85</v>
      </c>
      <c r="B71" s="71"/>
      <c r="C71" s="72"/>
      <c r="D71" s="73"/>
      <c r="E71" s="73"/>
      <c r="F71" s="73"/>
      <c r="G71" s="74"/>
      <c r="O71" s="5"/>
    </row>
    <row r="72" spans="1:15" x14ac:dyDescent="0.3">
      <c r="A72" s="70" t="s">
        <v>85</v>
      </c>
    </row>
  </sheetData>
  <printOptions horizontalCentered="1"/>
  <pageMargins left="0.5" right="0.5" top="0.5" bottom="0.5" header="0.5" footer="0.5"/>
  <pageSetup scale="69" fitToHeight="2" pageOrder="overThenDown" orientation="landscape"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Received_x0020_From xmlns="8eef3743-c7b3-4cbe-8837-b6e805be353c">Northern California Power Agency</Received_x0020_From>
    <Docket_x0020_Number xmlns="8eef3743-c7b3-4cbe-8837-b6e805be353c">17-IEPR-02</Docket_x0020_Number>
    <TaxCatchAll xmlns="8eef3743-c7b3-4cbe-8837-b6e805be353c">
      <Value>18</Value>
      <Value>6</Value>
    </TaxCatchAll>
    <jbf85ac70d5848c6836ba15e22d94e70 xmlns="8eef3743-c7b3-4cbe-8837-b6e805be353c">
      <Terms xmlns="http://schemas.microsoft.com/office/infopath/2007/PartnerControls">
        <TermInfo xmlns="http://schemas.microsoft.com/office/infopath/2007/PartnerControls">
          <TermName xmlns="http://schemas.microsoft.com/office/infopath/2007/PartnerControls">Document</TermName>
          <TermId xmlns="http://schemas.microsoft.com/office/infopath/2007/PartnerControls">6786e4f6-aafd-416d-a977-1b2d5f456edf</TermId>
        </TermInfo>
      </Terms>
    </jbf85ac70d5848c6836ba15e22d94e70>
    <ia56c5f4991045989a786b6ecb732719 xmlns="8eef3743-c7b3-4cbe-8837-b6e805be353c">
      <Terms xmlns="http://schemas.microsoft.com/office/infopath/2007/PartnerControls">
        <TermInfo xmlns="http://schemas.microsoft.com/office/infopath/2007/PartnerControls">
          <TermName xmlns="http://schemas.microsoft.com/office/infopath/2007/PartnerControls">Public Agency</TermName>
          <TermId xmlns="http://schemas.microsoft.com/office/infopath/2007/PartnerControls">5e9efa52-72c2-4b4c-ad77-d864509888ed</TermId>
        </TermInfo>
      </Terms>
    </ia56c5f4991045989a786b6ecb732719>
    <bfc617c42d804116a0a5feb0906d720d xmlns="8eef3743-c7b3-4cbe-8837-b6e805be353c">
      <Terms xmlns="http://schemas.microsoft.com/office/infopath/2007/PartnerControls"/>
    </bfc617c42d804116a0a5feb0906d720d>
    <k2a3b5fc29f742a38f72e68b777baa26 xmlns="8eef3743-c7b3-4cbe-8837-b6e805be353c">
      <Terms xmlns="http://schemas.microsoft.com/office/infopath/2007/PartnerControls"/>
    </k2a3b5fc29f742a38f72e68b777baa26>
    <_dlc_DocId xmlns="8eef3743-c7b3-4cbe-8837-b6e805be353c">Z5JXHV6S7NA6-3-109271</_dlc_DocId>
    <_dlc_DocIdUrl xmlns="8eef3743-c7b3-4cbe-8837-b6e805be353c">
      <Url>http://efilingspinternal/_layouts/DocIdRedir.aspx?ID=Z5JXHV6S7NA6-3-109271</Url>
      <Description>Z5JXHV6S7NA6-3-109271</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0CCC58EB6DDD042AF64737FFB4292D8" ma:contentTypeVersion="11" ma:contentTypeDescription="Create a new document." ma:contentTypeScope="" ma:versionID="13f97a97acb76151d70d6bfa6f20dde2">
  <xsd:schema xmlns:xsd="http://www.w3.org/2001/XMLSchema" xmlns:xs="http://www.w3.org/2001/XMLSchema" xmlns:p="http://schemas.microsoft.com/office/2006/metadata/properties" xmlns:ns2="8eef3743-c7b3-4cbe-8837-b6e805be353c" targetNamespace="http://schemas.microsoft.com/office/2006/metadata/properties" ma:root="true" ma:fieldsID="9d326f15e9f28263b4a2e5035394f321" ns2:_="">
    <xsd:import namespace="8eef3743-c7b3-4cbe-8837-b6e805be353c"/>
    <xsd:element name="properties">
      <xsd:complexType>
        <xsd:sequence>
          <xsd:element name="documentManagement">
            <xsd:complexType>
              <xsd:all>
                <xsd:element ref="ns2:_dlc_DocId" minOccurs="0"/>
                <xsd:element ref="ns2:_dlc_DocIdUrl" minOccurs="0"/>
                <xsd:element ref="ns2:_dlc_DocIdPersistId" minOccurs="0"/>
                <xsd:element ref="ns2:Docket_x0020_Number" minOccurs="0"/>
                <xsd:element ref="ns2:k2a3b5fc29f742a38f72e68b777baa26" minOccurs="0"/>
                <xsd:element ref="ns2:TaxCatchAll" minOccurs="0"/>
                <xsd:element ref="ns2:Received_x0020_From" minOccurs="0"/>
                <xsd:element ref="ns2:bfc617c42d804116a0a5feb0906d720d" minOccurs="0"/>
                <xsd:element ref="ns2:jbf85ac70d5848c6836ba15e22d94e70" minOccurs="0"/>
                <xsd:element ref="ns2:ia56c5f4991045989a786b6ecb732719"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eef3743-c7b3-4cbe-8837-b6e805be353c"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Docket_x0020_Number" ma:index="11" nillable="true" ma:displayName="Docket Number" ma:internalName="Docket_x0020_Number">
      <xsd:simpleType>
        <xsd:restriction base="dms:Text">
          <xsd:maxLength value="32"/>
        </xsd:restriction>
      </xsd:simpleType>
    </xsd:element>
    <xsd:element name="k2a3b5fc29f742a38f72e68b777baa26" ma:index="13" nillable="true" ma:taxonomy="true" ma:internalName="k2a3b5fc29f742a38f72e68b777baa26" ma:taxonomyFieldName="Document_x0020_Type" ma:displayName="Document Type" ma:default="" ma:fieldId="{42a3b5fc-29f7-42a3-8f72-e68b777baa26}" ma:sspId="a3ae1311-9ec1-44ed-9b85-20ca267aa743" ma:termSetId="4920f4ef-3ff7-430b-a2e3-4066540b3b46" ma:anchorId="00000000-0000-0000-0000-000000000000" ma:open="false" ma:isKeyword="false">
      <xsd:complexType>
        <xsd:sequence>
          <xsd:element ref="pc:Terms" minOccurs="0" maxOccurs="1"/>
        </xsd:sequence>
      </xsd:complexType>
    </xsd:element>
    <xsd:element name="TaxCatchAll" ma:index="14" nillable="true" ma:displayName="Taxonomy Catch All Column" ma:hidden="true" ma:list="{234b91fd-55c5-49f0-95fc-2af2c5baedaf}" ma:internalName="TaxCatchAll" ma:showField="CatchAllData" ma:web="8eef3743-c7b3-4cbe-8837-b6e805be353c">
      <xsd:complexType>
        <xsd:complexContent>
          <xsd:extension base="dms:MultiChoiceLookup">
            <xsd:sequence>
              <xsd:element name="Value" type="dms:Lookup" maxOccurs="unbounded" minOccurs="0" nillable="true"/>
            </xsd:sequence>
          </xsd:extension>
        </xsd:complexContent>
      </xsd:complexType>
    </xsd:element>
    <xsd:element name="Received_x0020_From" ma:index="15" nillable="true" ma:displayName="Received From" ma:internalName="Received_x0020_From">
      <xsd:simpleType>
        <xsd:restriction base="dms:Text">
          <xsd:maxLength value="255"/>
        </xsd:restriction>
      </xsd:simpleType>
    </xsd:element>
    <xsd:element name="bfc617c42d804116a0a5feb0906d720d" ma:index="17" nillable="true" ma:taxonomy="true" ma:internalName="bfc617c42d804116a0a5feb0906d720d" ma:taxonomyFieldName="Subject_x0020_Areas" ma:displayName="Subject Areas" ma:default="" ma:fieldId="{bfc617c4-2d80-4116-a0a5-feb0906d720d}" ma:taxonomyMulti="true" ma:sspId="a3ae1311-9ec1-44ed-9b85-20ca267aa743" ma:termSetId="cd7814c8-04c0-4947-a362-3e9c7caefa41" ma:anchorId="00000000-0000-0000-0000-000000000000" ma:open="false" ma:isKeyword="false">
      <xsd:complexType>
        <xsd:sequence>
          <xsd:element ref="pc:Terms" minOccurs="0" maxOccurs="1"/>
        </xsd:sequence>
      </xsd:complexType>
    </xsd:element>
    <xsd:element name="jbf85ac70d5848c6836ba15e22d94e70" ma:index="19" nillable="true" ma:taxonomy="true" ma:internalName="jbf85ac70d5848c6836ba15e22d94e70" ma:taxonomyFieldName="Submission_x0020_Type" ma:displayName="Submission Type" ma:default="" ma:fieldId="{3bf85ac7-0d58-48c6-836b-a15e22d94e70}" ma:sspId="a3ae1311-9ec1-44ed-9b85-20ca267aa743" ma:termSetId="81d50c0d-c30e-4c77-a756-69747127f684" ma:anchorId="00000000-0000-0000-0000-000000000000" ma:open="false" ma:isKeyword="false">
      <xsd:complexType>
        <xsd:sequence>
          <xsd:element ref="pc:Terms" minOccurs="0" maxOccurs="1"/>
        </xsd:sequence>
      </xsd:complexType>
    </xsd:element>
    <xsd:element name="ia56c5f4991045989a786b6ecb732719" ma:index="21" nillable="true" ma:taxonomy="true" ma:internalName="ia56c5f4991045989a786b6ecb732719" ma:taxonomyFieldName="Submitter_x0020_Role" ma:displayName="Submitter Role" ma:default="" ma:fieldId="{2a56c5f4-9910-4598-9a78-6b6ecb732719}" ma:sspId="a3ae1311-9ec1-44ed-9b85-20ca267aa743" ma:termSetId="d4ace8ae-a4c4-4770-a8b9-bc6c67c601d9"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3920472-4058-411F-A144-433FC37FBD94}"/>
</file>

<file path=customXml/itemProps2.xml><?xml version="1.0" encoding="utf-8"?>
<ds:datastoreItem xmlns:ds="http://schemas.openxmlformats.org/officeDocument/2006/customXml" ds:itemID="{5124BB91-A686-4329-A86D-0F6E0648000D}"/>
</file>

<file path=customXml/itemProps3.xml><?xml version="1.0" encoding="utf-8"?>
<ds:datastoreItem xmlns:ds="http://schemas.openxmlformats.org/officeDocument/2006/customXml" ds:itemID="{6FA4726B-09B8-4150-8808-DF9F1352F6B3}"/>
</file>

<file path=customXml/itemProps4.xml><?xml version="1.0" encoding="utf-8"?>
<ds:datastoreItem xmlns:ds="http://schemas.openxmlformats.org/officeDocument/2006/customXml" ds:itemID="{DBE436AE-CF33-419A-8719-033391904A9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11</vt:i4>
      </vt:variant>
    </vt:vector>
  </HeadingPairs>
  <TitlesOfParts>
    <vt:vector size="23" baseType="lpstr">
      <vt:lpstr>S-1 CRATs</vt:lpstr>
      <vt:lpstr>S-2 Energy Balance</vt:lpstr>
      <vt:lpstr>S-2 Alameda</vt:lpstr>
      <vt:lpstr>S-2 Biggs</vt:lpstr>
      <vt:lpstr>S-2 Gridley</vt:lpstr>
      <vt:lpstr>S-2 Healdsburg</vt:lpstr>
      <vt:lpstr>S-2 Lodi</vt:lpstr>
      <vt:lpstr>S-2 Lompoc</vt:lpstr>
      <vt:lpstr>S-2 Palo Alto</vt:lpstr>
      <vt:lpstr>S-2 Plumas Sierra</vt:lpstr>
      <vt:lpstr>S-2 Port of Oakland</vt:lpstr>
      <vt:lpstr>S-2 Ukiah</vt:lpstr>
      <vt:lpstr>'S-2 Alameda'!Print_Titles</vt:lpstr>
      <vt:lpstr>'S-2 Biggs'!Print_Titles</vt:lpstr>
      <vt:lpstr>'S-2 Energy Balance'!Print_Titles</vt:lpstr>
      <vt:lpstr>'S-2 Gridley'!Print_Titles</vt:lpstr>
      <vt:lpstr>'S-2 Healdsburg'!Print_Titles</vt:lpstr>
      <vt:lpstr>'S-2 Lodi'!Print_Titles</vt:lpstr>
      <vt:lpstr>'S-2 Lompoc'!Print_Titles</vt:lpstr>
      <vt:lpstr>'S-2 Palo Alto'!Print_Titles</vt:lpstr>
      <vt:lpstr>'S-2 Plumas Sierra'!Print_Titles</vt:lpstr>
      <vt:lpstr>'S-2 Port of Oakland'!Print_Titles</vt:lpstr>
      <vt:lpstr>'S-2 Ukiah'!Print_Titles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2017 IEPR S1-2 Forms - Northern California Power Agency</dc:title>
  <dc:creator>Jan Bonatto</dc:creator>
  <cp:lastModifiedBy>Gillian Biedler</cp:lastModifiedBy>
  <dcterms:created xsi:type="dcterms:W3CDTF">2017-04-24T19:12:19Z</dcterms:created>
  <dcterms:modified xsi:type="dcterms:W3CDTF">2017-05-05T18:08:52Z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0x01010060CCC58EB6DDD042AF64737FFB4292D8</vt:lpwstr>
  </property>
  <property fmtid="{D5CDD505-2E9C-101B-9397-08002B2CF9AE}" pid="3" name="_dlc_DocIdItemGuid">
    <vt:lpwstr>403daff4-3ec7-4538-bbe6-2b3a9aca5bca</vt:lpwstr>
  </property>
  <property fmtid="{D5CDD505-2E9C-101B-9397-08002B2CF9AE}" pid="4" name="Subject_x0020_Areas">
    <vt:lpwstr/>
  </property>
  <property fmtid="{D5CDD505-2E9C-101B-9397-08002B2CF9AE}" pid="5" name="_CopySource">
    <vt:lpwstr>http://efilingspinternal/PendingDocuments/17-IEPR-02/20170505T133223_2017_IEPR_S12_Forms.xlsx</vt:lpwstr>
  </property>
  <property fmtid="{D5CDD505-2E9C-101B-9397-08002B2CF9AE}" pid="6" name="Subject Areas">
    <vt:lpwstr/>
  </property>
  <property fmtid="{D5CDD505-2E9C-101B-9397-08002B2CF9AE}" pid="7" name="Submission Type">
    <vt:lpwstr>6;#Document|6786e4f6-aafd-416d-a977-1b2d5f456edf</vt:lpwstr>
  </property>
  <property fmtid="{D5CDD505-2E9C-101B-9397-08002B2CF9AE}" pid="8" name="Submitter Role">
    <vt:lpwstr>18;#Public Agency|5e9efa52-72c2-4b4c-ad77-d864509888ed</vt:lpwstr>
  </property>
  <property fmtid="{D5CDD505-2E9C-101B-9397-08002B2CF9AE}" pid="9" name="Order">
    <vt:r8>2035600</vt:r8>
  </property>
  <property fmtid="{D5CDD505-2E9C-101B-9397-08002B2CF9AE}" pid="10" name="xd_ProgID">
    <vt:lpwstr/>
  </property>
  <property fmtid="{D5CDD505-2E9C-101B-9397-08002B2CF9AE}" pid="11" name="_SourceUrl">
    <vt:lpwstr/>
  </property>
  <property fmtid="{D5CDD505-2E9C-101B-9397-08002B2CF9AE}" pid="12" name="_SharedFileIndex">
    <vt:lpwstr/>
  </property>
  <property fmtid="{D5CDD505-2E9C-101B-9397-08002B2CF9AE}" pid="13" name="TemplateUrl">
    <vt:lpwstr/>
  </property>
</Properties>
</file>