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250" windowHeight="14145" activeTab="1"/>
  </bookViews>
  <sheets>
    <sheet name="Cover" sheetId="6" r:id="rId1"/>
    <sheet name="GHG Price Calculations" sheetId="1" r:id="rId2"/>
    <sheet name="Footnotes" sheetId="5" r:id="rId3"/>
  </sheets>
  <calcPr calcId="145621" calcMode="manual"/>
</workbook>
</file>

<file path=xl/calcChain.xml><?xml version="1.0" encoding="utf-8"?>
<calcChain xmlns="http://schemas.openxmlformats.org/spreadsheetml/2006/main">
  <c r="E6" i="1" l="1"/>
  <c r="F53" i="1"/>
  <c r="F55" i="1"/>
  <c r="F56" i="1"/>
  <c r="C22" i="1"/>
  <c r="P25" i="1"/>
  <c r="O25" i="1"/>
  <c r="N25" i="1"/>
  <c r="M25" i="1"/>
  <c r="L25" i="1"/>
  <c r="K25" i="1"/>
  <c r="J25" i="1"/>
  <c r="I25" i="1"/>
  <c r="H25" i="1"/>
  <c r="G25" i="1"/>
  <c r="F25" i="1"/>
  <c r="E25" i="1"/>
  <c r="D25" i="1"/>
  <c r="M15" i="1"/>
  <c r="C6" i="1"/>
  <c r="C19" i="1"/>
  <c r="D6" i="1"/>
  <c r="D19" i="1"/>
  <c r="F52" i="1"/>
  <c r="F54" i="1"/>
  <c r="D9" i="1"/>
  <c r="D22" i="1"/>
  <c r="E9" i="1"/>
  <c r="E22" i="1"/>
  <c r="F9" i="1"/>
  <c r="F22" i="1"/>
  <c r="G9" i="1"/>
  <c r="G22" i="1"/>
  <c r="H9" i="1"/>
  <c r="I9" i="1"/>
  <c r="H22" i="1"/>
  <c r="E7" i="1"/>
  <c r="E20" i="1"/>
  <c r="E19" i="1"/>
  <c r="I22" i="1"/>
  <c r="J9" i="1"/>
  <c r="F6" i="1"/>
  <c r="E8" i="1"/>
  <c r="E21" i="1"/>
  <c r="F7" i="1"/>
  <c r="F20" i="1"/>
  <c r="J22" i="1"/>
  <c r="K9" i="1"/>
  <c r="F19" i="1"/>
  <c r="G6" i="1"/>
  <c r="F8" i="1"/>
  <c r="F21" i="1"/>
  <c r="G7" i="1"/>
  <c r="G20" i="1"/>
  <c r="G19" i="1"/>
  <c r="G8" i="1"/>
  <c r="G21" i="1"/>
  <c r="H6" i="1"/>
  <c r="K22" i="1"/>
  <c r="L9" i="1"/>
  <c r="L22" i="1"/>
  <c r="M9" i="1"/>
  <c r="H19" i="1"/>
  <c r="I6" i="1"/>
  <c r="H7" i="1"/>
  <c r="H20" i="1"/>
  <c r="H8" i="1"/>
  <c r="H21" i="1"/>
  <c r="I19" i="1"/>
  <c r="J6" i="1"/>
  <c r="I7" i="1"/>
  <c r="I20" i="1"/>
  <c r="I8" i="1"/>
  <c r="I21" i="1"/>
  <c r="M22" i="1"/>
  <c r="N9" i="1"/>
  <c r="O9" i="1"/>
  <c r="N22" i="1"/>
  <c r="J7" i="1"/>
  <c r="J20" i="1"/>
  <c r="K6" i="1"/>
  <c r="J19" i="1"/>
  <c r="J8" i="1"/>
  <c r="J21" i="1"/>
  <c r="K19" i="1"/>
  <c r="K8" i="1"/>
  <c r="K21" i="1"/>
  <c r="L6" i="1"/>
  <c r="K7" i="1"/>
  <c r="K20" i="1"/>
  <c r="O22" i="1"/>
  <c r="P9" i="1"/>
  <c r="P22" i="1"/>
  <c r="Q9" i="1"/>
  <c r="L7" i="1"/>
  <c r="L20" i="1"/>
  <c r="L8" i="1"/>
  <c r="L21" i="1"/>
  <c r="L19" i="1"/>
  <c r="M6" i="1"/>
  <c r="M19" i="1"/>
  <c r="N6" i="1"/>
  <c r="M7" i="1"/>
  <c r="M20" i="1"/>
  <c r="M8" i="1"/>
  <c r="M21" i="1"/>
  <c r="Q22" i="1"/>
  <c r="R9" i="1"/>
  <c r="S9" i="1"/>
  <c r="R22" i="1"/>
  <c r="N8" i="1"/>
  <c r="N21" i="1"/>
  <c r="N7" i="1"/>
  <c r="N20" i="1"/>
  <c r="N19" i="1"/>
  <c r="O6" i="1"/>
  <c r="O19" i="1"/>
  <c r="O7" i="1"/>
  <c r="O20" i="1"/>
  <c r="O8" i="1"/>
  <c r="O21" i="1"/>
  <c r="P6" i="1"/>
  <c r="S22" i="1"/>
  <c r="T9" i="1"/>
  <c r="T22" i="1"/>
  <c r="P8" i="1"/>
  <c r="P21" i="1"/>
  <c r="Q6" i="1"/>
  <c r="P7" i="1"/>
  <c r="P20" i="1"/>
  <c r="P19" i="1"/>
  <c r="Q19" i="1"/>
  <c r="Q8" i="1"/>
  <c r="Q21" i="1"/>
  <c r="R6" i="1"/>
  <c r="Q7" i="1"/>
  <c r="Q20" i="1"/>
  <c r="R7" i="1"/>
  <c r="R20" i="1"/>
  <c r="R8" i="1"/>
  <c r="R21" i="1"/>
  <c r="R19" i="1"/>
  <c r="S6" i="1"/>
  <c r="S8" i="1"/>
  <c r="S21" i="1"/>
  <c r="S7" i="1"/>
  <c r="S20" i="1"/>
  <c r="S19" i="1"/>
  <c r="T6" i="1"/>
  <c r="T8" i="1"/>
  <c r="T21" i="1"/>
  <c r="T7" i="1"/>
  <c r="T20" i="1"/>
  <c r="T19" i="1"/>
</calcChain>
</file>

<file path=xl/sharedStrings.xml><?xml version="1.0" encoding="utf-8"?>
<sst xmlns="http://schemas.openxmlformats.org/spreadsheetml/2006/main" count="57" uniqueCount="44">
  <si>
    <t>Low Energy Consumption Scenario</t>
  </si>
  <si>
    <t>$50 Cap Growing at 5% plus CPI</t>
  </si>
  <si>
    <t>High Energy Consumption Scenario</t>
  </si>
  <si>
    <t>Second:</t>
  </si>
  <si>
    <t>First:</t>
  </si>
  <si>
    <t>2013-2014</t>
  </si>
  <si>
    <t>2015-2017</t>
  </si>
  <si>
    <t>Third:</t>
  </si>
  <si>
    <t>2018-2020</t>
  </si>
  <si>
    <t>Beyond 2020</t>
  </si>
  <si>
    <t xml:space="preserve">      This assumption is also supported by the Economic Analysis done in support of the Cap-and-Trade Regulation Appendix N, Page N-13.</t>
  </si>
  <si>
    <t>Mid Energy Consumption Scenario</t>
  </si>
  <si>
    <t>Current Cap-and-Trade and Trade regulation goes through 2020.  Energy Commission staff assumes an extension beyond 2020, with no change to the existing Cap-and-Trade and Trade Regulation</t>
  </si>
  <si>
    <t xml:space="preserve">     This assumption is based on  analysis presented in a report  "Forecasting Supply and Demand Balances in California's Greenhouse Gas Cap-and-Trade  Market"  March 12, 2013. This reported was prepared by members of the </t>
  </si>
  <si>
    <t>A Tanghetti</t>
  </si>
  <si>
    <t>Quantity Sold   (metric tons)</t>
  </si>
  <si>
    <t>2013 Allowances Not Auctioned</t>
  </si>
  <si>
    <t>2014 Allowances Not Auctioned</t>
  </si>
  <si>
    <t xml:space="preserve">     the mid energy consumption scenario,  Energy Commission staff is assuming less availability of these complementary programs resulting in carbon prices increasing 1.5 times the High energy consumption scenario.  </t>
  </si>
  <si>
    <t xml:space="preserve">     Emissions Market Assessment Committee and  the Market Simulation Group.  </t>
  </si>
  <si>
    <r>
      <t xml:space="preserve">Carbon Price </t>
    </r>
    <r>
      <rPr>
        <b/>
        <sz val="12"/>
        <color indexed="8"/>
        <rFont val="Calibri"/>
        <family val="2"/>
      </rPr>
      <t>²</t>
    </r>
    <r>
      <rPr>
        <b/>
        <sz val="11"/>
        <color indexed="8"/>
        <rFont val="Calibri"/>
        <family val="2"/>
      </rPr>
      <t>(Nominal$/metric ton)</t>
    </r>
  </si>
  <si>
    <r>
      <rPr>
        <sz val="12"/>
        <color indexed="8"/>
        <rFont val="Calibri"/>
        <family val="2"/>
      </rPr>
      <t>²</t>
    </r>
    <r>
      <rPr>
        <sz val="11"/>
        <color indexed="8"/>
        <rFont val="Calibri"/>
        <family val="2"/>
      </rPr>
      <t xml:space="preserve"> The High and Mid Energy Consumption scenarios assume identical carbon prices during first two compliance periods due to a high probability that complementary policies reduce emissions in that time period.  During the third compliance period in</t>
    </r>
  </si>
  <si>
    <r>
      <t xml:space="preserve">Low Energy Consumption Scenario </t>
    </r>
    <r>
      <rPr>
        <sz val="12"/>
        <color indexed="8"/>
        <rFont val="Calibri"/>
        <family val="2"/>
      </rPr>
      <t>³</t>
    </r>
  </si>
  <si>
    <r>
      <rPr>
        <sz val="12"/>
        <color indexed="8"/>
        <rFont val="Calibri"/>
        <family val="2"/>
      </rPr>
      <t>³</t>
    </r>
    <r>
      <rPr>
        <sz val="11"/>
        <color indexed="8"/>
        <rFont val="Calibri"/>
        <family val="2"/>
      </rPr>
      <t xml:space="preserve">  High Energy Consumption scenario assumes carbon prices at 3 times the Mid Energy Consumption Scenario, but below the containment price, because of assumed lower amounts of credits due to higher loads and less abatement from complementary policies.</t>
    </r>
  </si>
  <si>
    <r>
      <t xml:space="preserve">$50 Cap Growing at 5% plus CPI </t>
    </r>
    <r>
      <rPr>
        <sz val="12"/>
        <color indexed="8"/>
        <rFont val="Calibri"/>
        <family val="2"/>
      </rPr>
      <t>⁴</t>
    </r>
  </si>
  <si>
    <r>
      <t xml:space="preserve">CPI: Urban Consumer - All Items, (Index, 2013) </t>
    </r>
    <r>
      <rPr>
        <sz val="12"/>
        <color indexed="8"/>
        <rFont val="Calibri"/>
        <family val="2"/>
      </rPr>
      <t>⁵</t>
    </r>
  </si>
  <si>
    <r>
      <t xml:space="preserve">Carbon Price </t>
    </r>
    <r>
      <rPr>
        <b/>
        <sz val="12"/>
        <color indexed="8"/>
        <rFont val="Calibri"/>
        <family val="2"/>
      </rPr>
      <t>²</t>
    </r>
    <r>
      <rPr>
        <b/>
        <sz val="11"/>
        <color indexed="8"/>
        <rFont val="Calibri"/>
        <family val="2"/>
      </rPr>
      <t>(2013$/metric ton)</t>
    </r>
  </si>
  <si>
    <t>metric tons</t>
  </si>
  <si>
    <t>Annual Deflator Series 2013=1</t>
  </si>
  <si>
    <t>GDP Deflator Series  2013=100</t>
  </si>
  <si>
    <t>Increase in prices in calendar years subsequent to 2015 will be equal to the offer price for each tier from the previous calendar year increased by five percent plus the rate of inflation as measured by the Consumer Price Index for All Urban Consumers</t>
  </si>
  <si>
    <r>
      <rPr>
        <sz val="12"/>
        <color indexed="8"/>
        <rFont val="Calibri"/>
        <family val="2"/>
      </rPr>
      <t xml:space="preserve">⁴ </t>
    </r>
    <r>
      <rPr>
        <sz val="11"/>
        <color indexed="8"/>
        <rFont val="Calibri"/>
        <family val="2"/>
      </rPr>
      <t xml:space="preserve"> Shown for comparison purposes only.  A scenario that forecasts the Cap price in every year of the forecast period is not plausible.</t>
    </r>
  </si>
  <si>
    <t>Total Allowances for 2015</t>
  </si>
  <si>
    <t>Total Allowances for 2013</t>
  </si>
  <si>
    <t>Total Allowances for 2014</t>
  </si>
  <si>
    <r>
      <t>Actual Settlement Price ($/metric ton)</t>
    </r>
    <r>
      <rPr>
        <sz val="12"/>
        <color indexed="8"/>
        <rFont val="Calibri"/>
        <family val="2"/>
      </rPr>
      <t>⁶</t>
    </r>
  </si>
  <si>
    <r>
      <rPr>
        <sz val="12"/>
        <color indexed="8"/>
        <rFont val="Calibri"/>
        <family val="2"/>
      </rPr>
      <t xml:space="preserve">⁶ </t>
    </r>
    <r>
      <rPr>
        <sz val="11"/>
        <color indexed="8"/>
        <rFont val="Arial"/>
        <family val="2"/>
      </rPr>
      <t>http://www.arb.ca.gov/cc/capandtrade/auction/auction.htm   2015 beginning price is calculated based on the Vintage Settlement Price  for all 2015 auctions (February 2015, May 2015, August 2015 and November 2015) weighted by the quantity (metric ton) sold</t>
    </r>
  </si>
  <si>
    <r>
      <t>Final 2015 IEPR Carbon Price Projections</t>
    </r>
    <r>
      <rPr>
        <sz val="11"/>
        <color indexed="8"/>
        <rFont val="Calibri"/>
        <family val="2"/>
      </rPr>
      <t xml:space="preserve"> </t>
    </r>
    <r>
      <rPr>
        <sz val="12"/>
        <color indexed="8"/>
        <rFont val="Calibri"/>
        <family val="2"/>
      </rPr>
      <t>¹</t>
    </r>
    <r>
      <rPr>
        <sz val="12"/>
        <color indexed="8"/>
        <rFont val="Calibri"/>
        <family val="2"/>
      </rPr>
      <t xml:space="preserve"> </t>
    </r>
    <r>
      <rPr>
        <sz val="11"/>
        <color theme="1"/>
        <rFont val="Calibri"/>
        <family val="2"/>
        <scheme val="minor"/>
      </rPr>
      <t>For Use in Simulation Modeling (GHG emitting generating resources in California only)</t>
    </r>
  </si>
  <si>
    <t>Cap-and-Trade Compliance Periods</t>
  </si>
  <si>
    <t>Cap-and-Trade Auction Results</t>
  </si>
  <si>
    <t xml:space="preserve"> Maximum Allowance Price Containment Reserve (APCR) price = $50/metric ton (2013$)</t>
  </si>
  <si>
    <r>
      <rPr>
        <sz val="12"/>
        <color indexed="8"/>
        <rFont val="Arial"/>
        <family val="2"/>
      </rPr>
      <t xml:space="preserve">¹ </t>
    </r>
    <r>
      <rPr>
        <sz val="11"/>
        <color indexed="8"/>
        <rFont val="Arial"/>
        <family val="2"/>
      </rPr>
      <t>Ranges based on uncertainties surrounding amounts of complimentary policies and low cost abatement during each compliance period. Cap-and-Trade and Trade compliance periods are as follows:</t>
    </r>
  </si>
  <si>
    <t>2015 beginning price is calculated based on the Vintage Settlement Price of all 2015 auctions (February, May, August and November) weighted by the quantity (metric ton) sold</t>
  </si>
  <si>
    <r>
      <rPr>
        <sz val="12"/>
        <color indexed="8"/>
        <rFont val="Calibri"/>
        <family val="2"/>
      </rPr>
      <t>⁵</t>
    </r>
    <r>
      <rPr>
        <sz val="11"/>
        <color indexed="8"/>
        <rFont val="Calibri"/>
        <family val="2"/>
      </rPr>
      <t xml:space="preserve">  IEPR 2015 Final Moody's Analytics, July 2015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</si>
</sst>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409]mmmm\ d\,\ yyyy;@"/>
    <numFmt numFmtId="165" formatCode="_(* #,##0_);_(* \(#,##0\);_(* &quot;-&quot;??_);_(@_)"/>
  </numFmts>
  <fonts count="12" x14ac:knownFonts="1">
    <font>
      <sz val="11"/>
      <color theme="1"/>
      <name val="Calibri"/>
      <family val="2"/>
      <scheme val="minor"/>
    </font>
    <font>
      <sz val="11"/>
      <color indexed="8"/>
      <name val="Calibri"/>
      <family val="2"/>
    </font>
    <font>
      <b/>
      <sz val="11"/>
      <color indexed="8"/>
      <name val="Calibri"/>
      <family val="2"/>
    </font>
    <font>
      <sz val="11"/>
      <color indexed="8"/>
      <name val="Arial"/>
      <family val="2"/>
    </font>
    <font>
      <sz val="12"/>
      <color indexed="8"/>
      <name val="Calibri"/>
      <family val="2"/>
    </font>
    <font>
      <b/>
      <sz val="12"/>
      <color indexed="8"/>
      <name val="Calibri"/>
      <family val="2"/>
    </font>
    <font>
      <sz val="12"/>
      <color indexed="8"/>
      <name val="Arial"/>
      <family val="2"/>
    </font>
    <font>
      <sz val="11"/>
      <color theme="1"/>
      <name val="Calibri"/>
      <family val="2"/>
      <scheme val="minor"/>
    </font>
    <font>
      <b/>
      <sz val="11"/>
      <color theme="1"/>
      <name val="Arial"/>
      <family val="2"/>
    </font>
    <font>
      <sz val="11"/>
      <color theme="1"/>
      <name val="Calibri"/>
      <family val="2"/>
    </font>
    <font>
      <sz val="11"/>
      <color rgb="FF000000"/>
      <name val="Arial"/>
      <family val="2"/>
    </font>
    <font>
      <b/>
      <sz val="11"/>
      <color rgb="FF000000"/>
      <name val="Arial"/>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45">
    <xf numFmtId="0" fontId="0" fillId="0" borderId="0" xfId="0"/>
    <xf numFmtId="0" fontId="8" fillId="0" borderId="0" xfId="0" applyFont="1" applyFill="1"/>
    <xf numFmtId="0" fontId="0" fillId="0" borderId="0" xfId="0" applyFill="1"/>
    <xf numFmtId="2" fontId="0" fillId="0" borderId="0" xfId="0" applyNumberFormat="1"/>
    <xf numFmtId="0" fontId="3" fillId="0" borderId="0" xfId="0" applyFont="1"/>
    <xf numFmtId="0" fontId="0" fillId="0" borderId="0" xfId="0" applyAlignment="1">
      <alignment horizontal="left" indent="5"/>
    </xf>
    <xf numFmtId="0" fontId="0" fillId="2" borderId="0" xfId="0" applyFill="1"/>
    <xf numFmtId="2" fontId="0" fillId="2" borderId="0" xfId="0" applyNumberFormat="1" applyFill="1"/>
    <xf numFmtId="0" fontId="1" fillId="0" borderId="0" xfId="0" applyFont="1"/>
    <xf numFmtId="0" fontId="9" fillId="0" borderId="0" xfId="0" applyFont="1"/>
    <xf numFmtId="2" fontId="0" fillId="0" borderId="0" xfId="0" applyNumberFormat="1" applyFill="1"/>
    <xf numFmtId="0" fontId="0" fillId="0" borderId="0" xfId="0" applyAlignment="1">
      <alignment horizontal="left"/>
    </xf>
    <xf numFmtId="15" fontId="0" fillId="0" borderId="0" xfId="0" applyNumberFormat="1"/>
    <xf numFmtId="0" fontId="0" fillId="0" borderId="0" xfId="0" applyAlignment="1">
      <alignment horizontal="left" wrapText="1"/>
    </xf>
    <xf numFmtId="165" fontId="7" fillId="0" borderId="0" xfId="1" applyNumberFormat="1" applyFont="1"/>
    <xf numFmtId="2" fontId="0" fillId="0" borderId="0" xfId="0" applyNumberFormat="1" applyAlignment="1">
      <alignment horizontal="right"/>
    </xf>
    <xf numFmtId="9" fontId="7" fillId="0" borderId="0" xfId="2" applyFont="1" applyFill="1"/>
    <xf numFmtId="15" fontId="0" fillId="0" borderId="0" xfId="0" applyNumberFormat="1" applyAlignment="1">
      <alignment horizontal="right"/>
    </xf>
    <xf numFmtId="0" fontId="0" fillId="0" borderId="0" xfId="0" applyNumberFormat="1" applyAlignment="1"/>
    <xf numFmtId="2" fontId="0" fillId="0" borderId="0" xfId="0" applyNumberFormat="1" applyAlignment="1">
      <alignment horizontal="right"/>
    </xf>
    <xf numFmtId="2" fontId="0" fillId="0" borderId="0" xfId="0" applyNumberFormat="1" applyAlignment="1">
      <alignment horizontal="right"/>
    </xf>
    <xf numFmtId="2" fontId="0" fillId="0" borderId="0" xfId="0" applyNumberFormat="1" applyAlignment="1">
      <alignment horizontal="right"/>
    </xf>
    <xf numFmtId="0" fontId="9" fillId="0" borderId="0" xfId="0" applyFont="1" applyAlignment="1">
      <alignment horizontal="left" indent="5"/>
    </xf>
    <xf numFmtId="43" fontId="0" fillId="0" borderId="0" xfId="0" applyNumberFormat="1"/>
    <xf numFmtId="10" fontId="7" fillId="0" borderId="0" xfId="2" applyNumberFormat="1" applyFont="1" applyFill="1"/>
    <xf numFmtId="10" fontId="7" fillId="0" borderId="0" xfId="2" applyNumberFormat="1" applyFont="1" applyFill="1"/>
    <xf numFmtId="0" fontId="0" fillId="0" borderId="0" xfId="0" applyAlignment="1">
      <alignment horizontal="center" wrapText="1"/>
    </xf>
    <xf numFmtId="15" fontId="0" fillId="0" borderId="1" xfId="0" applyNumberFormat="1" applyBorder="1"/>
    <xf numFmtId="0" fontId="0" fillId="0" borderId="1" xfId="0" applyBorder="1" applyAlignment="1"/>
    <xf numFmtId="165" fontId="7" fillId="0" borderId="1" xfId="1" applyNumberFormat="1" applyFont="1" applyBorder="1"/>
    <xf numFmtId="2" fontId="0" fillId="0" borderId="1" xfId="0" applyNumberFormat="1" applyBorder="1" applyAlignment="1">
      <alignment horizontal="right"/>
    </xf>
    <xf numFmtId="15" fontId="0" fillId="0" borderId="1" xfId="0" applyNumberFormat="1" applyBorder="1" applyAlignment="1">
      <alignment horizontal="right"/>
    </xf>
    <xf numFmtId="165" fontId="7" fillId="0" borderId="0" xfId="1" applyNumberFormat="1" applyFont="1"/>
    <xf numFmtId="2" fontId="7" fillId="0" borderId="0" xfId="2" applyNumberFormat="1" applyFont="1"/>
    <xf numFmtId="165" fontId="0" fillId="0" borderId="0" xfId="0" applyNumberFormat="1"/>
    <xf numFmtId="164" fontId="0" fillId="0" borderId="0" xfId="0" applyNumberFormat="1" applyAlignment="1">
      <alignment horizontal="left"/>
    </xf>
    <xf numFmtId="0" fontId="10" fillId="0" borderId="0" xfId="0" applyFont="1" applyFill="1" applyBorder="1"/>
    <xf numFmtId="0" fontId="11" fillId="0" borderId="0" xfId="0" applyFont="1" applyFill="1" applyBorder="1" applyAlignment="1">
      <alignment horizontal="left"/>
    </xf>
    <xf numFmtId="0" fontId="10" fillId="0" borderId="0" xfId="0" applyFont="1" applyFill="1" applyBorder="1" applyAlignment="1">
      <alignment horizontal="left"/>
    </xf>
    <xf numFmtId="0" fontId="10" fillId="0" borderId="1" xfId="0" applyFont="1" applyFill="1" applyBorder="1"/>
    <xf numFmtId="0" fontId="10" fillId="0" borderId="1" xfId="0" applyFont="1" applyFill="1" applyBorder="1" applyAlignment="1">
      <alignment wrapText="1"/>
    </xf>
    <xf numFmtId="0" fontId="11" fillId="0" borderId="0" xfId="0" applyFont="1" applyFill="1" applyBorder="1" applyAlignment="1">
      <alignment horizontal="center"/>
    </xf>
    <xf numFmtId="0" fontId="10" fillId="0" borderId="0" xfId="0" applyFont="1" applyFill="1" applyBorder="1" applyAlignment="1">
      <alignment wrapText="1"/>
    </xf>
    <xf numFmtId="15" fontId="10" fillId="0" borderId="0" xfId="0" applyNumberFormat="1" applyFont="1" applyFill="1" applyBorder="1" applyAlignment="1">
      <alignment horizontal="right"/>
    </xf>
    <xf numFmtId="2" fontId="10" fillId="0" borderId="0" xfId="0" applyNumberFormat="1" applyFont="1" applyFill="1" applyBorder="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428626</xdr:colOff>
      <xdr:row>43</xdr:row>
      <xdr:rowOff>41911</xdr:rowOff>
    </xdr:to>
    <xdr:sp macro="" textlink="">
      <xdr:nvSpPr>
        <xdr:cNvPr id="5" name="TextBox 4"/>
        <xdr:cNvSpPr txBox="1"/>
      </xdr:nvSpPr>
      <xdr:spPr>
        <a:xfrm>
          <a:off x="609600" y="182880"/>
          <a:ext cx="7134226" cy="7722871"/>
        </a:xfrm>
        <a:prstGeom prst="rect">
          <a:avLst/>
        </a:prstGeom>
        <a:solidFill>
          <a:sysClr val="window" lastClr="FFFFFF"/>
        </a:solidFill>
        <a:ln w="9525" cmpd="sng">
          <a:solidFill>
            <a:sysClr val="window" lastClr="FFFFFF">
              <a:shade val="50000"/>
            </a:sysClr>
          </a:solidFill>
        </a:ln>
        <a:effectLst/>
      </xdr:spPr>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a:ea typeface="+mn-ea"/>
              <a:cs typeface="+mn-cs"/>
            </a:rPr>
            <a:t>Revised GHG Price Projections</a:t>
          </a:r>
          <a:endParaRPr kumimoji="0" lang="en-US" sz="1400" b="0" i="0" u="none" strike="noStrike" kern="0" cap="none" spc="0" normalizeH="0" baseline="0" noProof="0">
            <a:ln>
              <a:noFill/>
            </a:ln>
            <a:solidFill>
              <a:sysClr val="windowText" lastClr="000000"/>
            </a:solidFill>
            <a:effectLst/>
            <a:uLnTx/>
            <a:uFillTx/>
            <a:latin typeface="Calibri"/>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a:ea typeface="+mn-ea"/>
              <a:cs typeface="+mn-cs"/>
            </a:rPr>
            <a:t>Energy Assessments Division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a:ea typeface="+mn-ea"/>
              <a:cs typeface="+mn-cs"/>
            </a:rPr>
            <a:t>12-15-15</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a:ea typeface="+mn-ea"/>
              <a:cs typeface="+mn-cs"/>
            </a:rPr>
            <a:t>Summary:</a:t>
          </a:r>
          <a:r>
            <a:rPr kumimoji="0" lang="en-US" sz="1200" b="0" i="0" u="none" strike="noStrike" kern="0" cap="none" spc="0" normalizeH="0" baseline="0" noProof="0">
              <a:ln>
                <a:noFill/>
              </a:ln>
              <a:solidFill>
                <a:sysClr val="windowText" lastClr="000000"/>
              </a:solidFill>
              <a:effectLst/>
              <a:uLnTx/>
              <a:uFillTx/>
              <a:latin typeface="Calibri"/>
              <a:ea typeface="+mn-ea"/>
              <a:cs typeface="+mn-cs"/>
            </a:rPr>
            <a:t>  </a:t>
          </a:r>
          <a:r>
            <a:rPr kumimoji="0" lang="en-US" sz="1200" b="0" i="0" u="none" strike="noStrike" kern="0" cap="none" spc="0" normalizeH="0" baseline="0" noProof="0">
              <a:ln>
                <a:noFill/>
              </a:ln>
              <a:solidFill>
                <a:sysClr val="windowText" lastClr="000000"/>
              </a:solidFill>
              <a:effectLst/>
              <a:uLnTx/>
              <a:uFillTx/>
              <a:latin typeface="Calibri"/>
            </a:rPr>
            <a:t> </a:t>
          </a:r>
          <a:r>
            <a:rPr lang="en-US" sz="1200" b="0" i="0" u="none" strike="noStrike">
              <a:effectLst/>
              <a:latin typeface="+mn-lt"/>
              <a:ea typeface="+mn-ea"/>
              <a:cs typeface="+mn-cs"/>
            </a:rPr>
            <a:t>This spreadsheet presents low, mid and high GHG price projection scenarios consistent with the common scenarios presented at the February 26, 2015</a:t>
          </a:r>
          <a:r>
            <a:rPr lang="en-US" sz="1200">
              <a:latin typeface="+mn-lt"/>
            </a:rPr>
            <a:t> </a:t>
          </a:r>
          <a:r>
            <a:rPr lang="en-US" sz="1200" b="0" i="0" u="none" strike="noStrike">
              <a:effectLst/>
              <a:latin typeface="+mn-lt"/>
              <a:ea typeface="+mn-ea"/>
              <a:cs typeface="+mn-cs"/>
            </a:rPr>
            <a:t>Lead Commissioner Workshop on Economic, Demographic, and Other Inputs for Electricity, Natural Gas and Transportation Fuel Demand Forecasts.</a:t>
          </a:r>
          <a:r>
            <a:rPr lang="en-US" sz="1200">
              <a:latin typeface="+mn-lt"/>
            </a:rPr>
            <a:t> </a:t>
          </a:r>
          <a:r>
            <a:rPr lang="en-US" sz="1200" b="0" i="0" u="none" strike="noStrike">
              <a:effectLst/>
              <a:latin typeface="+mn-lt"/>
              <a:ea typeface="+mn-ea"/>
              <a:cs typeface="+mn-cs"/>
            </a:rPr>
            <a:t>The methodology used to develop these final 2015 IEPR GHG price projection was developed in collaboration with CPUC and ARB staff and presented </a:t>
          </a:r>
          <a:r>
            <a:rPr lang="en-US" sz="1200">
              <a:latin typeface="+mn-lt"/>
            </a:rPr>
            <a:t> </a:t>
          </a:r>
          <a:r>
            <a:rPr lang="en-US" sz="1200" b="0" i="0" u="none" strike="noStrike">
              <a:effectLst/>
              <a:latin typeface="+mn-lt"/>
              <a:ea typeface="+mn-ea"/>
              <a:cs typeface="+mn-cs"/>
            </a:rPr>
            <a:t>to stakeholders in the CPUC 2014 LTPP workshop on planning assumptions and the CAISO 2014-2015 TPP Economic Analysis stakeholder meeting.</a:t>
          </a:r>
          <a:r>
            <a:rPr lang="en-US" sz="1200">
              <a:latin typeface="+mn-lt"/>
            </a:rPr>
            <a:t> </a:t>
          </a:r>
          <a:r>
            <a:rPr lang="en-US" sz="1200" b="0" i="0" u="none" strike="noStrike">
              <a:effectLst/>
              <a:latin typeface="+mn-lt"/>
              <a:ea typeface="+mn-ea"/>
              <a:cs typeface="+mn-cs"/>
            </a:rPr>
            <a:t>The methodology is described in the GHG Price Calculations and Footnotes</a:t>
          </a:r>
          <a:r>
            <a:rPr lang="en-US" sz="1200" b="0" i="0" u="none" strike="noStrike" baseline="0">
              <a:effectLst/>
              <a:latin typeface="+mn-lt"/>
              <a:ea typeface="+mn-ea"/>
              <a:cs typeface="+mn-cs"/>
            </a:rPr>
            <a:t> </a:t>
          </a:r>
          <a:r>
            <a:rPr lang="en-US" sz="1200" b="0" i="0" u="none" strike="noStrike">
              <a:effectLst/>
              <a:latin typeface="+mn-lt"/>
              <a:ea typeface="+mn-ea"/>
              <a:cs typeface="+mn-cs"/>
            </a:rPr>
            <a:t>tabs of this spreadsheet</a:t>
          </a:r>
          <a:r>
            <a:rPr lang="en-US" sz="1200">
              <a:latin typeface="+mn-lt"/>
            </a:rPr>
            <a:t> </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a:ea typeface="+mn-ea"/>
              <a:cs typeface="+mn-cs"/>
            </a:rPr>
            <a:t>Sources of Data: </a:t>
          </a:r>
          <a:r>
            <a:rPr kumimoji="0" lang="en-US" sz="12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mn-ea"/>
              <a:cs typeface="+mn-cs"/>
            </a:rPr>
            <a:t> The quaterly posted GHG auction price results - http://www.arb.ca.gov/cc/capandtrade/auction/auction.htm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IEPR 2015 Final Moody's Analytics, July 2015 for GDP Deflator and CPI Forecast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a:ea typeface="+mn-ea"/>
              <a:cs typeface="+mn-cs"/>
            </a:rPr>
            <a:t>Key Caveats: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a:ea typeface="+mn-ea"/>
              <a:cs typeface="+mn-cs"/>
            </a:rPr>
            <a:t>These price projections are used by CEC staff in Electric Genernation Production Cost simulation modeling, Transportation simualtion modeling and Retail Electric Rate projections that are used in the Demand Forecast models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a:ea typeface="+mn-ea"/>
              <a:cs typeface="+mn-cs"/>
            </a:rPr>
            <a:t>Major Updates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effectLst/>
              <a:latin typeface="+mn-lt"/>
              <a:ea typeface="+mn-ea"/>
              <a:cs typeface="+mn-cs"/>
            </a:rPr>
            <a:t>10-6-2015 An error in the conversion to real dollars was corrected</a:t>
          </a:r>
          <a:r>
            <a:rPr lang="en-US" sz="1200"/>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effectLst/>
              <a:latin typeface="+mn-lt"/>
              <a:ea typeface="+mn-ea"/>
              <a:cs typeface="+mn-cs"/>
            </a:rPr>
            <a:t>12-15-2015 Final</a:t>
          </a:r>
          <a:r>
            <a:rPr lang="en-US" sz="1100" b="0" i="0" u="none" strike="noStrike" baseline="0">
              <a:effectLst/>
              <a:latin typeface="+mn-lt"/>
              <a:ea typeface="+mn-ea"/>
              <a:cs typeface="+mn-cs"/>
            </a:rPr>
            <a:t> 2015 auction results used to revise 2015 starting value</a:t>
          </a:r>
          <a:r>
            <a:rPr lang="en-US" sz="1100" b="0" i="0" u="none" strike="noStrike">
              <a:effectLst/>
              <a:latin typeface="+mn-lt"/>
              <a:ea typeface="+mn-ea"/>
              <a:cs typeface="+mn-cs"/>
            </a:rPr>
            <a:t>.</a:t>
          </a:r>
          <a:r>
            <a:rPr lang="en-US" sz="1200"/>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a:ea typeface="+mn-ea"/>
              <a:cs typeface="+mn-cs"/>
            </a:rPr>
            <a:t>Author</a:t>
          </a:r>
          <a:r>
            <a:rPr kumimoji="0" lang="en-US" sz="1200" b="0" i="0" u="none" strike="noStrike" kern="0" cap="none" spc="0" normalizeH="0" baseline="0" noProof="0">
              <a:ln>
                <a:noFill/>
              </a:ln>
              <a:solidFill>
                <a:sysClr val="windowText" lastClr="000000"/>
              </a:solidFill>
              <a:effectLst/>
              <a:uLnTx/>
              <a:uFillTx/>
              <a:latin typeface="Calibri"/>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alibri"/>
              <a:ea typeface="+mn-ea"/>
              <a:cs typeface="+mn-cs"/>
            </a:rPr>
            <a:t>Angela Tanghetti, Supply Analysis Office, 916-654-4854.</a:t>
          </a:r>
          <a:r>
            <a:rPr kumimoji="0" lang="en-US" sz="1200" b="0" i="0" u="none" strike="noStrike" kern="0" cap="none" spc="0" normalizeH="0" baseline="0" noProof="0">
              <a:ln>
                <a:noFill/>
              </a:ln>
              <a:solidFill>
                <a:sysClr val="windowText" lastClr="000000"/>
              </a:solidFill>
              <a:effectLst/>
              <a:uLnTx/>
              <a:uFillTx/>
              <a:latin typeface="+mn-lt"/>
            </a:rPr>
            <a:t> angela.tanghetti@energy.ca.gov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tabSelected="1" workbookViewId="0">
      <selection activeCell="F13" sqref="F13"/>
    </sheetView>
  </sheetViews>
  <sheetFormatPr defaultRowHeight="15" x14ac:dyDescent="0.25"/>
  <cols>
    <col min="1" max="1" width="28.7109375" customWidth="1"/>
    <col min="2" max="2" width="26" customWidth="1"/>
    <col min="3" max="3" width="11" customWidth="1"/>
    <col min="4" max="4" width="13.7109375" customWidth="1"/>
    <col min="5" max="5" width="15.85546875" customWidth="1"/>
    <col min="6" max="6" width="14.42578125" customWidth="1"/>
    <col min="7" max="12" width="12.5703125" customWidth="1"/>
    <col min="13" max="13" width="16.7109375" bestFit="1" customWidth="1"/>
    <col min="14" max="20" width="12.5703125" customWidth="1"/>
  </cols>
  <sheetData>
    <row r="1" spans="1:20" x14ac:dyDescent="0.25">
      <c r="M1" s="11" t="s">
        <v>14</v>
      </c>
    </row>
    <row r="2" spans="1:20" ht="15.75" x14ac:dyDescent="0.25">
      <c r="A2" t="s">
        <v>37</v>
      </c>
      <c r="M2" s="35">
        <v>42353</v>
      </c>
    </row>
    <row r="4" spans="1:20" x14ac:dyDescent="0.25">
      <c r="C4">
        <v>2013</v>
      </c>
      <c r="D4">
        <v>2014</v>
      </c>
      <c r="E4">
        <v>2015</v>
      </c>
      <c r="F4">
        <v>2016</v>
      </c>
      <c r="G4">
        <v>2017</v>
      </c>
      <c r="H4">
        <v>2018</v>
      </c>
      <c r="I4">
        <v>2019</v>
      </c>
      <c r="J4">
        <v>2020</v>
      </c>
      <c r="K4">
        <v>2021</v>
      </c>
      <c r="L4">
        <v>2022</v>
      </c>
      <c r="M4">
        <v>2023</v>
      </c>
      <c r="N4">
        <v>2024</v>
      </c>
      <c r="O4">
        <v>2025</v>
      </c>
      <c r="P4">
        <v>2026</v>
      </c>
      <c r="Q4">
        <v>2027</v>
      </c>
      <c r="R4">
        <v>2028</v>
      </c>
      <c r="S4">
        <v>2029</v>
      </c>
      <c r="T4">
        <v>2030</v>
      </c>
    </row>
    <row r="5" spans="1:20" ht="15.75" x14ac:dyDescent="0.25">
      <c r="A5" s="1" t="s">
        <v>20</v>
      </c>
      <c r="B5" s="2"/>
      <c r="C5" s="2"/>
      <c r="D5" s="23"/>
    </row>
    <row r="6" spans="1:20" x14ac:dyDescent="0.25">
      <c r="A6" s="2" t="s">
        <v>2</v>
      </c>
      <c r="B6" s="2"/>
      <c r="C6" s="10">
        <f>((Footnotes!C24*Footnotes!D24)+(Footnotes!C25*Footnotes!D25)+(Footnotes!C26*Footnotes!D26)+(Footnotes!C27*Footnotes!D27)+(Footnotes!C28*Footnotes!D28))/SUM(Footnotes!D24:D28)</f>
        <v>12.002742366814928</v>
      </c>
      <c r="D6" s="23">
        <f>SUMPRODUCT(Footnotes!C29:C32,Footnotes!D29:D32)/SUM(Footnotes!D29:D32)</f>
        <v>11.663986959374094</v>
      </c>
      <c r="E6" s="3">
        <f>SUMPRODUCT(Footnotes!C33:C36,Footnotes!D33:D36)/SUM(Footnotes!D33:D36)</f>
        <v>12.437281556525077</v>
      </c>
      <c r="F6" s="3">
        <f>IF(+E6*(1+F$11+0.05)&lt;=F9,+E6*(1+F$11+0.05),F9)</f>
        <v>13.361009814312169</v>
      </c>
      <c r="G6" s="3">
        <f>IF(+F6*(1+G$11+0.05)&lt;=G9,+F6*(1+G$11+0.05),G9)</f>
        <v>14.421818890813416</v>
      </c>
      <c r="H6" s="3">
        <f>IF(+G6*(1+H$11+0.05)&lt;=H9,+G6*(1+H$11+0.05),H9)</f>
        <v>15.582853653631812</v>
      </c>
      <c r="I6" s="3">
        <f>IF(+H6*(1+I$11+0.05)&lt;=I9,+H6*(1+I$11+0.05),I9)</f>
        <v>16.809031852000558</v>
      </c>
      <c r="J6" s="3">
        <f>IF(+I6*(1+J$11+0.05)&lt;=J9,+I6*(1+J$11+0.05),J9)</f>
        <v>18.098277513775109</v>
      </c>
      <c r="K6" s="3">
        <f t="shared" ref="K6:T6" si="0">IF(+J6*(1+K$11+0.05)&lt;=K9,+J6*(1+K$11+0.05),K9)</f>
        <v>19.479581694733064</v>
      </c>
      <c r="L6" s="3">
        <f t="shared" si="0"/>
        <v>20.967512763057218</v>
      </c>
      <c r="M6" s="3">
        <f t="shared" si="0"/>
        <v>22.574186804387729</v>
      </c>
      <c r="N6" s="3">
        <f t="shared" si="0"/>
        <v>24.306801073632549</v>
      </c>
      <c r="O6" s="3">
        <f t="shared" si="0"/>
        <v>26.175831809781261</v>
      </c>
      <c r="P6" s="3">
        <f t="shared" si="0"/>
        <v>28.198834075133256</v>
      </c>
      <c r="Q6" s="3">
        <f t="shared" si="0"/>
        <v>30.391165856530112</v>
      </c>
      <c r="R6" s="3">
        <f t="shared" si="0"/>
        <v>32.766712224660871</v>
      </c>
      <c r="S6" s="3">
        <f t="shared" si="0"/>
        <v>35.34020172023488</v>
      </c>
      <c r="T6" s="3">
        <f t="shared" si="0"/>
        <v>38.12998469330941</v>
      </c>
    </row>
    <row r="7" spans="1:20" x14ac:dyDescent="0.25">
      <c r="A7" s="2" t="s">
        <v>11</v>
      </c>
      <c r="B7" s="2"/>
      <c r="C7" s="2"/>
      <c r="D7" s="3"/>
      <c r="E7" s="3">
        <f>E6</f>
        <v>12.437281556525077</v>
      </c>
      <c r="F7" s="3">
        <f>F6</f>
        <v>13.361009814312169</v>
      </c>
      <c r="G7" s="3">
        <f>G6</f>
        <v>14.421818890813416</v>
      </c>
      <c r="H7" s="3">
        <f>H6</f>
        <v>15.582853653631812</v>
      </c>
      <c r="I7" s="3">
        <f>I6</f>
        <v>16.809031852000558</v>
      </c>
      <c r="J7" s="3">
        <f>IF(+J6*1.5&gt;J9,J9,J6*1.5)</f>
        <v>27.147416270662664</v>
      </c>
      <c r="K7" s="3">
        <f t="shared" ref="K7:T7" si="1">IF(+K6*1.5&gt;K9,K9,K6*1.5)</f>
        <v>29.219372542099595</v>
      </c>
      <c r="L7" s="3">
        <f t="shared" si="1"/>
        <v>31.451269144585829</v>
      </c>
      <c r="M7" s="3">
        <f t="shared" si="1"/>
        <v>33.861280206581597</v>
      </c>
      <c r="N7" s="3">
        <f t="shared" si="1"/>
        <v>36.46020161044882</v>
      </c>
      <c r="O7" s="3">
        <f t="shared" si="1"/>
        <v>39.263747714671894</v>
      </c>
      <c r="P7" s="3">
        <f t="shared" si="1"/>
        <v>42.298251112699887</v>
      </c>
      <c r="Q7" s="3">
        <f t="shared" si="1"/>
        <v>45.586748784795169</v>
      </c>
      <c r="R7" s="3">
        <f t="shared" si="1"/>
        <v>49.150068336991311</v>
      </c>
      <c r="S7" s="3">
        <f t="shared" si="1"/>
        <v>53.010302580352317</v>
      </c>
      <c r="T7" s="3">
        <f t="shared" si="1"/>
        <v>57.194977039964115</v>
      </c>
    </row>
    <row r="8" spans="1:20" ht="15.75" x14ac:dyDescent="0.25">
      <c r="A8" s="2" t="s">
        <v>22</v>
      </c>
      <c r="B8" s="2"/>
      <c r="C8" s="2"/>
      <c r="D8" s="3"/>
      <c r="E8" s="3">
        <f t="shared" ref="E8:J8" si="2">IF(+E6*3&gt;E9,E9,E6*3)</f>
        <v>37.31184466957523</v>
      </c>
      <c r="F8" s="3">
        <f t="shared" si="2"/>
        <v>40.083029442936507</v>
      </c>
      <c r="G8" s="3">
        <f>IF(+G6*3&gt;G9,G9,G6*3)</f>
        <v>43.265456672440251</v>
      </c>
      <c r="H8" s="3">
        <f>IF(+H6*3&gt;H9,H9,H6*3)</f>
        <v>46.748560960895432</v>
      </c>
      <c r="I8" s="3">
        <f>IF(+I6*3&gt;I9,I9,I6*3)</f>
        <v>50.427095556001674</v>
      </c>
      <c r="J8" s="3">
        <f t="shared" si="2"/>
        <v>54.294832541325327</v>
      </c>
      <c r="K8" s="3">
        <f t="shared" ref="K8:T8" si="3">IF(+K6*3&gt;K9,K9,K6*3)</f>
        <v>58.438745084199191</v>
      </c>
      <c r="L8" s="3">
        <f t="shared" si="3"/>
        <v>62.902538289171659</v>
      </c>
      <c r="M8" s="3">
        <f t="shared" si="3"/>
        <v>67.722560413163194</v>
      </c>
      <c r="N8" s="3">
        <f t="shared" si="3"/>
        <v>72.92040322089764</v>
      </c>
      <c r="O8" s="3">
        <f t="shared" si="3"/>
        <v>78.527495429343787</v>
      </c>
      <c r="P8" s="3">
        <f t="shared" si="3"/>
        <v>84.596502225399774</v>
      </c>
      <c r="Q8" s="3">
        <f t="shared" si="3"/>
        <v>91.173497569590339</v>
      </c>
      <c r="R8" s="3">
        <f t="shared" si="3"/>
        <v>98.300136673982621</v>
      </c>
      <c r="S8" s="3">
        <f t="shared" si="3"/>
        <v>106.02060516070463</v>
      </c>
      <c r="T8" s="3">
        <f t="shared" si="3"/>
        <v>114.38995407992823</v>
      </c>
    </row>
    <row r="9" spans="1:20" ht="15.75" x14ac:dyDescent="0.25">
      <c r="A9" s="6" t="s">
        <v>24</v>
      </c>
      <c r="B9" s="6"/>
      <c r="C9" s="6">
        <v>50</v>
      </c>
      <c r="D9" s="7">
        <f t="shared" ref="D9:J9" si="4">+C9*(1+D$11+0.05)</f>
        <v>53.355686290316598</v>
      </c>
      <c r="E9" s="7">
        <f t="shared" si="4"/>
        <v>56.820758391490287</v>
      </c>
      <c r="F9" s="7">
        <f t="shared" si="4"/>
        <v>61.040888000727598</v>
      </c>
      <c r="G9" s="7">
        <f t="shared" si="4"/>
        <v>65.887282766451477</v>
      </c>
      <c r="H9" s="7">
        <f t="shared" si="4"/>
        <v>71.191566941606652</v>
      </c>
      <c r="I9" s="7">
        <f t="shared" si="4"/>
        <v>76.793464336770995</v>
      </c>
      <c r="J9" s="7">
        <f t="shared" si="4"/>
        <v>82.683490700010793</v>
      </c>
      <c r="K9" s="7">
        <f t="shared" ref="K9:T9" si="5">+J9*(1+K$11+0.05)</f>
        <v>88.994094088272121</v>
      </c>
      <c r="L9" s="7">
        <f t="shared" si="5"/>
        <v>95.791831306987973</v>
      </c>
      <c r="M9" s="7">
        <f t="shared" si="5"/>
        <v>103.13205570420962</v>
      </c>
      <c r="N9" s="7">
        <f t="shared" si="5"/>
        <v>111.04764853942677</v>
      </c>
      <c r="O9" s="7">
        <f t="shared" si="5"/>
        <v>119.58647138446068</v>
      </c>
      <c r="P9" s="7">
        <f t="shared" si="5"/>
        <v>128.8287260059858</v>
      </c>
      <c r="Q9" s="7">
        <f t="shared" si="5"/>
        <v>138.84457664815301</v>
      </c>
      <c r="R9" s="7">
        <f t="shared" si="5"/>
        <v>149.69745841478991</v>
      </c>
      <c r="S9" s="7">
        <f t="shared" si="5"/>
        <v>161.45465987287963</v>
      </c>
      <c r="T9" s="7">
        <f t="shared" si="5"/>
        <v>174.20001612756673</v>
      </c>
    </row>
    <row r="10" spans="1:20" s="2" customFormat="1" x14ac:dyDescent="0.25">
      <c r="D10" s="10"/>
      <c r="E10" s="10"/>
      <c r="F10" s="10"/>
      <c r="G10" s="10"/>
      <c r="H10" s="10"/>
      <c r="I10" s="10"/>
      <c r="J10" s="10"/>
      <c r="K10" s="10"/>
      <c r="L10" s="10"/>
      <c r="M10" s="10"/>
      <c r="N10" s="10"/>
    </row>
    <row r="11" spans="1:20" s="2" customFormat="1" ht="15.75" x14ac:dyDescent="0.25">
      <c r="A11" s="2" t="s">
        <v>25</v>
      </c>
      <c r="C11" s="24">
        <v>1</v>
      </c>
      <c r="D11" s="24">
        <v>1.7113725806331814E-2</v>
      </c>
      <c r="E11" s="24">
        <v>1.4942883169371868E-2</v>
      </c>
      <c r="F11" s="24">
        <v>2.4270913108215952E-2</v>
      </c>
      <c r="G11" s="24">
        <v>2.9395875854003179E-2</v>
      </c>
      <c r="H11" s="24">
        <v>3.0505432193297394E-2</v>
      </c>
      <c r="I11" s="24">
        <v>2.8687654111605242E-2</v>
      </c>
      <c r="J11" s="24">
        <v>2.6699578722084994E-2</v>
      </c>
      <c r="K11" s="24">
        <v>2.6322411340339046E-2</v>
      </c>
      <c r="L11" s="24">
        <v>2.6384138614560869E-2</v>
      </c>
      <c r="M11" s="24">
        <v>2.6626830253386941E-2</v>
      </c>
      <c r="N11" s="24">
        <v>2.6752012564547983E-2</v>
      </c>
      <c r="O11" s="24">
        <v>2.6893324238218667E-2</v>
      </c>
      <c r="P11" s="24">
        <v>2.7285118580111317E-2</v>
      </c>
      <c r="Q11" s="24">
        <v>2.7745476126976882E-2</v>
      </c>
      <c r="R11" s="24">
        <v>2.8165687336418159E-2</v>
      </c>
      <c r="S11" s="24">
        <v>2.8539753330428824E-2</v>
      </c>
      <c r="T11" s="24">
        <v>2.8940776715407707E-2</v>
      </c>
    </row>
    <row r="12" spans="1:20" s="2" customFormat="1" x14ac:dyDescent="0.25">
      <c r="C12" s="25"/>
      <c r="D12" s="25"/>
      <c r="E12" s="25"/>
      <c r="F12" s="25"/>
      <c r="G12" s="25"/>
      <c r="H12" s="25"/>
      <c r="I12" s="25"/>
      <c r="J12" s="25"/>
      <c r="K12" s="25"/>
      <c r="L12" s="25"/>
      <c r="M12" s="25"/>
      <c r="N12" s="25"/>
      <c r="O12" s="25"/>
      <c r="P12" s="25"/>
      <c r="Q12" s="25"/>
      <c r="R12" s="25"/>
      <c r="S12" s="25"/>
      <c r="T12" s="25"/>
    </row>
    <row r="13" spans="1:20" s="2" customFormat="1" x14ac:dyDescent="0.25">
      <c r="A13" s="2" t="s">
        <v>42</v>
      </c>
      <c r="D13" s="16"/>
      <c r="E13" s="16"/>
      <c r="F13" s="16"/>
      <c r="G13" s="16"/>
      <c r="H13" s="16"/>
      <c r="I13" s="16"/>
      <c r="J13" s="16"/>
      <c r="K13" s="16"/>
      <c r="L13" s="16"/>
      <c r="M13" s="16"/>
      <c r="N13" s="16"/>
      <c r="O13" s="16"/>
      <c r="P13" s="16"/>
      <c r="Q13" s="16"/>
      <c r="R13" s="16"/>
      <c r="S13" s="16"/>
      <c r="T13" s="16"/>
    </row>
    <row r="14" spans="1:20" x14ac:dyDescent="0.25">
      <c r="A14" s="18" t="s">
        <v>30</v>
      </c>
    </row>
    <row r="15" spans="1:20" ht="15.75" x14ac:dyDescent="0.25">
      <c r="A15" t="s">
        <v>37</v>
      </c>
      <c r="M15" s="35">
        <f>M2</f>
        <v>42353</v>
      </c>
    </row>
    <row r="17" spans="1:20" x14ac:dyDescent="0.25">
      <c r="C17">
        <v>2013</v>
      </c>
      <c r="D17">
        <v>2014</v>
      </c>
      <c r="E17">
        <v>2015</v>
      </c>
      <c r="F17">
        <v>2016</v>
      </c>
      <c r="G17">
        <v>2017</v>
      </c>
      <c r="H17">
        <v>2018</v>
      </c>
      <c r="I17">
        <v>2019</v>
      </c>
      <c r="J17">
        <v>2020</v>
      </c>
      <c r="K17">
        <v>2021</v>
      </c>
      <c r="L17">
        <v>2022</v>
      </c>
      <c r="M17">
        <v>2023</v>
      </c>
      <c r="N17">
        <v>2024</v>
      </c>
      <c r="O17">
        <v>2025</v>
      </c>
      <c r="P17">
        <v>2026</v>
      </c>
      <c r="Q17">
        <v>2027</v>
      </c>
      <c r="R17">
        <v>2028</v>
      </c>
      <c r="S17">
        <v>2029</v>
      </c>
      <c r="T17">
        <v>2030</v>
      </c>
    </row>
    <row r="18" spans="1:20" ht="15.75" x14ac:dyDescent="0.25">
      <c r="A18" s="1" t="s">
        <v>26</v>
      </c>
      <c r="B18" s="2"/>
      <c r="C18" s="2"/>
    </row>
    <row r="19" spans="1:20" x14ac:dyDescent="0.25">
      <c r="A19" s="2" t="s">
        <v>2</v>
      </c>
      <c r="B19" s="2"/>
      <c r="C19" s="10">
        <f t="shared" ref="C19:T19" si="6">+C6/C$24*100</f>
        <v>12.002742366814928</v>
      </c>
      <c r="D19" s="10">
        <f t="shared" si="6"/>
        <v>11.49640798161364</v>
      </c>
      <c r="E19" s="10">
        <f t="shared" si="6"/>
        <v>12.183878370788152</v>
      </c>
      <c r="F19" s="10">
        <f t="shared" si="6"/>
        <v>12.862132049697761</v>
      </c>
      <c r="G19" s="10">
        <f t="shared" si="6"/>
        <v>13.563021733530434</v>
      </c>
      <c r="H19" s="10">
        <f t="shared" si="6"/>
        <v>14.297201926376314</v>
      </c>
      <c r="I19" s="10">
        <f t="shared" si="6"/>
        <v>15.053649568759825</v>
      </c>
      <c r="J19" s="10">
        <f t="shared" si="6"/>
        <v>15.861489985050522</v>
      </c>
      <c r="K19" s="10">
        <f t="shared" si="6"/>
        <v>16.705624548219095</v>
      </c>
      <c r="L19" s="10">
        <f t="shared" si="6"/>
        <v>17.592358414935333</v>
      </c>
      <c r="M19" s="10">
        <f t="shared" si="6"/>
        <v>18.533586926208521</v>
      </c>
      <c r="N19" s="10">
        <f t="shared" si="6"/>
        <v>19.537304944946026</v>
      </c>
      <c r="O19" s="10">
        <f t="shared" si="6"/>
        <v>20.606506755473895</v>
      </c>
      <c r="P19" s="10">
        <f t="shared" si="6"/>
        <v>21.750325401235507</v>
      </c>
      <c r="Q19" s="10">
        <f t="shared" si="6"/>
        <v>23.44131480547124</v>
      </c>
      <c r="R19" s="10">
        <f t="shared" si="6"/>
        <v>25.273621289310256</v>
      </c>
      <c r="S19" s="10">
        <f t="shared" si="6"/>
        <v>27.258605271139359</v>
      </c>
      <c r="T19" s="10">
        <f t="shared" si="6"/>
        <v>29.410420743421806</v>
      </c>
    </row>
    <row r="20" spans="1:20" x14ac:dyDescent="0.25">
      <c r="A20" s="2" t="s">
        <v>11</v>
      </c>
      <c r="B20" s="2"/>
      <c r="C20" s="10"/>
      <c r="D20" s="10"/>
      <c r="E20" s="10">
        <f>+E7/E$24*100</f>
        <v>12.183878370788152</v>
      </c>
      <c r="F20" s="10">
        <f t="shared" ref="F20:T20" si="7">+F7/F$24*100</f>
        <v>12.862132049697761</v>
      </c>
      <c r="G20" s="10">
        <f t="shared" si="7"/>
        <v>13.563021733530434</v>
      </c>
      <c r="H20" s="10">
        <f t="shared" si="7"/>
        <v>14.297201926376314</v>
      </c>
      <c r="I20" s="10">
        <f t="shared" si="7"/>
        <v>15.053649568759825</v>
      </c>
      <c r="J20" s="10">
        <f t="shared" si="7"/>
        <v>23.792234977575784</v>
      </c>
      <c r="K20" s="10">
        <f t="shared" si="7"/>
        <v>25.058436822328645</v>
      </c>
      <c r="L20" s="10">
        <f t="shared" si="7"/>
        <v>26.388537622403003</v>
      </c>
      <c r="M20" s="10">
        <f t="shared" si="7"/>
        <v>27.800380389312785</v>
      </c>
      <c r="N20" s="10">
        <f t="shared" si="7"/>
        <v>29.305957417419037</v>
      </c>
      <c r="O20" s="10">
        <f t="shared" si="7"/>
        <v>30.909760133210845</v>
      </c>
      <c r="P20" s="10">
        <f t="shared" si="7"/>
        <v>32.625488101853264</v>
      </c>
      <c r="Q20" s="10">
        <f t="shared" si="7"/>
        <v>35.161972208206862</v>
      </c>
      <c r="R20" s="10">
        <f t="shared" si="7"/>
        <v>37.910431933965391</v>
      </c>
      <c r="S20" s="10">
        <f t="shared" si="7"/>
        <v>40.887907906709032</v>
      </c>
      <c r="T20" s="10">
        <f t="shared" si="7"/>
        <v>44.115631115132707</v>
      </c>
    </row>
    <row r="21" spans="1:20" x14ac:dyDescent="0.25">
      <c r="A21" s="2" t="s">
        <v>0</v>
      </c>
      <c r="B21" s="2"/>
      <c r="C21" s="10"/>
      <c r="D21" s="10"/>
      <c r="E21" s="10">
        <f>+E8/E$24*100</f>
        <v>36.551635112364458</v>
      </c>
      <c r="F21" s="10">
        <f t="shared" ref="F21:T21" si="8">+F8/F$24*100</f>
        <v>38.586396149093275</v>
      </c>
      <c r="G21" s="10">
        <f t="shared" si="8"/>
        <v>40.689065200591308</v>
      </c>
      <c r="H21" s="10">
        <f t="shared" si="8"/>
        <v>42.89160577912893</v>
      </c>
      <c r="I21" s="10">
        <f t="shared" si="8"/>
        <v>45.16094870627947</v>
      </c>
      <c r="J21" s="10">
        <f t="shared" si="8"/>
        <v>47.584469955151569</v>
      </c>
      <c r="K21" s="10">
        <f t="shared" si="8"/>
        <v>50.116873644657289</v>
      </c>
      <c r="L21" s="10">
        <f t="shared" si="8"/>
        <v>52.777075244806007</v>
      </c>
      <c r="M21" s="10">
        <f t="shared" si="8"/>
        <v>55.60076077862557</v>
      </c>
      <c r="N21" s="10">
        <f t="shared" si="8"/>
        <v>58.611914834838075</v>
      </c>
      <c r="O21" s="10">
        <f t="shared" si="8"/>
        <v>61.819520266421691</v>
      </c>
      <c r="P21" s="10">
        <f t="shared" si="8"/>
        <v>65.250976203706529</v>
      </c>
      <c r="Q21" s="10">
        <f t="shared" si="8"/>
        <v>70.323944416413724</v>
      </c>
      <c r="R21" s="10">
        <f t="shared" si="8"/>
        <v>75.820863867930782</v>
      </c>
      <c r="S21" s="10">
        <f t="shared" si="8"/>
        <v>81.775815813418063</v>
      </c>
      <c r="T21" s="10">
        <f t="shared" si="8"/>
        <v>88.231262230265415</v>
      </c>
    </row>
    <row r="22" spans="1:20" x14ac:dyDescent="0.25">
      <c r="A22" s="6" t="s">
        <v>1</v>
      </c>
      <c r="B22" s="6"/>
      <c r="C22" s="7">
        <f>+C9/C$24*100</f>
        <v>50</v>
      </c>
      <c r="D22" s="7">
        <f>+D9/D$24*100</f>
        <v>52.589113814080015</v>
      </c>
      <c r="E22" s="7">
        <f>+E9/E$24*100</f>
        <v>55.663064796876952</v>
      </c>
      <c r="F22" s="7">
        <f t="shared" ref="F22:T22" si="9">+F9/F$24*100</f>
        <v>58.76172331339523</v>
      </c>
      <c r="G22" s="7">
        <f t="shared" si="9"/>
        <v>61.963796306850185</v>
      </c>
      <c r="H22" s="7">
        <f t="shared" si="9"/>
        <v>65.31795976804699</v>
      </c>
      <c r="I22" s="7">
        <f t="shared" si="9"/>
        <v>68.7738539301548</v>
      </c>
      <c r="J22" s="7">
        <f t="shared" si="9"/>
        <v>72.464540267383583</v>
      </c>
      <c r="K22" s="7">
        <f t="shared" si="9"/>
        <v>76.321039442522348</v>
      </c>
      <c r="L22" s="7">
        <f t="shared" si="9"/>
        <v>80.372157089835028</v>
      </c>
      <c r="M22" s="7">
        <f t="shared" si="9"/>
        <v>84.672238067110769</v>
      </c>
      <c r="N22" s="7">
        <f t="shared" si="9"/>
        <v>89.25780757252636</v>
      </c>
      <c r="O22" s="7">
        <f t="shared" si="9"/>
        <v>94.142545243828394</v>
      </c>
      <c r="P22" s="7">
        <f t="shared" si="9"/>
        <v>99.368176151926974</v>
      </c>
      <c r="Q22" s="7">
        <f t="shared" si="9"/>
        <v>107.09360231872785</v>
      </c>
      <c r="R22" s="7">
        <f t="shared" si="9"/>
        <v>115.46464735330426</v>
      </c>
      <c r="S22" s="7">
        <f t="shared" si="9"/>
        <v>124.53321227481773</v>
      </c>
      <c r="T22" s="7">
        <f t="shared" si="9"/>
        <v>134.36396077865658</v>
      </c>
    </row>
    <row r="24" spans="1:20" x14ac:dyDescent="0.25">
      <c r="A24" t="s">
        <v>29</v>
      </c>
      <c r="C24" s="33">
        <v>100</v>
      </c>
      <c r="D24" s="33">
        <v>101.45766380271529</v>
      </c>
      <c r="E24" s="33">
        <v>102.07982366554545</v>
      </c>
      <c r="F24" s="33">
        <v>103.87865528581735</v>
      </c>
      <c r="G24" s="33">
        <v>106.33190135764413</v>
      </c>
      <c r="H24" s="33">
        <v>108.99233104404614</v>
      </c>
      <c r="I24" s="33">
        <v>111.6608419454881</v>
      </c>
      <c r="J24" s="33">
        <v>114.10200133047249</v>
      </c>
      <c r="K24" s="33">
        <v>116.60492930693624</v>
      </c>
      <c r="L24" s="33">
        <v>119.1853432525368</v>
      </c>
      <c r="M24" s="33">
        <v>121.80149959242567</v>
      </c>
      <c r="N24" s="33">
        <v>124.41225205895304</v>
      </c>
      <c r="O24" s="33">
        <v>127.0270217091887</v>
      </c>
      <c r="P24" s="33">
        <v>129.64787218094423</v>
      </c>
      <c r="Q24" s="33">
        <v>129.64787218094423</v>
      </c>
      <c r="R24" s="33">
        <v>129.64787218094423</v>
      </c>
      <c r="S24" s="33">
        <v>129.64787218094423</v>
      </c>
      <c r="T24" s="33">
        <v>129.64787218094423</v>
      </c>
    </row>
    <row r="25" spans="1:20" x14ac:dyDescent="0.25">
      <c r="A25" t="s">
        <v>28</v>
      </c>
      <c r="D25" s="3">
        <f t="shared" ref="D25:P25" si="10">+D24-C24</f>
        <v>1.4576638027152882</v>
      </c>
      <c r="E25" s="3">
        <f t="shared" si="10"/>
        <v>0.62215986283015923</v>
      </c>
      <c r="F25" s="3">
        <f t="shared" si="10"/>
        <v>1.7988316202718977</v>
      </c>
      <c r="G25" s="3">
        <f t="shared" si="10"/>
        <v>2.4532460718267828</v>
      </c>
      <c r="H25" s="3">
        <f t="shared" si="10"/>
        <v>2.6604296864020114</v>
      </c>
      <c r="I25" s="3">
        <f t="shared" si="10"/>
        <v>2.6685109014419623</v>
      </c>
      <c r="J25" s="3">
        <f t="shared" si="10"/>
        <v>2.4411593849843882</v>
      </c>
      <c r="K25" s="3">
        <f t="shared" si="10"/>
        <v>2.5029279764637522</v>
      </c>
      <c r="L25" s="3">
        <f t="shared" si="10"/>
        <v>2.5804139456005544</v>
      </c>
      <c r="M25" s="3">
        <f t="shared" si="10"/>
        <v>2.6161563398888745</v>
      </c>
      <c r="N25" s="3">
        <f t="shared" si="10"/>
        <v>2.6107524665273729</v>
      </c>
      <c r="O25" s="3">
        <f t="shared" si="10"/>
        <v>2.6147696502356581</v>
      </c>
      <c r="P25" s="3">
        <f t="shared" si="10"/>
        <v>2.6208504717555314</v>
      </c>
      <c r="Q25" s="3">
        <v>2.6208504717555314</v>
      </c>
      <c r="R25" s="3">
        <v>2.6208504717555314</v>
      </c>
      <c r="S25" s="3">
        <v>2.6208504717555314</v>
      </c>
      <c r="T25" s="3">
        <v>2.6208504717555314</v>
      </c>
    </row>
    <row r="26" spans="1:20" x14ac:dyDescent="0.25">
      <c r="D26" s="3"/>
      <c r="E26" s="3"/>
      <c r="F26" s="3"/>
      <c r="G26" s="3"/>
      <c r="H26" s="3"/>
      <c r="I26" s="3"/>
      <c r="J26" s="3"/>
      <c r="K26" s="3"/>
      <c r="L26" s="3"/>
      <c r="M26" s="3"/>
      <c r="N26" s="3"/>
      <c r="O26" s="3"/>
      <c r="P26" s="3"/>
      <c r="Q26" s="3"/>
      <c r="R26" s="3"/>
      <c r="S26" s="3"/>
      <c r="T26" s="3"/>
    </row>
    <row r="27" spans="1:20" ht="15.75" x14ac:dyDescent="0.25">
      <c r="A27" s="9" t="s">
        <v>21</v>
      </c>
    </row>
    <row r="28" spans="1:20" x14ac:dyDescent="0.25">
      <c r="A28" s="9" t="s">
        <v>18</v>
      </c>
    </row>
    <row r="29" spans="1:20" x14ac:dyDescent="0.25">
      <c r="A29" s="9" t="s">
        <v>13</v>
      </c>
    </row>
    <row r="30" spans="1:20" x14ac:dyDescent="0.25">
      <c r="A30" s="9" t="s">
        <v>19</v>
      </c>
    </row>
    <row r="31" spans="1:20" ht="15.75" x14ac:dyDescent="0.25">
      <c r="A31" s="9" t="s">
        <v>23</v>
      </c>
    </row>
    <row r="32" spans="1:20" x14ac:dyDescent="0.25">
      <c r="A32" s="9" t="s">
        <v>10</v>
      </c>
    </row>
    <row r="33" spans="1:8" ht="15.75" x14ac:dyDescent="0.25">
      <c r="A33" s="8" t="s">
        <v>31</v>
      </c>
    </row>
    <row r="34" spans="1:8" ht="15.75" x14ac:dyDescent="0.25">
      <c r="A34" s="8" t="s">
        <v>43</v>
      </c>
    </row>
    <row r="35" spans="1:8" x14ac:dyDescent="0.25">
      <c r="A35" s="8"/>
    </row>
    <row r="36" spans="1:8" x14ac:dyDescent="0.25">
      <c r="A36" s="5"/>
    </row>
    <row r="37" spans="1:8" x14ac:dyDescent="0.25">
      <c r="A37" s="5"/>
    </row>
    <row r="38" spans="1:8" x14ac:dyDescent="0.25">
      <c r="A38" s="5"/>
    </row>
    <row r="39" spans="1:8" x14ac:dyDescent="0.25">
      <c r="A39" s="5"/>
    </row>
    <row r="40" spans="1:8" x14ac:dyDescent="0.25">
      <c r="A40" s="5"/>
    </row>
    <row r="41" spans="1:8" x14ac:dyDescent="0.25">
      <c r="A41" s="5"/>
    </row>
    <row r="42" spans="1:8" x14ac:dyDescent="0.25">
      <c r="A42" s="5"/>
      <c r="H42" s="23"/>
    </row>
    <row r="43" spans="1:8" x14ac:dyDescent="0.25">
      <c r="A43" s="5"/>
    </row>
    <row r="44" spans="1:8" x14ac:dyDescent="0.25">
      <c r="A44" s="5"/>
    </row>
    <row r="45" spans="1:8" x14ac:dyDescent="0.25">
      <c r="A45" s="5"/>
    </row>
    <row r="46" spans="1:8" x14ac:dyDescent="0.25">
      <c r="A46" s="5"/>
    </row>
    <row r="47" spans="1:8" x14ac:dyDescent="0.25">
      <c r="A47" s="5"/>
    </row>
    <row r="48" spans="1:8" x14ac:dyDescent="0.25">
      <c r="A48" s="5"/>
    </row>
    <row r="49" spans="1:6" x14ac:dyDescent="0.25">
      <c r="A49" s="5"/>
    </row>
    <row r="50" spans="1:6" x14ac:dyDescent="0.25">
      <c r="A50" s="5"/>
    </row>
    <row r="51" spans="1:6" x14ac:dyDescent="0.25">
      <c r="A51" s="5"/>
      <c r="B51" s="17"/>
      <c r="D51" s="19"/>
      <c r="E51" s="19"/>
      <c r="F51" s="32" t="s">
        <v>27</v>
      </c>
    </row>
    <row r="52" spans="1:6" x14ac:dyDescent="0.25">
      <c r="A52" s="5"/>
      <c r="B52" s="12" t="s">
        <v>16</v>
      </c>
      <c r="D52" s="15"/>
      <c r="E52" s="15"/>
      <c r="F52" s="14">
        <f>+F53-SUM(Footnotes!D24:D28)</f>
        <v>0</v>
      </c>
    </row>
    <row r="53" spans="1:6" x14ac:dyDescent="0.25">
      <c r="A53" s="5"/>
      <c r="B53" s="12" t="s">
        <v>33</v>
      </c>
      <c r="D53" s="15"/>
      <c r="E53" s="15"/>
      <c r="F53" s="32">
        <f>SUM(Footnotes!D24:D28)</f>
        <v>81052928</v>
      </c>
    </row>
    <row r="54" spans="1:6" x14ac:dyDescent="0.25">
      <c r="A54" s="5"/>
      <c r="B54" s="12" t="s">
        <v>17</v>
      </c>
      <c r="D54" s="20"/>
      <c r="E54" s="20"/>
      <c r="F54" s="14">
        <f>+F55-SUM(Footnotes!D29:D32)</f>
        <v>0</v>
      </c>
    </row>
    <row r="55" spans="1:6" x14ac:dyDescent="0.25">
      <c r="A55" s="5"/>
      <c r="B55" s="12" t="s">
        <v>34</v>
      </c>
      <c r="D55" s="20"/>
      <c r="E55" s="20"/>
      <c r="F55" s="14">
        <f>SUM(Footnotes!D29:D32)</f>
        <v>82029805</v>
      </c>
    </row>
    <row r="56" spans="1:6" x14ac:dyDescent="0.25">
      <c r="A56" s="5"/>
      <c r="B56" s="12" t="s">
        <v>32</v>
      </c>
      <c r="C56" s="20"/>
      <c r="D56" s="20"/>
      <c r="E56" s="14"/>
      <c r="F56" s="34">
        <f>SUM(Footnotes!D33:D36)</f>
        <v>299084523</v>
      </c>
    </row>
    <row r="57" spans="1:6" x14ac:dyDescent="0.25">
      <c r="A57" s="5"/>
      <c r="B57" s="12"/>
      <c r="C57" s="21"/>
      <c r="D57" s="21"/>
      <c r="E57" s="32"/>
    </row>
    <row r="58" spans="1:6" x14ac:dyDescent="0.25">
      <c r="B58" s="22"/>
      <c r="C58" s="21"/>
      <c r="D58" s="21"/>
      <c r="E58" s="14"/>
    </row>
    <row r="59" spans="1:6" x14ac:dyDescent="0.25">
      <c r="B59" s="22"/>
    </row>
    <row r="60" spans="1:6" ht="15.75" x14ac:dyDescent="0.25">
      <c r="A60" s="4" t="s">
        <v>36</v>
      </c>
    </row>
  </sheetData>
  <pageMargins left="0" right="0" top="0.25" bottom="0.25" header="0" footer="0"/>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9"/>
  <sheetViews>
    <sheetView topLeftCell="A19" workbookViewId="0">
      <selection activeCell="D48" sqref="D48"/>
    </sheetView>
  </sheetViews>
  <sheetFormatPr defaultRowHeight="15" x14ac:dyDescent="0.25"/>
  <cols>
    <col min="1" max="1" width="9.140625" style="36" customWidth="1"/>
    <col min="2" max="2" width="17.42578125" style="36" customWidth="1"/>
    <col min="3" max="3" width="46.28515625" style="36" customWidth="1"/>
    <col min="4" max="4" width="17.42578125" customWidth="1"/>
  </cols>
  <sheetData>
    <row r="3" spans="1:3" ht="15.75" x14ac:dyDescent="0.25">
      <c r="A3" s="36" t="s">
        <v>41</v>
      </c>
    </row>
    <row r="4" spans="1:3" x14ac:dyDescent="0.25">
      <c r="B4" s="37" t="s">
        <v>38</v>
      </c>
      <c r="C4" s="38"/>
    </row>
    <row r="5" spans="1:3" x14ac:dyDescent="0.25">
      <c r="B5" s="39" t="s">
        <v>4</v>
      </c>
      <c r="C5" s="39" t="s">
        <v>5</v>
      </c>
    </row>
    <row r="6" spans="1:3" x14ac:dyDescent="0.25">
      <c r="B6" s="39" t="s">
        <v>3</v>
      </c>
      <c r="C6" s="39" t="s">
        <v>6</v>
      </c>
    </row>
    <row r="7" spans="1:3" x14ac:dyDescent="0.25">
      <c r="B7" s="39" t="s">
        <v>7</v>
      </c>
      <c r="C7" s="39" t="s">
        <v>8</v>
      </c>
    </row>
    <row r="8" spans="1:3" ht="72" x14ac:dyDescent="0.25">
      <c r="B8" s="39" t="s">
        <v>9</v>
      </c>
      <c r="C8" s="40" t="s">
        <v>12</v>
      </c>
    </row>
    <row r="10" spans="1:3" ht="15.75" x14ac:dyDescent="0.25">
      <c r="A10" s="9" t="s">
        <v>21</v>
      </c>
      <c r="B10"/>
      <c r="C10"/>
    </row>
    <row r="11" spans="1:3" x14ac:dyDescent="0.25">
      <c r="A11" s="9" t="s">
        <v>18</v>
      </c>
      <c r="B11"/>
      <c r="C11"/>
    </row>
    <row r="12" spans="1:3" x14ac:dyDescent="0.25">
      <c r="A12" s="9" t="s">
        <v>13</v>
      </c>
      <c r="B12"/>
      <c r="C12"/>
    </row>
    <row r="13" spans="1:3" x14ac:dyDescent="0.25">
      <c r="A13" s="9" t="s">
        <v>19</v>
      </c>
      <c r="B13"/>
      <c r="C13"/>
    </row>
    <row r="14" spans="1:3" ht="15.75" x14ac:dyDescent="0.25">
      <c r="A14" s="9" t="s">
        <v>23</v>
      </c>
      <c r="B14"/>
      <c r="C14"/>
    </row>
    <row r="15" spans="1:3" x14ac:dyDescent="0.25">
      <c r="A15" s="9" t="s">
        <v>10</v>
      </c>
      <c r="B15"/>
      <c r="C15"/>
    </row>
    <row r="16" spans="1:3" ht="15.75" x14ac:dyDescent="0.25">
      <c r="A16" s="8" t="s">
        <v>31</v>
      </c>
      <c r="B16"/>
      <c r="C16"/>
    </row>
    <row r="17" spans="1:4" ht="15.75" x14ac:dyDescent="0.25">
      <c r="A17" s="8" t="s">
        <v>43</v>
      </c>
    </row>
    <row r="18" spans="1:4" x14ac:dyDescent="0.25">
      <c r="A18" s="8"/>
    </row>
    <row r="19" spans="1:4" x14ac:dyDescent="0.25">
      <c r="C19" s="41" t="s">
        <v>39</v>
      </c>
    </row>
    <row r="20" spans="1:4" x14ac:dyDescent="0.25">
      <c r="B20" s="42"/>
      <c r="C20" s="42"/>
    </row>
    <row r="21" spans="1:4" x14ac:dyDescent="0.25">
      <c r="A21" s="38" t="s">
        <v>40</v>
      </c>
      <c r="B21" s="43"/>
      <c r="C21" s="44"/>
    </row>
    <row r="22" spans="1:4" x14ac:dyDescent="0.25">
      <c r="A22" s="38"/>
      <c r="B22" s="43"/>
      <c r="C22" s="41" t="s">
        <v>39</v>
      </c>
    </row>
    <row r="23" spans="1:4" ht="30" x14ac:dyDescent="0.25">
      <c r="B23"/>
      <c r="C23" s="26" t="s">
        <v>35</v>
      </c>
      <c r="D23" s="13" t="s">
        <v>15</v>
      </c>
    </row>
    <row r="24" spans="1:4" x14ac:dyDescent="0.25">
      <c r="B24" s="27">
        <v>41227</v>
      </c>
      <c r="C24" s="28">
        <v>10.09</v>
      </c>
      <c r="D24" s="29">
        <v>23126110</v>
      </c>
    </row>
    <row r="25" spans="1:4" x14ac:dyDescent="0.25">
      <c r="B25" s="27">
        <v>41324</v>
      </c>
      <c r="C25" s="30">
        <v>13.62</v>
      </c>
      <c r="D25" s="29">
        <v>12924822</v>
      </c>
    </row>
    <row r="26" spans="1:4" x14ac:dyDescent="0.25">
      <c r="B26" s="27">
        <v>41410</v>
      </c>
      <c r="C26" s="30">
        <v>14</v>
      </c>
      <c r="D26" s="29">
        <v>14522048</v>
      </c>
    </row>
    <row r="27" spans="1:4" x14ac:dyDescent="0.25">
      <c r="B27" s="31">
        <v>41502</v>
      </c>
      <c r="C27" s="30">
        <v>12.22</v>
      </c>
      <c r="D27" s="29">
        <v>13865422</v>
      </c>
    </row>
    <row r="28" spans="1:4" x14ac:dyDescent="0.25">
      <c r="B28" s="31">
        <v>41597</v>
      </c>
      <c r="C28" s="30">
        <v>11.48</v>
      </c>
      <c r="D28" s="29">
        <v>16614526</v>
      </c>
    </row>
    <row r="29" spans="1:4" x14ac:dyDescent="0.25">
      <c r="B29" s="31">
        <v>41689</v>
      </c>
      <c r="C29" s="30">
        <v>11.48</v>
      </c>
      <c r="D29" s="29">
        <v>19538695</v>
      </c>
    </row>
    <row r="30" spans="1:4" x14ac:dyDescent="0.25">
      <c r="B30" s="31">
        <v>41775</v>
      </c>
      <c r="C30" s="30">
        <v>11.5</v>
      </c>
      <c r="D30" s="29">
        <v>16947080</v>
      </c>
    </row>
    <row r="31" spans="1:4" x14ac:dyDescent="0.25">
      <c r="B31" s="31">
        <v>41869</v>
      </c>
      <c r="C31" s="30">
        <v>11.5</v>
      </c>
      <c r="D31" s="29">
        <v>22473043</v>
      </c>
    </row>
    <row r="32" spans="1:4" x14ac:dyDescent="0.25">
      <c r="B32" s="31">
        <v>41968</v>
      </c>
      <c r="C32" s="30">
        <v>12.1</v>
      </c>
      <c r="D32" s="29">
        <v>23070987</v>
      </c>
    </row>
    <row r="33" spans="1:4" x14ac:dyDescent="0.25">
      <c r="B33" s="31">
        <v>42063</v>
      </c>
      <c r="C33" s="30">
        <v>12.21</v>
      </c>
      <c r="D33" s="29">
        <v>73610528</v>
      </c>
    </row>
    <row r="34" spans="1:4" x14ac:dyDescent="0.25">
      <c r="B34" s="31">
        <v>42145</v>
      </c>
      <c r="C34" s="30">
        <v>12.29</v>
      </c>
      <c r="D34" s="29">
        <v>76931627</v>
      </c>
    </row>
    <row r="35" spans="1:4" x14ac:dyDescent="0.25">
      <c r="B35" s="31">
        <v>42241</v>
      </c>
      <c r="C35" s="30">
        <v>12.52</v>
      </c>
      <c r="D35" s="29">
        <v>73429360</v>
      </c>
    </row>
    <row r="36" spans="1:4" x14ac:dyDescent="0.25">
      <c r="B36" s="31">
        <v>42332</v>
      </c>
      <c r="C36" s="30">
        <v>12.73</v>
      </c>
      <c r="D36" s="29">
        <v>75113008</v>
      </c>
    </row>
    <row r="39" spans="1:4" ht="15.75" x14ac:dyDescent="0.25">
      <c r="A39" s="4" t="s">
        <v>36</v>
      </c>
      <c r="B39"/>
      <c r="C3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16-BSTD-06</Docket_x0020_Number>
    <TaxCatchAll xmlns="8eef3743-c7b3-4cbe-8837-b6e805be353c">
      <Value>8</Value>
      <Value>6</Value>
      <Value>83</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Background Information</TermName>
          <TermId xmlns="http://schemas.microsoft.com/office/infopath/2007/PartnerControls">6f8b8f25-5974-4da1-97bd-84638b0f77ca</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Z5JXHV6S7NA6-3-103363</_dlc_DocId>
    <_dlc_DocIdUrl xmlns="8eef3743-c7b3-4cbe-8837-b6e805be353c">
      <Url>http://efilingspinternal/_layouts/DocIdRedir.aspx?ID=Z5JXHV6S7NA6-3-103363</Url>
      <Description>Z5JXHV6S7NA6-3-103363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578477-4827-4499-ADB5-35B86FF9EBDC}"/>
</file>

<file path=customXml/itemProps2.xml><?xml version="1.0" encoding="utf-8"?>
<ds:datastoreItem xmlns:ds="http://schemas.openxmlformats.org/officeDocument/2006/customXml" ds:itemID="{E5605497-A5FB-4A35-9A10-53F761238919}"/>
</file>

<file path=customXml/itemProps3.xml><?xml version="1.0" encoding="utf-8"?>
<ds:datastoreItem xmlns:ds="http://schemas.openxmlformats.org/officeDocument/2006/customXml" ds:itemID="{83C32AE1-BB97-40E6-858D-3ABAC7207614}"/>
</file>

<file path=customXml/itemProps4.xml><?xml version="1.0" encoding="utf-8"?>
<ds:datastoreItem xmlns:ds="http://schemas.openxmlformats.org/officeDocument/2006/customXml" ds:itemID="{084DDE2C-196E-4424-8772-1C282939EE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GHG Price Calculations</vt:lpstr>
      <vt:lpstr>Footnotes</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GHG Prices</dc:title>
  <dc:creator>AngelaT</dc:creator>
  <cp:lastModifiedBy>Zachary Ming</cp:lastModifiedBy>
  <cp:lastPrinted>2013-10-28T21:27:01Z</cp:lastPrinted>
  <dcterms:created xsi:type="dcterms:W3CDTF">2013-03-06T20:05:34Z</dcterms:created>
  <dcterms:modified xsi:type="dcterms:W3CDTF">2016-04-04T16:41:44Z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70521b9b-773b-4b5d-8d59-ef44d34d48c3</vt:lpwstr>
  </property>
  <property fmtid="{D5CDD505-2E9C-101B-9397-08002B2CF9AE}" pid="4" name="Subject_x0020_Areas">
    <vt:lpwstr>83;#IEPR Background Information|6f8b8f25-5974-4da1-97bd-84638b0f77ca</vt:lpwstr>
  </property>
  <property fmtid="{D5CDD505-2E9C-101B-9397-08002B2CF9AE}" pid="5" name="_CopySource">
    <vt:lpwstr>http://efilingspinternal/PendingDocuments/16-BSTD-06/20160513T150252_GHG_Prices.xlsx</vt:lpwstr>
  </property>
  <property fmtid="{D5CDD505-2E9C-101B-9397-08002B2CF9AE}" pid="6" name="Subject Areas">
    <vt:lpwstr>83;#IEPR Background Information|6f8b8f25-5974-4da1-97bd-84638b0f77ca</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1032700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