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790"/>
  </bookViews>
  <sheets>
    <sheet name="Admin Info" sheetId="10" r:id="rId1"/>
    <sheet name="S-1 CRATs" sheetId="1" r:id="rId2"/>
    <sheet name="S-2 Energy Balance" sheetId="3" r:id="rId3"/>
    <sheet name="S-5 Table" sheetId="12" r:id="rId4"/>
  </sheets>
  <definedNames>
    <definedName name="_xlnm.Print_Area" localSheetId="3">'S-5 Table'!$A$1:$Z$38</definedName>
    <definedName name="_xlnm.Print_Titles" localSheetId="1">'S-1 CRATs'!$6:$6</definedName>
    <definedName name="_xlnm.Print_Titles" localSheetId="2">'S-2 Energy Balance'!$6:$6</definedName>
    <definedName name="_xlnm.Print_Titles" localSheetId="3">'S-5 Table'!$5:$5</definedName>
  </definedNames>
  <calcPr calcId="145621"/>
</workbook>
</file>

<file path=xl/calcChain.xml><?xml version="1.0" encoding="utf-8"?>
<calcChain xmlns="http://schemas.openxmlformats.org/spreadsheetml/2006/main">
  <c r="D38" i="3" l="1"/>
  <c r="E38" i="3"/>
  <c r="F38" i="3"/>
  <c r="G38" i="3"/>
  <c r="H38" i="3"/>
  <c r="I38" i="3"/>
  <c r="J38" i="3"/>
  <c r="K38" i="3"/>
  <c r="L38" i="3"/>
  <c r="M38" i="3"/>
  <c r="N38" i="3"/>
  <c r="C38" i="3"/>
  <c r="C11" i="1" l="1"/>
  <c r="D11" i="1"/>
  <c r="N33" i="3" l="1"/>
  <c r="N20" i="1"/>
  <c r="M20" i="1"/>
  <c r="L20" i="1"/>
  <c r="I20" i="1"/>
  <c r="H20" i="1"/>
  <c r="G20" i="1"/>
  <c r="F20" i="1"/>
  <c r="E20" i="1"/>
  <c r="N69" i="1"/>
  <c r="M69" i="1"/>
  <c r="L69" i="1"/>
  <c r="K69" i="1"/>
  <c r="J69" i="1"/>
  <c r="I69" i="1"/>
  <c r="H69" i="1"/>
  <c r="G69" i="1"/>
  <c r="F69" i="1"/>
  <c r="E69" i="1"/>
  <c r="D69" i="1"/>
  <c r="C69" i="1"/>
  <c r="N43" i="1"/>
  <c r="M43" i="1"/>
  <c r="L43" i="1"/>
  <c r="K43" i="1"/>
  <c r="J43" i="1"/>
  <c r="I43" i="1"/>
  <c r="H43" i="1"/>
  <c r="G43" i="1"/>
  <c r="F43" i="1"/>
  <c r="E43" i="1"/>
  <c r="D43" i="1"/>
  <c r="C43" i="1"/>
  <c r="N38" i="1"/>
  <c r="M38" i="1"/>
  <c r="L38" i="1"/>
  <c r="K38" i="1"/>
  <c r="J38" i="1"/>
  <c r="I38" i="1"/>
  <c r="H38" i="1"/>
  <c r="G38" i="1"/>
  <c r="F38" i="1"/>
  <c r="E38" i="1"/>
  <c r="D38" i="1"/>
  <c r="C38" i="1"/>
  <c r="N33" i="1"/>
  <c r="M33" i="1"/>
  <c r="L33" i="1"/>
  <c r="K33" i="1"/>
  <c r="J33" i="1"/>
  <c r="I33" i="1"/>
  <c r="H33" i="1"/>
  <c r="G33" i="1"/>
  <c r="F33" i="1"/>
  <c r="E33" i="1"/>
  <c r="D33" i="1"/>
  <c r="C33" i="1"/>
  <c r="N29" i="1"/>
  <c r="M29" i="1"/>
  <c r="L29" i="1"/>
  <c r="K29" i="1"/>
  <c r="J29" i="1"/>
  <c r="I29" i="1"/>
  <c r="H29" i="1"/>
  <c r="G29" i="1"/>
  <c r="F29" i="1"/>
  <c r="E29" i="1"/>
  <c r="D29" i="1"/>
  <c r="C29" i="1"/>
  <c r="K20" i="1"/>
  <c r="J20" i="1"/>
  <c r="D20" i="1"/>
  <c r="C20" i="1"/>
  <c r="D64" i="3"/>
  <c r="N64" i="3"/>
  <c r="M64" i="3"/>
  <c r="L64" i="3"/>
  <c r="K64" i="3"/>
  <c r="J64" i="3"/>
  <c r="I64" i="3"/>
  <c r="H64" i="3"/>
  <c r="G64" i="3"/>
  <c r="F64" i="3"/>
  <c r="E64" i="3"/>
  <c r="C64" i="3"/>
  <c r="M33" i="3"/>
  <c r="L33" i="3"/>
  <c r="K33" i="3"/>
  <c r="J33" i="3"/>
  <c r="I33" i="3"/>
  <c r="H33" i="3"/>
  <c r="G33" i="3"/>
  <c r="F33" i="3"/>
  <c r="E33" i="3"/>
  <c r="D33" i="3"/>
  <c r="C33" i="3"/>
  <c r="E28" i="3"/>
  <c r="D28" i="3"/>
  <c r="C28" i="3"/>
  <c r="N24" i="3"/>
  <c r="M24" i="3"/>
  <c r="L24" i="3"/>
  <c r="K24" i="3"/>
  <c r="J24" i="3"/>
  <c r="I24" i="3"/>
  <c r="H24" i="3"/>
  <c r="G24" i="3"/>
  <c r="F24" i="3"/>
  <c r="E24" i="3"/>
  <c r="D24" i="3"/>
  <c r="C24" i="3"/>
  <c r="H16" i="3"/>
  <c r="G16" i="3"/>
  <c r="F16" i="3"/>
  <c r="E16" i="3"/>
  <c r="C16" i="3"/>
  <c r="E11" i="3"/>
  <c r="E13" i="3" s="1"/>
  <c r="E75" i="3" s="1"/>
  <c r="E11" i="1"/>
  <c r="E13" i="1" s="1"/>
  <c r="A3" i="12"/>
  <c r="C74" i="3" l="1"/>
  <c r="E79" i="1"/>
  <c r="E17" i="1"/>
  <c r="E80" i="1" s="1"/>
  <c r="D11" i="3"/>
  <c r="D13" i="3" s="1"/>
  <c r="D75" i="3" s="1"/>
  <c r="C11" i="3"/>
  <c r="C13" i="3" s="1"/>
  <c r="C75" i="3" s="1"/>
  <c r="D13" i="1"/>
  <c r="C13" i="1"/>
  <c r="N11" i="3"/>
  <c r="N13" i="3" s="1"/>
  <c r="N75" i="3" s="1"/>
  <c r="M11" i="3"/>
  <c r="M13" i="3" s="1"/>
  <c r="M75" i="3" s="1"/>
  <c r="L11" i="3"/>
  <c r="L13" i="3" s="1"/>
  <c r="L75" i="3" s="1"/>
  <c r="K11" i="3"/>
  <c r="K13" i="3" s="1"/>
  <c r="K75" i="3" s="1"/>
  <c r="J11" i="3"/>
  <c r="J13" i="3" s="1"/>
  <c r="J75" i="3" s="1"/>
  <c r="I11" i="3"/>
  <c r="I13" i="3" s="1"/>
  <c r="I75" i="3" s="1"/>
  <c r="H11" i="3"/>
  <c r="H13" i="3" s="1"/>
  <c r="H75" i="3" s="1"/>
  <c r="G11" i="3"/>
  <c r="G13" i="3" s="1"/>
  <c r="G75" i="3" s="1"/>
  <c r="F11" i="3"/>
  <c r="F13" i="3" s="1"/>
  <c r="F75" i="3" s="1"/>
  <c r="N11" i="1"/>
  <c r="N13" i="1" s="1"/>
  <c r="M11" i="1"/>
  <c r="M13" i="1" s="1"/>
  <c r="L11" i="1"/>
  <c r="L13" i="1" s="1"/>
  <c r="K11" i="1"/>
  <c r="K13" i="1" s="1"/>
  <c r="J11" i="1"/>
  <c r="J13" i="1" s="1"/>
  <c r="I11" i="1"/>
  <c r="I13" i="1" s="1"/>
  <c r="H11" i="1"/>
  <c r="H13" i="1" s="1"/>
  <c r="G11" i="1"/>
  <c r="G13" i="1" s="1"/>
  <c r="F11" i="1"/>
  <c r="F13" i="1" s="1"/>
  <c r="D94" i="1"/>
  <c r="C94" i="1"/>
  <c r="B3" i="3"/>
  <c r="B3" i="1"/>
  <c r="D79" i="1"/>
  <c r="C79" i="1"/>
  <c r="N79" i="1"/>
  <c r="M79" i="1"/>
  <c r="L79" i="1"/>
  <c r="K79" i="1"/>
  <c r="J79" i="1"/>
  <c r="I79" i="1"/>
  <c r="H79" i="1"/>
  <c r="G79" i="1"/>
  <c r="F79" i="1"/>
  <c r="E81" i="1" l="1"/>
  <c r="D17" i="1"/>
  <c r="D80" i="1" s="1"/>
  <c r="D81" i="1" s="1"/>
  <c r="C17" i="1"/>
  <c r="C80" i="1" s="1"/>
  <c r="C81" i="1" s="1"/>
  <c r="G17" i="1"/>
  <c r="G80" i="1" s="1"/>
  <c r="I17" i="1"/>
  <c r="I80" i="1" s="1"/>
  <c r="I81" i="1" s="1"/>
  <c r="K17" i="1"/>
  <c r="K80" i="1" s="1"/>
  <c r="K81" i="1" s="1"/>
  <c r="M17" i="1"/>
  <c r="M80" i="1" s="1"/>
  <c r="M81" i="1" s="1"/>
  <c r="H17" i="1"/>
  <c r="H80" i="1" s="1"/>
  <c r="J17" i="1"/>
  <c r="J80" i="1" s="1"/>
  <c r="L17" i="1"/>
  <c r="L80" i="1" s="1"/>
  <c r="N17" i="1"/>
  <c r="N80" i="1" s="1"/>
  <c r="F17" i="1"/>
  <c r="F80" i="1" s="1"/>
  <c r="G81" i="1" l="1"/>
  <c r="N81" i="1"/>
  <c r="J81" i="1"/>
  <c r="L81" i="1"/>
  <c r="F81" i="1"/>
  <c r="H81" i="1"/>
  <c r="G28" i="3" l="1"/>
  <c r="G74" i="3" s="1"/>
  <c r="H28" i="3"/>
  <c r="F28" i="3"/>
  <c r="H74" i="3" l="1"/>
  <c r="H76" i="3" s="1"/>
  <c r="G76" i="3"/>
  <c r="I28" i="3"/>
  <c r="F74" i="3"/>
  <c r="F76" i="3" s="1"/>
  <c r="J28" i="3"/>
  <c r="M28" i="3"/>
  <c r="K16" i="3"/>
  <c r="K28" i="3"/>
  <c r="I16" i="3"/>
  <c r="N16" i="3"/>
  <c r="L28" i="3"/>
  <c r="J16" i="3"/>
  <c r="N28" i="3"/>
  <c r="L16" i="3"/>
  <c r="M16" i="3"/>
  <c r="I74" i="3" l="1"/>
  <c r="I76" i="3" s="1"/>
  <c r="L74" i="3"/>
  <c r="L76" i="3" s="1"/>
  <c r="J74" i="3"/>
  <c r="J76" i="3" s="1"/>
  <c r="N74" i="3"/>
  <c r="N76" i="3" s="1"/>
  <c r="M74" i="3"/>
  <c r="M76" i="3" s="1"/>
  <c r="K74" i="3"/>
  <c r="K76" i="3" s="1"/>
  <c r="D16" i="3"/>
  <c r="D74" i="3" l="1"/>
  <c r="E74" i="3" l="1"/>
  <c r="E76" i="3" s="1"/>
</calcChain>
</file>

<file path=xl/sharedStrings.xml><?xml version="1.0" encoding="utf-8"?>
<sst xmlns="http://schemas.openxmlformats.org/spreadsheetml/2006/main" count="1102" uniqueCount="571">
  <si>
    <t xml:space="preserve">Firm Sales Obligations </t>
  </si>
  <si>
    <t>ENERGY DEMAND CALCULATIONS (GWh)</t>
  </si>
  <si>
    <t>Electricity Resource Planning Form S-2</t>
  </si>
  <si>
    <t>Electricity Resource Planning Form S-1</t>
  </si>
  <si>
    <t>Electricity Resource Planning Form S-5</t>
  </si>
  <si>
    <t>Renewable DG Supply</t>
  </si>
  <si>
    <t>Capacity Resource Accounting Table (CRATs)</t>
  </si>
  <si>
    <t>line</t>
  </si>
  <si>
    <t>Capacity Resource Accounting Table Form S-1</t>
  </si>
  <si>
    <t>Total Utility-Controlled Renewable Energy</t>
  </si>
  <si>
    <t>Start Date:</t>
  </si>
  <si>
    <t>Expiration Date:</t>
  </si>
  <si>
    <t>Must Take:</t>
  </si>
  <si>
    <t>Firm:</t>
  </si>
  <si>
    <t>Termination &amp; Extension Rights:</t>
  </si>
  <si>
    <t>Performance Requirements:</t>
  </si>
  <si>
    <t>Unit Contingent / LD Contract:</t>
  </si>
  <si>
    <t>Fuel Type:</t>
  </si>
  <si>
    <t>Transmission Contingent &amp; Path:</t>
  </si>
  <si>
    <t>Scheduling Coordinator:</t>
  </si>
  <si>
    <t>2014</t>
  </si>
  <si>
    <t>2015</t>
  </si>
  <si>
    <t>2016</t>
  </si>
  <si>
    <t>2017</t>
  </si>
  <si>
    <t>2018</t>
  </si>
  <si>
    <t>Coincidence Adjustment (-)</t>
  </si>
  <si>
    <t xml:space="preserve">Total Dependable Nuclear Capacity </t>
  </si>
  <si>
    <t xml:space="preserve">Total Fossil Energy Supply </t>
  </si>
  <si>
    <t xml:space="preserve">Total Nuclear Energy Supply </t>
  </si>
  <si>
    <t>Forecast Total Energy Demand / Consumption</t>
  </si>
  <si>
    <t>Adjusted Energy Demand / Consumption</t>
  </si>
  <si>
    <t>2013</t>
  </si>
  <si>
    <t>Demand Response / Interruptible Programs (-)</t>
  </si>
  <si>
    <t>Availability of Products:</t>
  </si>
  <si>
    <t>MW</t>
  </si>
  <si>
    <t>Coincident Peak-Hour Demand</t>
  </si>
  <si>
    <t>Energy Balance Table Form S-2</t>
  </si>
  <si>
    <t>Short-Term and Spot Market Purchases</t>
  </si>
  <si>
    <t>Date of Peak Load for Annual Peak Deliveries</t>
  </si>
  <si>
    <t>Hour Ending (HE) for Annual Peak Deliveries</t>
  </si>
  <si>
    <t>Adjusted Annual Peak Load</t>
  </si>
  <si>
    <t>Short Term and Spot Market Purchases</t>
  </si>
  <si>
    <t>Supplier / Seller:</t>
  </si>
  <si>
    <t>Total: Existing and Planned Capacity</t>
  </si>
  <si>
    <t>Bold font cells sum automatically.</t>
  </si>
  <si>
    <t>Firm LSE Energy Requirement</t>
  </si>
  <si>
    <t xml:space="preserve">Generic Renewable Energy </t>
  </si>
  <si>
    <t>Generic Non-Renewable Energy</t>
  </si>
  <si>
    <t>Forecast Total Peak-Hour 1-in-2 Demand</t>
  </si>
  <si>
    <t>Adjusted Peak-Hour Demand: End-Use Customers</t>
  </si>
  <si>
    <t>Firm LSE Peak-Hour Resource Requirement</t>
  </si>
  <si>
    <t>Specified Planning Reserve Margin</t>
  </si>
  <si>
    <t>Bilateral Contracts and Power Purchase Agreements</t>
  </si>
  <si>
    <t>Contract / Agreement Capacity:</t>
  </si>
  <si>
    <t>Contract / Agreement Type:</t>
  </si>
  <si>
    <t>Generic Renewable Resources</t>
  </si>
  <si>
    <t>Generic Non-Renewable Resources</t>
  </si>
  <si>
    <t>2019</t>
  </si>
  <si>
    <t>2020</t>
  </si>
  <si>
    <t>Interruptible Load called on during that hour (+)</t>
  </si>
  <si>
    <t>Required Planning Reserve Margin</t>
  </si>
  <si>
    <t>Credit for Imports That Carry Reserves (-)</t>
  </si>
  <si>
    <t>Uncommitted Energy Efficiency (-)</t>
  </si>
  <si>
    <t>Total: Hydro Plants 30 MW or less</t>
  </si>
  <si>
    <t>Notes</t>
  </si>
  <si>
    <t>x</t>
  </si>
  <si>
    <t>Total Energy: Hydro Plants 30 MW or less</t>
  </si>
  <si>
    <t>Total Utility-Controlled Renewable Capacity</t>
  </si>
  <si>
    <t>CAPACITY SUPPLY RESOURCES</t>
  </si>
  <si>
    <t xml:space="preserve">ENERGY SUPPLY RESOURCES </t>
  </si>
  <si>
    <t xml:space="preserve">Total Fossil Fuel Dependable Capacity </t>
  </si>
  <si>
    <t xml:space="preserve">Yellow fill matches an application for confidentiality. </t>
  </si>
  <si>
    <t>[fuel: Fossil Unit 2]</t>
  </si>
  <si>
    <t>[fuel: Fossil Unit N, list planned resources last]</t>
  </si>
  <si>
    <t>[Nuclear Unit 1]</t>
  </si>
  <si>
    <t>[Nuclear Unit 2]</t>
  </si>
  <si>
    <t>Total Dependable Hydroelectric Capacity</t>
  </si>
  <si>
    <t>[fuel: Renewable Project N, list planned resources last]</t>
  </si>
  <si>
    <t xml:space="preserve">Yellow fill relates to an application for confidentiality. </t>
  </si>
  <si>
    <t>Total Hydroelectric Energy Generation</t>
  </si>
  <si>
    <t>Administrative Information -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</si>
  <si>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</si>
  <si>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</si>
  <si>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</si>
  <si>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</si>
  <si>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</si>
  <si>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</si>
  <si>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</si>
  <si>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</si>
  <si>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</si>
  <si>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Electricity Resource Planning Forms</t>
  </si>
  <si>
    <t>S-1 CRATS</t>
  </si>
  <si>
    <t>S-2 Energy Balance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</si>
  <si>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</si>
  <si>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</si>
  <si>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</si>
  <si>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</si>
  <si>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</si>
  <si>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</si>
  <si>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</si>
  <si>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</si>
  <si>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</si>
  <si>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Energy Balance Accounting Table</t>
  </si>
  <si>
    <t>Annual Peak Load / Actual Metered Deliveries</t>
  </si>
  <si>
    <t>Total Energy Supply from Renewable Contracts</t>
  </si>
  <si>
    <t>Total Energy Supply from Other Bilateral Contracts</t>
  </si>
  <si>
    <t>Total Capacity from Renewable Energy Contracts</t>
  </si>
  <si>
    <t>Total Capacity from Other Bilateral Contracts</t>
  </si>
  <si>
    <t>Firming or Shaping:</t>
  </si>
  <si>
    <t>Contract / Agreement Products:</t>
  </si>
  <si>
    <t>Generating Units Specified:</t>
  </si>
  <si>
    <t>Capacity of the Units:</t>
  </si>
  <si>
    <t>Availability of the Units:</t>
  </si>
  <si>
    <t>Persons who prepared Supply Forms</t>
  </si>
  <si>
    <t>PEAK LOAD CALCULATIONS (MW):</t>
  </si>
  <si>
    <t>[state fuel, then list each resource, e.g., Renewable Plant 1]</t>
  </si>
  <si>
    <t>[fuel: Renewable Contract N, list planned resources last]</t>
  </si>
  <si>
    <t>[Other Bilateral Contract N (Supplier Name)]</t>
  </si>
  <si>
    <t>CAPACITY BALANCE SUMMARY</t>
  </si>
  <si>
    <t>Historic LSE Peak Load:</t>
  </si>
  <si>
    <t>ENERGY BALANCE SUMMARY</t>
  </si>
  <si>
    <t>Total Energy: Existing and Planned Resources</t>
  </si>
  <si>
    <t>Data input by User are highlighted with the dark green font</t>
  </si>
  <si>
    <t>CA</t>
  </si>
  <si>
    <t>2021</t>
  </si>
  <si>
    <t>2022</t>
  </si>
  <si>
    <t>Delivery Points (BAA / zone):</t>
  </si>
  <si>
    <t>Delivery Points (load pocket/substation):</t>
  </si>
  <si>
    <t>Locational Attributes of Unit (BAA / zone):</t>
  </si>
  <si>
    <t>Locational Attributes of Unit (load pocket/substation):</t>
  </si>
  <si>
    <t>Notes (1):</t>
  </si>
  <si>
    <t>Notes (2):</t>
  </si>
  <si>
    <t>E-mail:</t>
  </si>
  <si>
    <t>2014 peak MW numbers are illustrative.</t>
  </si>
  <si>
    <t>2014 energy GWh numbers are illustrative.</t>
  </si>
  <si>
    <t>Natural Gas: Campbell Soup</t>
  </si>
  <si>
    <t>Natural Gas: Cosumnes (see note below)</t>
  </si>
  <si>
    <t>Natural Gas: McClellan</t>
  </si>
  <si>
    <t>Natural Gas: Proctor &amp; Gamble</t>
  </si>
  <si>
    <t>Total: Hydro Plants larger than 30 MW - (LoonLake, UnionValley, Jaybird, WhiteRock)</t>
  </si>
  <si>
    <t>Wind: Solano</t>
  </si>
  <si>
    <t>Solar PV: SB1</t>
  </si>
  <si>
    <t>Biomass: Kiefer Landfill</t>
  </si>
  <si>
    <t>Biogas: Yolo Power</t>
  </si>
  <si>
    <t>Hydro: Camp Far West</t>
  </si>
  <si>
    <t>Hydro: EBMUD (Pardee,Camanche)</t>
  </si>
  <si>
    <t>Wind: PPM/Iberdrola Wind</t>
  </si>
  <si>
    <t>Biomass: SPI</t>
  </si>
  <si>
    <t>Biomass: Simpson</t>
  </si>
  <si>
    <t>Biomass: Buena Vista</t>
  </si>
  <si>
    <t>Biogas: Santa Cruz Landfill</t>
  </si>
  <si>
    <t>Biogas: Tollennar Dairy</t>
  </si>
  <si>
    <t>Geothermal: Patua Project LLC (AKA:Vulcan)</t>
  </si>
  <si>
    <t>Solar PV: FIT</t>
  </si>
  <si>
    <t>PP&amp;L</t>
  </si>
  <si>
    <t>Hydro: WAPA</t>
  </si>
  <si>
    <t>WAPA Customer Allocation (Wheeling)</t>
  </si>
  <si>
    <t>Adjusted for renewable biogas burned at Cosumnes (CPP).</t>
  </si>
  <si>
    <t>Gas: Campbell Soup</t>
  </si>
  <si>
    <t>Gas: McClellan</t>
  </si>
  <si>
    <t>Gas: Proctor &amp; Gamble</t>
  </si>
  <si>
    <t>PV: FIT</t>
  </si>
  <si>
    <t>Includes energy from small hydro</t>
  </si>
  <si>
    <t>Energy associated with biogas burned at Cosumnes.</t>
  </si>
  <si>
    <t>Gary Lawson</t>
  </si>
  <si>
    <t>916-732-5802</t>
  </si>
  <si>
    <t>SMUD</t>
  </si>
  <si>
    <t>Landfill gas</t>
  </si>
  <si>
    <t>SMUD Control Area</t>
  </si>
  <si>
    <t>Sacramento County</t>
  </si>
  <si>
    <t>Yes</t>
  </si>
  <si>
    <t xml:space="preserve"> </t>
  </si>
  <si>
    <t>Unit Contingent</t>
  </si>
  <si>
    <t>Fixed</t>
  </si>
  <si>
    <t>MM Yolo Power LLC</t>
  </si>
  <si>
    <t>3.4 MW</t>
  </si>
  <si>
    <t>CAISO NP15</t>
  </si>
  <si>
    <t>CAISO</t>
  </si>
  <si>
    <t>Yolo County Central Landfill</t>
  </si>
  <si>
    <t>Per daily pre-schedule</t>
  </si>
  <si>
    <t>No</t>
  </si>
  <si>
    <t>Camp Far West</t>
  </si>
  <si>
    <t>South Sutter Water District</t>
  </si>
  <si>
    <t>Hydro</t>
  </si>
  <si>
    <t>Camp Far West Dam, Yuba County</t>
  </si>
  <si>
    <t>As Delivered</t>
  </si>
  <si>
    <t>Cost of Service</t>
  </si>
  <si>
    <t>East Bay Municipal Utility District</t>
  </si>
  <si>
    <t>9.9 MW</t>
  </si>
  <si>
    <t>Energy Purchase</t>
  </si>
  <si>
    <t>Camanche Power Plant</t>
  </si>
  <si>
    <t>Electricity Price Index</t>
  </si>
  <si>
    <t>Pardee Power Plant</t>
  </si>
  <si>
    <t>30 MW</t>
  </si>
  <si>
    <t>Avista Biomass</t>
  </si>
  <si>
    <t>Avista Corp</t>
  </si>
  <si>
    <t>75 MW</t>
  </si>
  <si>
    <t>Avista</t>
  </si>
  <si>
    <t>COB (any COB bus allowed)</t>
  </si>
  <si>
    <t>Energy</t>
  </si>
  <si>
    <t>207.22 MW</t>
  </si>
  <si>
    <t>Index</t>
  </si>
  <si>
    <t>SPI Biomass</t>
  </si>
  <si>
    <t>Biomass</t>
  </si>
  <si>
    <t>Puget Sound Control Area</t>
  </si>
  <si>
    <t>Biomass Cogen, Fredonia Industrial Park, Washington</t>
  </si>
  <si>
    <t>28 MW</t>
  </si>
  <si>
    <t>Fixed with annual escalation</t>
  </si>
  <si>
    <t>100 MW</t>
  </si>
  <si>
    <t>Portfolio</t>
  </si>
  <si>
    <t>Pacific Northwest Pacific Southwest Intertie</t>
  </si>
  <si>
    <t>Malin Substation</t>
  </si>
  <si>
    <t>PacificCorp Control Area</t>
  </si>
  <si>
    <t>System Power</t>
  </si>
  <si>
    <t>Firm</t>
  </si>
  <si>
    <t>Fixed with fuel cost index</t>
  </si>
  <si>
    <t>WAPA</t>
  </si>
  <si>
    <t>Western Area Power Administration</t>
  </si>
  <si>
    <t>Western/SMUD</t>
  </si>
  <si>
    <t>SMUD/Western</t>
  </si>
  <si>
    <t>2,000 MW</t>
  </si>
  <si>
    <t>8 MW</t>
  </si>
  <si>
    <t>Natural Gas</t>
  </si>
  <si>
    <t>SMUD Mid City Substation</t>
  </si>
  <si>
    <t>Physical Call Option</t>
  </si>
  <si>
    <t>UCD Medical Center Cogeneration Facility</t>
  </si>
  <si>
    <t>Tolling</t>
  </si>
  <si>
    <t>1 MW</t>
  </si>
  <si>
    <t>n/a</t>
  </si>
  <si>
    <t>SMUD Distribution System</t>
  </si>
  <si>
    <t>Pacific Power Marketing Inc (now referred to as Iberdrola Renewables)</t>
  </si>
  <si>
    <t>Iberdrola Renewables</t>
  </si>
  <si>
    <t>Wind</t>
  </si>
  <si>
    <t>Vaca Dixon - Contra Costa #2</t>
  </si>
  <si>
    <t>Tacoma Power Control Area</t>
  </si>
  <si>
    <t>Pierce County, Washington</t>
  </si>
  <si>
    <t>Firm energy and capacity</t>
  </si>
  <si>
    <t>Simpson Tacoma Kraft Company LLC</t>
  </si>
  <si>
    <t>Santa Cruz Landfill</t>
  </si>
  <si>
    <t>1.485 MW</t>
  </si>
  <si>
    <t>PG&amp;E Paul Sweet Substation</t>
  </si>
  <si>
    <t>Santa Cruz, CA</t>
  </si>
  <si>
    <t>1.6 MW</t>
  </si>
  <si>
    <t>Geothermal</t>
  </si>
  <si>
    <t>Sierra Pacific Power Company Control Area</t>
  </si>
  <si>
    <t>Buena Vista Biomass Power, LLC</t>
  </si>
  <si>
    <t>Buena Vista Biomass Power</t>
  </si>
  <si>
    <t>18.2 MW</t>
  </si>
  <si>
    <t>Recurrent Energy</t>
  </si>
  <si>
    <t>Constellation Energy</t>
  </si>
  <si>
    <t>S-Energy</t>
  </si>
  <si>
    <t>McClellan Park</t>
  </si>
  <si>
    <t>Solar</t>
  </si>
  <si>
    <t>Elk Grove Substation</t>
  </si>
  <si>
    <t>Intermittent</t>
  </si>
  <si>
    <t>Fixed price</t>
  </si>
  <si>
    <t>Piyush Amin</t>
  </si>
  <si>
    <t>916-732-6829</t>
  </si>
  <si>
    <t>Sr. Market Analyst</t>
  </si>
  <si>
    <t>Piyush. Amin@SMUD.org</t>
  </si>
  <si>
    <t>Supervisor, Energy Commodity Contracts</t>
  </si>
  <si>
    <t>Gary.Lawson@SMUD.org</t>
  </si>
  <si>
    <t>Sacramento Municipal Utility District (SMUD)</t>
  </si>
  <si>
    <t>Greg Brownell</t>
  </si>
  <si>
    <t>Sacramento</t>
  </si>
  <si>
    <t>6301 S. Street</t>
  </si>
  <si>
    <t>95817-1899</t>
  </si>
  <si>
    <t>18-1</t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</si>
  <si>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</si>
  <si>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</si>
  <si>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</si>
  <si>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</si>
  <si>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</si>
  <si>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</si>
  <si>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</si>
  <si>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</si>
  <si>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</si>
  <si>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</si>
  <si>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</si>
  <si>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</si>
  <si>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</si>
  <si>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18-15</t>
  </si>
  <si>
    <t>18-16</t>
  </si>
  <si>
    <t>18-17</t>
  </si>
  <si>
    <t>18-18</t>
  </si>
  <si>
    <t>18-19</t>
  </si>
  <si>
    <t>19-1</t>
  </si>
  <si>
    <t>19-2</t>
  </si>
  <si>
    <t>19-3</t>
  </si>
  <si>
    <t>19-4</t>
  </si>
  <si>
    <t>19-5</t>
  </si>
  <si>
    <t>19-6</t>
  </si>
  <si>
    <t>15-1</t>
  </si>
  <si>
    <t>15-2</t>
  </si>
  <si>
    <t>15-3</t>
  </si>
  <si>
    <t>15-4</t>
  </si>
  <si>
    <t>15-5</t>
  </si>
  <si>
    <t>15-6</t>
  </si>
  <si>
    <t>14-1</t>
  </si>
  <si>
    <t>14-2</t>
  </si>
  <si>
    <t>14-3</t>
  </si>
  <si>
    <t>14-4</t>
  </si>
  <si>
    <t>12-1</t>
  </si>
  <si>
    <t>12-2</t>
  </si>
  <si>
    <t>12-3</t>
  </si>
  <si>
    <t>12-4</t>
  </si>
  <si>
    <t>12-5</t>
  </si>
  <si>
    <t>12-6</t>
  </si>
  <si>
    <t>12-7</t>
  </si>
  <si>
    <t>12-8</t>
  </si>
  <si>
    <t>13-1</t>
  </si>
  <si>
    <t>13-2</t>
  </si>
  <si>
    <t>13-3</t>
  </si>
  <si>
    <t>Biogas: New Hope</t>
  </si>
  <si>
    <t>Annual contract which get renewed each year</t>
  </si>
  <si>
    <t>14-5</t>
  </si>
  <si>
    <t>14-6</t>
  </si>
  <si>
    <t>14-7</t>
  </si>
  <si>
    <t>14-8</t>
  </si>
  <si>
    <t>14-9</t>
  </si>
  <si>
    <t>14-10</t>
  </si>
  <si>
    <t>14-11</t>
  </si>
  <si>
    <t>14-12</t>
  </si>
  <si>
    <t>14-13</t>
  </si>
  <si>
    <t>14-14</t>
  </si>
  <si>
    <t>14-15</t>
  </si>
  <si>
    <t>14-16</t>
  </si>
  <si>
    <t>14-17</t>
  </si>
  <si>
    <t>14-18</t>
  </si>
  <si>
    <t>14-19</t>
  </si>
  <si>
    <t>14-20</t>
  </si>
  <si>
    <t>14-21</t>
  </si>
  <si>
    <t>10-1</t>
  </si>
  <si>
    <t>10-2</t>
  </si>
  <si>
    <t>10-3</t>
  </si>
  <si>
    <t>10-4</t>
  </si>
  <si>
    <t>11-1</t>
  </si>
  <si>
    <t>11-2</t>
  </si>
  <si>
    <t>11-3</t>
  </si>
  <si>
    <t>11-4</t>
  </si>
  <si>
    <t>8-1</t>
  </si>
  <si>
    <t>8-2</t>
  </si>
  <si>
    <t>8-3</t>
  </si>
  <si>
    <t>8-4</t>
  </si>
  <si>
    <t>8-5</t>
  </si>
  <si>
    <t>8-6</t>
  </si>
  <si>
    <t>8-7</t>
  </si>
  <si>
    <t>9-1</t>
  </si>
  <si>
    <t>9-2</t>
  </si>
  <si>
    <t>9-3</t>
  </si>
  <si>
    <t>18-20</t>
  </si>
  <si>
    <t>Capacity associated with biogas</t>
  </si>
  <si>
    <r>
      <t>(</t>
    </r>
    <r>
      <rPr>
        <sz val="8"/>
        <rFont val="Calibri"/>
        <family val="2"/>
        <scheme val="minor"/>
      </rPr>
      <t xml:space="preserve">â </t>
    </r>
    <r>
      <rPr>
        <sz val="12"/>
        <rFont val="Calibri"/>
        <family val="2"/>
        <scheme val="minor"/>
      </rPr>
      <t>Prior Forecasts</t>
    </r>
    <r>
      <rPr>
        <sz val="8"/>
        <rFont val="Calibri"/>
        <family val="2"/>
        <scheme val="minor"/>
      </rPr>
      <t xml:space="preserve"> â</t>
    </r>
    <r>
      <rPr>
        <sz val="12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</si>
  <si>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 xml:space="preserve">Capacity Surplus or </t>
    </r>
    <r>
      <rPr>
        <b/>
        <sz val="12"/>
        <color rgb="FFFF0000"/>
        <rFont val="Calibri"/>
        <family val="2"/>
        <scheme val="minor"/>
      </rPr>
      <t>(Capacity Need)</t>
    </r>
  </si>
  <si>
    <r>
      <t>(</t>
    </r>
    <r>
      <rPr>
        <sz val="9"/>
        <rFont val="Calibri"/>
        <family val="2"/>
        <scheme val="minor"/>
      </rPr>
      <t>â</t>
    </r>
    <r>
      <rPr>
        <sz val="12"/>
        <rFont val="Calibri"/>
        <family val="2"/>
        <scheme val="minor"/>
      </rPr>
      <t xml:space="preserve"> Actual Supply</t>
    </r>
    <r>
      <rPr>
        <sz val="8"/>
        <rFont val="Calibri"/>
        <family val="2"/>
        <scheme val="minor"/>
      </rPr>
      <t xml:space="preserve"> â</t>
    </r>
    <r>
      <rPr>
        <sz val="12"/>
        <rFont val="Calibri"/>
        <family val="2"/>
        <scheme val="minor"/>
      </rPr>
      <t>)</t>
    </r>
  </si>
  <si>
    <r>
      <t>Total Energy: Hydro Plants larger than 30 MW</t>
    </r>
    <r>
      <rPr>
        <sz val="12"/>
        <color rgb="FF0000FF"/>
        <rFont val="Calibri"/>
        <family val="2"/>
        <scheme val="minor"/>
      </rPr>
      <t xml:space="preserve"> - (LoonLake, UnionValley, Jaybird, WhiteRock)</t>
    </r>
  </si>
  <si>
    <r>
      <rPr>
        <b/>
        <sz val="12"/>
        <rFont val="Calibri"/>
        <family val="2"/>
        <scheme val="minor"/>
      </rPr>
      <t xml:space="preserve">Energy Surplus or </t>
    </r>
    <r>
      <rPr>
        <b/>
        <sz val="12"/>
        <color rgb="FFFF0000"/>
        <rFont val="Calibri"/>
        <family val="2"/>
        <scheme val="minor"/>
      </rPr>
      <t>(Energy Need)</t>
    </r>
  </si>
  <si>
    <t>Adjusted for renewable energy from biogas burned at Cosumnes</t>
  </si>
  <si>
    <t>Natural Gas: UC Med Center (see note below)</t>
  </si>
  <si>
    <t>Biogas: Carson, Shell, Timbeline - (@Cosumnes, see Note below)</t>
  </si>
  <si>
    <t>Gas: Cosumnes (see Note below)</t>
  </si>
  <si>
    <t>Includes small hydro</t>
  </si>
  <si>
    <t>2023</t>
  </si>
  <si>
    <t>2024</t>
  </si>
  <si>
    <t>Year 2013</t>
  </si>
  <si>
    <t>Year 2014</t>
  </si>
  <si>
    <t>Biogas: Van Warmerdam</t>
  </si>
  <si>
    <t>Biogas: Van Steyn</t>
  </si>
  <si>
    <t>PV: Sutter Landing</t>
  </si>
  <si>
    <t>PV: Sholar Share</t>
  </si>
  <si>
    <t>Geothermal: Cal Energy</t>
  </si>
  <si>
    <t>14-22</t>
  </si>
  <si>
    <t>14-23</t>
  </si>
  <si>
    <t>14-24</t>
  </si>
  <si>
    <t>14-25</t>
  </si>
  <si>
    <t>18-21</t>
  </si>
  <si>
    <t>18-22</t>
  </si>
  <si>
    <t>18-23</t>
  </si>
  <si>
    <t>18-24</t>
  </si>
  <si>
    <t>18-25</t>
  </si>
  <si>
    <t>Gas: Carson Ice</t>
  </si>
  <si>
    <t>Natural Gas: Carson Ice</t>
  </si>
  <si>
    <t>Biomass: Avista (and small hydro)</t>
  </si>
  <si>
    <r>
      <t>Total Energy: Hydro Plants 30 MW or less</t>
    </r>
    <r>
      <rPr>
        <sz val="12"/>
        <color rgb="FF0000FF"/>
        <rFont val="Calibri"/>
        <family val="2"/>
        <scheme val="minor"/>
      </rPr>
      <t xml:space="preserve"> - (RobbsPeak, JonesFork, Ice House, Slab Creek)</t>
    </r>
  </si>
  <si>
    <t>Total: Hydro Plants 30 MW or less - (RobbsPeak, JonesFork, Ice House, Slab Creek)</t>
  </si>
  <si>
    <t>Kiefer Landfill 1</t>
  </si>
  <si>
    <t>Kiefer Landfill 2</t>
  </si>
  <si>
    <t>EBMUD Camanche</t>
  </si>
  <si>
    <t>EBMUD Pardee</t>
  </si>
  <si>
    <t>UC Med Center</t>
  </si>
  <si>
    <t>Sac Soleil enXco</t>
  </si>
  <si>
    <t>Recurrent Kammerer</t>
  </si>
  <si>
    <t>Recurrent Bruceville</t>
  </si>
  <si>
    <t>Recurrent Dillard</t>
  </si>
  <si>
    <t>Recurrent McKenzie</t>
  </si>
  <si>
    <t>Constellation Bruceville</t>
  </si>
  <si>
    <t>Constellation Kost</t>
  </si>
  <si>
    <t>Constellation Boessow</t>
  </si>
  <si>
    <t>Constellation Pt Pleasant</t>
  </si>
  <si>
    <t>Twin Cities I5</t>
  </si>
  <si>
    <t>8.3 MW</t>
  </si>
  <si>
    <t>5.7 MW</t>
  </si>
  <si>
    <t>County of Sacramento</t>
  </si>
  <si>
    <t>Certified renewable</t>
  </si>
  <si>
    <t>SMUD interconnection</t>
  </si>
  <si>
    <t>7X24</t>
  </si>
  <si>
    <t>Kiefer Landfill Gen 2 LLC</t>
  </si>
  <si>
    <t>15 MW</t>
  </si>
  <si>
    <t>9.4 MW</t>
  </si>
  <si>
    <t>3 MW</t>
  </si>
  <si>
    <t>18 MW</t>
  </si>
  <si>
    <t>4 MW</t>
  </si>
  <si>
    <t>93 kW</t>
  </si>
  <si>
    <t>1/1/2012 (1); 2/25/2012 (2,3)</t>
  </si>
  <si>
    <t>Three 5 MW units totaling 15 MW</t>
  </si>
  <si>
    <t>Six 5 MW units totaling 30MW</t>
  </si>
  <si>
    <t>Three 3 MW units &amp; one 0.4 MW unit totaling 9.4 MW</t>
  </si>
  <si>
    <t>12/28/2011 (1,3,4,5,6); 1/26/2012 (2)</t>
  </si>
  <si>
    <t>2/1/2032 (1); 3/1/2032 (2,3)</t>
  </si>
  <si>
    <t xml:space="preserve"> 2/1/2032</t>
  </si>
  <si>
    <t>1/1/2032 (1,3,4,5,6); 2/1/2032 (2)</t>
  </si>
  <si>
    <t>One 2 MW unit &amp; one 1 MW unit totaling 3 MW</t>
  </si>
  <si>
    <t>Six 3 MW units totaling 18 MW</t>
  </si>
  <si>
    <t>One 3 MW unit &amp; one 1 MW unit totaling 4 MW</t>
  </si>
  <si>
    <t>Seller &amp; Buyer events of default</t>
  </si>
  <si>
    <t>One 3 MW unit.</t>
  </si>
  <si>
    <t>One 1 MW unit.</t>
  </si>
  <si>
    <t xml:space="preserve">One 93 kW unit. </t>
  </si>
  <si>
    <t>Sutter's Landing</t>
  </si>
  <si>
    <t>Tollenaar Dairy</t>
  </si>
  <si>
    <t>Tollenaar Holsteins Dairy</t>
  </si>
  <si>
    <t>Termination on ownership transfer</t>
  </si>
  <si>
    <t>Net metered, with excess energy sold to SMUD.</t>
  </si>
  <si>
    <t>212 kW</t>
  </si>
  <si>
    <t>Engine 1</t>
  </si>
  <si>
    <t>As available; bundled renewable energy</t>
  </si>
  <si>
    <t>As available; bundled renewable energy; Net metered</t>
  </si>
  <si>
    <t>Biogas</t>
  </si>
  <si>
    <t>Sacramento Soleil LLC /EDF</t>
  </si>
  <si>
    <t>Generation from this contract is included in SMUD Demand Form 3.3 (SolarShares)</t>
  </si>
  <si>
    <t>Annual production guarantee</t>
  </si>
  <si>
    <t>RE Kammerer 1-3</t>
  </si>
  <si>
    <t>RE Bruceville 1-3</t>
  </si>
  <si>
    <t>RE Dillard 1-4</t>
  </si>
  <si>
    <t>RE McKenzie 1-6</t>
  </si>
  <si>
    <t>Constellation Kost 1</t>
  </si>
  <si>
    <t>Constellation Boessow 1-2</t>
  </si>
  <si>
    <t>Constellation Pt Pleasant 1</t>
  </si>
  <si>
    <t>Constellation Bruceville 1-6</t>
  </si>
  <si>
    <t>McClellan Park 1</t>
  </si>
  <si>
    <t>Twin Cities 1-2</t>
  </si>
  <si>
    <t>Sac Soleil 1</t>
  </si>
  <si>
    <t>Small Hydro</t>
  </si>
  <si>
    <t>EBMUD delivers to SMUD at CAISO</t>
  </si>
  <si>
    <t>Seller right to terminate after 5 yrs to serve own portfolio</t>
  </si>
  <si>
    <t>7X24 based on availability</t>
  </si>
  <si>
    <t>Calaveras County, CA</t>
  </si>
  <si>
    <t>21 MW Oct 1 - April 30; 30 MW May 1 to end of spring runoff; 20 MW end of spring runoff to Sept 30</t>
  </si>
  <si>
    <t>Kiefer 1 generating unit</t>
  </si>
  <si>
    <t>Kiefer 2 generating unit</t>
  </si>
  <si>
    <t>Electricity Price Index + REC Attribute Price Index; with Collar</t>
  </si>
  <si>
    <t>Fixed Energy Charge + O&amp;M component subject to escalation</t>
  </si>
  <si>
    <t>Davis Substation 115kV bus</t>
  </si>
  <si>
    <t>&lt;50% capacity factor for any full contract year</t>
  </si>
  <si>
    <t>Seller has dist service agree with PG&amp;E &amp; delivers to SMUD at Davis Sub</t>
  </si>
  <si>
    <t>Yolo County Landfill Gen Facility</t>
  </si>
  <si>
    <t>MM Yolo Power</t>
  </si>
  <si>
    <t>Unit Contingent; LD Contract</t>
  </si>
  <si>
    <t>Cordova Substation</t>
  </si>
  <si>
    <t>Small Hydro &amp; Biomass</t>
  </si>
  <si>
    <t>Avista Control Area</t>
  </si>
  <si>
    <t>Washington &amp; Idaho</t>
  </si>
  <si>
    <t>Any COB bus</t>
  </si>
  <si>
    <t>Upper Falls HED; Post Falls HED; Nine Mile HED; Monroe Street HED; Kettle Falls Woodwaste</t>
  </si>
  <si>
    <t>The choice of transmission path from multiple resources to COB is at Seller's discretion</t>
  </si>
  <si>
    <t>Santa Cruz Energy LLC (acquired from Gas Recovery Systems LLC eff 6/1/09) - Santa Cruz Landfill</t>
  </si>
  <si>
    <t>Santa Cruz Landfill Electric Energy Facility</t>
  </si>
  <si>
    <t>Seller delivers to SMUD at CAISO at Paul Sweet Substation after transmitting on PG&amp;E</t>
  </si>
  <si>
    <t>SMUD rights to terminate due to lack of GHG emission allowances or failure to maintain project as CA RPS</t>
  </si>
  <si>
    <t>SMUD rights to terminate if delivery less than 50% of adjusted annual capacity factor</t>
  </si>
  <si>
    <t>Certified renewable.</t>
  </si>
  <si>
    <t>CalEnergy</t>
  </si>
  <si>
    <t>CalEnergy LLC</t>
  </si>
  <si>
    <t>10 MW starting 7/1/2017; 20 MW starting 3/1/2019; 30 MW starting 5/1/2020</t>
  </si>
  <si>
    <t>John Galt Biogas</t>
  </si>
  <si>
    <t>225 KW</t>
  </si>
  <si>
    <t>Van Steyn Dairy Digester</t>
  </si>
  <si>
    <t>Van Warmerdam Dairy Digester</t>
  </si>
  <si>
    <t>New Hope Dairy Digester</t>
  </si>
  <si>
    <t>AB-32 funding</t>
  </si>
  <si>
    <t xml:space="preserve">Washington Gas/Conergy Inc. </t>
  </si>
  <si>
    <t>1.322 MW</t>
  </si>
  <si>
    <t>425 kW</t>
  </si>
  <si>
    <t>ABEC New Hope LLC</t>
  </si>
  <si>
    <t>Maas Energy Works</t>
  </si>
  <si>
    <t>600 kW</t>
  </si>
  <si>
    <t>8 MW but Form S-1 says only 4 MWs dependable</t>
  </si>
  <si>
    <t>Rancho Seco Substation</t>
  </si>
  <si>
    <t>South Sutter Water District Hydroelectric Facility</t>
  </si>
  <si>
    <t>8 MW but Form S-1 says 4 MWs dependable</t>
  </si>
  <si>
    <t>SMUD responsible to obtain transmission service from PG&amp;E or CAISO to deliver to SMUD system.</t>
  </si>
  <si>
    <t>Certified Renewable</t>
  </si>
  <si>
    <t>Regents of the University of CA, Davis</t>
  </si>
  <si>
    <t>7am-10pm, Mon-Sun</t>
  </si>
  <si>
    <t>Contract typically negotiated on a yearly basis prior to summer months.</t>
  </si>
  <si>
    <t>Pacific Power &amp; Light (PacificCorp)</t>
  </si>
  <si>
    <t>take or pay - see note</t>
  </si>
  <si>
    <t xml:space="preserve">Take or pay 219,000 MWH/yr up to 350,400 MWH/yr. </t>
  </si>
  <si>
    <t>Patua Project LLC (subsidiary of Gradient Resources)</t>
  </si>
  <si>
    <t>BPA Hilltop Substation 345kV bus, Northeastern CA</t>
  </si>
  <si>
    <t>Patua Hot Springs in northern Nevada</t>
  </si>
  <si>
    <t>Fixed price with annual escalation</t>
  </si>
  <si>
    <t>20.7 MW beginning 12/28/2013; additional 9.7 MW scheduled for 1/1/2016</t>
  </si>
  <si>
    <t>20.7 MW; additional 9.7 MW scheduled for 1/1/2016</t>
  </si>
  <si>
    <t>Patua Project Phase 1; Patua Project Phase 2 (to be constructed)</t>
  </si>
  <si>
    <t xml:space="preserve">Annual Delivery Warranty (See Note 2 for details). Damages for late Construction/Commercial Operation </t>
  </si>
  <si>
    <t>Annual Delivery Warranty requiring compensation paid to Buyer if annual avg deliveries fall below 80% of that possible based on Guaranteed Capacity (with allowances for planned outages and Force Majeure).</t>
  </si>
  <si>
    <t>Sierra Pacific Industries</t>
  </si>
  <si>
    <t>15 MW net (anything over 15MW goes to Seattle City Light)</t>
  </si>
  <si>
    <t>SMUD (Seattle City Light for BPA/Puget Scheduling)</t>
  </si>
  <si>
    <t>The choice of transmission path to COB is at Seller's discretion</t>
  </si>
  <si>
    <t>Yes, about 899 GWh/yr</t>
  </si>
  <si>
    <t>Central Valley Project (CVP) and the Washoe Project</t>
  </si>
  <si>
    <t>Deliveries in the SMUD control area</t>
  </si>
  <si>
    <t xml:space="preserve">29 GWH/yr from the CVP-Nimbus powerplants is counted towards SMUD's RPS goals. </t>
  </si>
  <si>
    <t>Highwinds Project, Solano, CA</t>
  </si>
  <si>
    <t>Iberdrola delivers to SMUD at the CAISO at the Vaca Dixon - Contra Costs #2 after transmitting on PG&amp;E.</t>
  </si>
  <si>
    <t>43 MW avg</t>
  </si>
  <si>
    <t>All project gen</t>
  </si>
  <si>
    <t>5 MW</t>
  </si>
  <si>
    <t>Contingent to COB, seller responsible for path.</t>
  </si>
  <si>
    <t>Seller may terminate in project owner's "Events of defaults"</t>
  </si>
  <si>
    <t>Buyer may terminate if Seller/Owner fails to receive CEC Certification</t>
  </si>
  <si>
    <t>Buena Vista Biomass</t>
  </si>
  <si>
    <t>CAISO Gen Pnode</t>
  </si>
  <si>
    <t>PG&amp;E Control Area</t>
  </si>
  <si>
    <t>Amador County, CA</t>
  </si>
  <si>
    <t>Day ahead firm energy and capacity</t>
  </si>
  <si>
    <t>Yes, Day ahead</t>
  </si>
  <si>
    <t>Annual Delivery Guarantee. Buyer may terminate if Seller/Owner fails to receive CEC certification.</t>
  </si>
  <si>
    <t>7/1/2015 estimate</t>
  </si>
  <si>
    <t>Deliveries start 7/1/2017</t>
  </si>
  <si>
    <t>Firm, PCC-1 Renewable Energy</t>
  </si>
  <si>
    <t>Varies</t>
  </si>
  <si>
    <t>Mirage Substation</t>
  </si>
  <si>
    <t>Imperial Irrigation District Balancing Authority Area</t>
  </si>
  <si>
    <t xml:space="preserve">Imperial County </t>
  </si>
  <si>
    <t>From portfolio of Cal Energy Salton Sea projects</t>
  </si>
  <si>
    <t xml:space="preserve">Seller to obtain and maintain transmission through IID to the CAISO System at Mirage Substation. </t>
  </si>
  <si>
    <t xml:space="preserve">SMUD right to terminate if unable to obtain approval under CA Emission Performance Standard. </t>
  </si>
  <si>
    <t>Seller must obtain and maintain RPS certification of units with CEC.</t>
  </si>
  <si>
    <t xml:space="preserve">Must maintain minimum Equivalent Availability started at 75% and declining each year, measured on rolling 2yr window. </t>
  </si>
  <si>
    <t>Patua Project LLC (AKA Vulcan)</t>
  </si>
  <si>
    <t xml:space="preserve">Contingent on firm transmission not being cut. Seller purchases firm SPPC transmission from Project to Hilltop. Buyer purchases BPA and PacificCorp transmission from Hilltop to COB 500kV. </t>
  </si>
  <si>
    <t>See Note 1 for Seller &amp; Buyer events of default</t>
  </si>
  <si>
    <t xml:space="preserve">Termination Rights. Buyer may terminate if Project does not qualifty for CA RPS due to Seller's fault; Buyer may terminate for Seller's breach of various delivery, sales and reporting requirements. Either pary may terminate if the other party claims Force Majeure for more than 12 consecutive mos. </t>
  </si>
  <si>
    <t>APX for EBMUD</t>
  </si>
  <si>
    <t>225 kW</t>
  </si>
  <si>
    <t>Van Warmerdam dairy digester</t>
  </si>
  <si>
    <t>ABEC New Hope dairy digester</t>
  </si>
  <si>
    <t>Van Steyn dairy digester</t>
  </si>
  <si>
    <t>Sutter's Landing Solar</t>
  </si>
  <si>
    <t>10 year term</t>
  </si>
  <si>
    <t>Buyer can terminate for Seller events of default</t>
  </si>
  <si>
    <t xml:space="preserve">Approximately 341.2 MW depending upon water year. Allocation of CVP reduced from: 31.25%; to: 25.39% beginning January 2015. </t>
  </si>
  <si>
    <t>Iberdrola Wind</t>
  </si>
  <si>
    <t>50 MW</t>
  </si>
  <si>
    <t>Simpson Biomass - now RockTenn</t>
  </si>
  <si>
    <t>Iberdrola Renewables Inc (RockTenn Biomass)</t>
  </si>
  <si>
    <t>16.2 MW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</si>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</sst>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/d/yy;@"/>
    <numFmt numFmtId="168" formatCode="m/d/yyyy;@"/>
    <numFmt numFmtId="169" formatCode="&quot;$&quot;#,##0\ ;\(&quot;$&quot;#,##0\)"/>
    <numFmt numFmtId="170" formatCode="m/d"/>
    <numFmt numFmtId="171" formatCode="#,##0.0_);[Red]\(#,##0.0\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165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5" fontId="6" fillId="0" borderId="0" applyNumberFormat="0" applyFill="0" applyBorder="0" applyAlignment="0" applyProtection="0">
      <alignment vertical="top"/>
      <protection locked="0"/>
    </xf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 indent="1"/>
    </xf>
    <xf numFmtId="164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9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 wrapText="1" indent="1"/>
    </xf>
    <xf numFmtId="164" fontId="9" fillId="2" borderId="0" xfId="4" applyNumberFormat="1" applyFont="1" applyFill="1" applyBorder="1" applyAlignment="1">
      <alignment horizontal="left" vertical="center" indent="1"/>
    </xf>
    <xf numFmtId="164" fontId="9" fillId="2" borderId="0" xfId="4" applyNumberFormat="1" applyFont="1" applyFill="1" applyBorder="1" applyAlignment="1">
      <alignment horizontal="left" vertical="center"/>
    </xf>
    <xf numFmtId="0" fontId="9" fillId="7" borderId="0" xfId="4" applyFont="1" applyFill="1" applyBorder="1" applyAlignment="1">
      <alignment horizontal="left" vertical="center" indent="1"/>
    </xf>
    <xf numFmtId="3" fontId="9" fillId="7" borderId="0" xfId="4" applyNumberFormat="1" applyFont="1" applyFill="1" applyBorder="1" applyAlignment="1">
      <alignment horizontal="left" vertical="center"/>
    </xf>
    <xf numFmtId="3" fontId="9" fillId="0" borderId="0" xfId="4" applyNumberFormat="1" applyFont="1" applyBorder="1" applyAlignment="1">
      <alignment horizontal="left" vertical="center"/>
    </xf>
    <xf numFmtId="0" fontId="8" fillId="0" borderId="0" xfId="4" applyFont="1" applyFill="1" applyAlignment="1">
      <alignment horizontal="left" vertical="center" indent="1"/>
    </xf>
    <xf numFmtId="164" fontId="9" fillId="0" borderId="5" xfId="4" applyNumberFormat="1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vertical="center" indent="1"/>
    </xf>
    <xf numFmtId="3" fontId="9" fillId="0" borderId="0" xfId="4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38" fontId="9" fillId="3" borderId="1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38" fontId="10" fillId="0" borderId="1" xfId="0" applyNumberFormat="1" applyFont="1" applyFill="1" applyBorder="1" applyAlignment="1">
      <alignment horizontal="right" vertical="center"/>
    </xf>
    <xf numFmtId="38" fontId="10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6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38" fontId="8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7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right"/>
    </xf>
    <xf numFmtId="38" fontId="9" fillId="3" borderId="4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6" fontId="9" fillId="0" borderId="1" xfId="0" quotePrefix="1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left" vertical="center" wrapText="1" indent="1"/>
    </xf>
    <xf numFmtId="165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65" fontId="13" fillId="0" borderId="1" xfId="0" applyNumberFormat="1" applyFont="1" applyFill="1" applyBorder="1" applyAlignment="1">
      <alignment horizontal="left" vertical="center" wrapText="1" indent="1"/>
    </xf>
    <xf numFmtId="165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165" fontId="13" fillId="0" borderId="3" xfId="0" applyNumberFormat="1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9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8" fontId="9" fillId="0" borderId="0" xfId="0" applyNumberFormat="1" applyFont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left" vertical="center" wrapText="1" indent="1"/>
    </xf>
    <xf numFmtId="0" fontId="8" fillId="5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 indent="1"/>
    </xf>
    <xf numFmtId="0" fontId="13" fillId="0" borderId="1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8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left" vertical="center"/>
    </xf>
    <xf numFmtId="38" fontId="9" fillId="0" borderId="0" xfId="0" applyNumberFormat="1" applyFont="1" applyBorder="1" applyAlignment="1">
      <alignment horizontal="left" vertical="center"/>
    </xf>
    <xf numFmtId="38" fontId="8" fillId="0" borderId="0" xfId="0" applyNumberFormat="1" applyFont="1" applyFill="1" applyBorder="1" applyAlignment="1">
      <alignment horizontal="left" vertical="center" indent="1"/>
    </xf>
    <xf numFmtId="164" fontId="9" fillId="4" borderId="0" xfId="0" applyNumberFormat="1" applyFont="1" applyFill="1" applyBorder="1" applyAlignment="1">
      <alignment horizontal="left" vertical="center" indent="1"/>
    </xf>
    <xf numFmtId="0" fontId="9" fillId="7" borderId="0" xfId="0" applyFont="1" applyFill="1" applyBorder="1" applyAlignment="1">
      <alignment horizontal="left" vertical="center" indent="1"/>
    </xf>
    <xf numFmtId="3" fontId="9" fillId="7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indent="1"/>
    </xf>
    <xf numFmtId="164" fontId="11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left" vertical="center" wrapText="1" indent="1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vertical="center"/>
    </xf>
    <xf numFmtId="38" fontId="9" fillId="3" borderId="2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 vertical="center"/>
    </xf>
    <xf numFmtId="38" fontId="10" fillId="0" borderId="1" xfId="0" applyNumberFormat="1" applyFont="1" applyFill="1" applyBorder="1" applyAlignment="1">
      <alignment horizontal="right" vertical="center" indent="1"/>
    </xf>
    <xf numFmtId="3" fontId="10" fillId="0" borderId="1" xfId="0" applyNumberFormat="1" applyFont="1" applyFill="1" applyBorder="1" applyAlignment="1">
      <alignment vertical="center"/>
    </xf>
    <xf numFmtId="38" fontId="8" fillId="0" borderId="1" xfId="0" quotePrefix="1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1" xfId="6" quotePrefix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8" fillId="0" borderId="0" xfId="2" applyFont="1" applyFill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indent="1"/>
    </xf>
    <xf numFmtId="0" fontId="16" fillId="0" borderId="0" xfId="2" applyFont="1" applyFill="1" applyBorder="1" applyAlignment="1">
      <alignment horizontal="left" vertical="center" wrapText="1" indent="1"/>
    </xf>
    <xf numFmtId="0" fontId="16" fillId="0" borderId="1" xfId="2" applyFont="1" applyFill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center" indent="1"/>
    </xf>
    <xf numFmtId="0" fontId="20" fillId="0" borderId="0" xfId="2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7" fillId="0" borderId="1" xfId="3" applyFont="1" applyFill="1" applyBorder="1" applyAlignment="1" applyProtection="1">
      <alignment horizontal="left" vertical="center" wrapText="1" indent="1"/>
    </xf>
    <xf numFmtId="14" fontId="16" fillId="0" borderId="1" xfId="2" applyNumberFormat="1" applyFont="1" applyFill="1" applyBorder="1" applyAlignment="1">
      <alignment horizontal="left" vertical="center" wrapText="1" indent="1"/>
    </xf>
    <xf numFmtId="14" fontId="16" fillId="0" borderId="0" xfId="2" applyNumberFormat="1" applyFont="1" applyFill="1" applyBorder="1" applyAlignment="1">
      <alignment horizontal="left" vertical="center" wrapText="1" indent="1"/>
    </xf>
    <xf numFmtId="171" fontId="10" fillId="0" borderId="1" xfId="0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left" vertical="center" indent="1"/>
    </xf>
    <xf numFmtId="0" fontId="14" fillId="0" borderId="1" xfId="0" applyFont="1" applyBorder="1" applyAlignment="1">
      <alignment vertical="center"/>
    </xf>
    <xf numFmtId="168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indent="1"/>
    </xf>
    <xf numFmtId="0" fontId="22" fillId="0" borderId="1" xfId="1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168" fontId="9" fillId="3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168" fontId="9" fillId="0" borderId="1" xfId="0" applyNumberFormat="1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168" fontId="9" fillId="0" borderId="1" xfId="0" applyNumberFormat="1" applyFont="1" applyBorder="1" applyAlignment="1">
      <alignment vertical="center" wrapText="1"/>
    </xf>
    <xf numFmtId="165" fontId="9" fillId="0" borderId="1" xfId="6" applyFont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8" fontId="8" fillId="0" borderId="1" xfId="0" quotePrefix="1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indent="1"/>
    </xf>
    <xf numFmtId="168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vertical="center" wrapText="1"/>
    </xf>
  </cellXfs>
  <cellStyles count="27">
    <cellStyle name="Comma 2" xfId="8"/>
    <cellStyle name="Comma 2 2" xfId="9"/>
    <cellStyle name="Comma0" xfId="10"/>
    <cellStyle name="Currency0" xfId="11"/>
    <cellStyle name="Date" xfId="12"/>
    <cellStyle name="Fixed" xfId="13"/>
    <cellStyle name="Hyperlink" xfId="3" builtinId="8"/>
    <cellStyle name="Hyperlink 2" xfId="14"/>
    <cellStyle name="Normal" xfId="0" builtinId="0"/>
    <cellStyle name="Normal 10" xfId="15"/>
    <cellStyle name="Normal 10 2" xfId="16"/>
    <cellStyle name="Normal 2" xfId="2"/>
    <cellStyle name="Normal 2 2" xfId="5"/>
    <cellStyle name="Normal 2 2 2" xfId="17"/>
    <cellStyle name="Normal 2 3" xfId="18"/>
    <cellStyle name="Normal 3" xfId="4"/>
    <cellStyle name="Normal 3 2" xfId="19"/>
    <cellStyle name="Normal 33" xfId="20"/>
    <cellStyle name="Normal 33 2" xfId="21"/>
    <cellStyle name="Normal 4" xfId="6"/>
    <cellStyle name="Normal 4 2" xfId="22"/>
    <cellStyle name="Normal 5" xfId="23"/>
    <cellStyle name="Normal 6" xfId="7"/>
    <cellStyle name="Normal 7" xfId="24"/>
    <cellStyle name="Normal_S-5 Bilateral Contracts" xfId="1"/>
    <cellStyle name="Percent 2" xfId="25"/>
    <cellStyle name="Percent 3" xfId="26"/>
  </cellStyles>
  <dxfs count="0"/>
  <tableStyles count="0" defaultTableStyle="TableStyleMedium9" defaultPivotStyle="PivotStyleLight16"/>
  <colors>
    <mruColors>
      <color rgb="FFDDDDDD"/>
      <color rgb="FFFFFF99"/>
      <color rgb="FF0000FF"/>
      <color rgb="FF006600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y.Lawson@SMUD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2"/>
  <sheetViews>
    <sheetView tabSelected="1" workbookViewId="0">
      <selection activeCell="D18" sqref="D18"/>
    </sheetView>
  </sheetViews>
  <sheetFormatPr defaultRowHeight="12.75" x14ac:dyDescent="0.25"/>
  <cols>
    <col min="1" max="1" width="34.625" style="128" customWidth="1"/>
    <col min="2" max="5" width="22.625" style="128" customWidth="1"/>
    <col min="6" max="16384" width="9" style="128"/>
  </cols>
  <sheetData>
    <row r="1" spans="1:5" ht="15.75" x14ac:dyDescent="0.25">
      <c r="A1" s="129" t="s">
        <v>80</v>
      </c>
      <c r="B1" s="130"/>
    </row>
    <row r="2" spans="1:5" ht="15.75" x14ac:dyDescent="0.25">
      <c r="A2" s="131" t="s">
        <v>90</v>
      </c>
      <c r="B2" s="130"/>
    </row>
    <row r="3" spans="1:5" x14ac:dyDescent="0.25">
      <c r="A3" s="130"/>
      <c r="B3" s="130"/>
    </row>
    <row r="4" spans="1:5" x14ac:dyDescent="0.25">
      <c r="A4" s="132"/>
      <c r="B4" s="130"/>
    </row>
    <row r="5" spans="1:5" ht="25.5" x14ac:dyDescent="0.25">
      <c r="A5" s="130" t="s">
        <v>81</v>
      </c>
      <c r="B5" s="133" t="s">
        <v>262</v>
      </c>
    </row>
    <row r="6" spans="1:5" x14ac:dyDescent="0.25">
      <c r="A6" s="134" t="s">
        <v>95</v>
      </c>
      <c r="B6" s="133" t="s">
        <v>263</v>
      </c>
    </row>
    <row r="7" spans="1:5" x14ac:dyDescent="0.25">
      <c r="A7" s="130"/>
      <c r="B7" s="132"/>
    </row>
    <row r="8" spans="1:5" x14ac:dyDescent="0.25">
      <c r="A8" s="135"/>
      <c r="B8" s="135"/>
    </row>
    <row r="9" spans="1:5" s="136" customFormat="1" ht="25.5" x14ac:dyDescent="0.25">
      <c r="A9" s="130" t="s">
        <v>113</v>
      </c>
      <c r="B9" s="130" t="s">
        <v>91</v>
      </c>
      <c r="C9" s="136" t="s">
        <v>92</v>
      </c>
      <c r="D9" s="136" t="s">
        <v>93</v>
      </c>
      <c r="E9" s="136" t="s">
        <v>94</v>
      </c>
    </row>
    <row r="10" spans="1:5" x14ac:dyDescent="0.25">
      <c r="A10" s="132" t="s">
        <v>83</v>
      </c>
      <c r="B10" s="133" t="s">
        <v>256</v>
      </c>
      <c r="C10" s="133" t="s">
        <v>256</v>
      </c>
      <c r="D10" s="133" t="s">
        <v>164</v>
      </c>
      <c r="E10" s="133" t="s">
        <v>570</v>
      </c>
    </row>
    <row r="11" spans="1:5" ht="25.5" x14ac:dyDescent="0.25">
      <c r="A11" s="132" t="s">
        <v>82</v>
      </c>
      <c r="B11" s="133" t="s">
        <v>258</v>
      </c>
      <c r="C11" s="133" t="s">
        <v>258</v>
      </c>
      <c r="D11" s="133" t="s">
        <v>260</v>
      </c>
      <c r="E11" s="133"/>
    </row>
    <row r="12" spans="1:5" x14ac:dyDescent="0.25">
      <c r="A12" s="132" t="s">
        <v>132</v>
      </c>
      <c r="B12" s="137" t="s">
        <v>259</v>
      </c>
      <c r="C12" s="137" t="s">
        <v>259</v>
      </c>
      <c r="D12" s="137" t="s">
        <v>261</v>
      </c>
      <c r="E12" s="137"/>
    </row>
    <row r="13" spans="1:5" x14ac:dyDescent="0.25">
      <c r="A13" s="132" t="s">
        <v>84</v>
      </c>
      <c r="B13" s="133" t="s">
        <v>257</v>
      </c>
      <c r="C13" s="133" t="s">
        <v>257</v>
      </c>
      <c r="D13" s="133" t="s">
        <v>165</v>
      </c>
      <c r="E13" s="133"/>
    </row>
    <row r="14" spans="1:5" x14ac:dyDescent="0.25">
      <c r="A14" s="132" t="s">
        <v>85</v>
      </c>
      <c r="B14" s="133" t="s">
        <v>265</v>
      </c>
      <c r="C14" s="133" t="s">
        <v>265</v>
      </c>
      <c r="D14" s="133" t="s">
        <v>265</v>
      </c>
      <c r="E14" s="133"/>
    </row>
    <row r="15" spans="1:5" x14ac:dyDescent="0.25">
      <c r="A15" s="132" t="s">
        <v>86</v>
      </c>
      <c r="B15" s="133"/>
      <c r="C15" s="133"/>
      <c r="D15" s="133"/>
      <c r="E15" s="133"/>
    </row>
    <row r="16" spans="1:5" x14ac:dyDescent="0.25">
      <c r="A16" s="132" t="s">
        <v>87</v>
      </c>
      <c r="B16" s="133" t="s">
        <v>264</v>
      </c>
      <c r="C16" s="133" t="s">
        <v>264</v>
      </c>
      <c r="D16" s="133" t="s">
        <v>264</v>
      </c>
      <c r="E16" s="133"/>
    </row>
    <row r="17" spans="1:5" x14ac:dyDescent="0.25">
      <c r="A17" s="132" t="s">
        <v>88</v>
      </c>
      <c r="B17" s="133" t="s">
        <v>123</v>
      </c>
      <c r="C17" s="133" t="s">
        <v>123</v>
      </c>
      <c r="D17" s="133" t="s">
        <v>123</v>
      </c>
      <c r="E17" s="133"/>
    </row>
    <row r="18" spans="1:5" x14ac:dyDescent="0.25">
      <c r="A18" s="132" t="s">
        <v>89</v>
      </c>
      <c r="B18" s="133" t="s">
        <v>266</v>
      </c>
      <c r="C18" s="133" t="s">
        <v>266</v>
      </c>
      <c r="D18" s="133" t="s">
        <v>266</v>
      </c>
      <c r="E18" s="133"/>
    </row>
    <row r="19" spans="1:5" x14ac:dyDescent="0.25">
      <c r="A19" s="132" t="s">
        <v>97</v>
      </c>
      <c r="B19" s="138"/>
      <c r="C19" s="138"/>
      <c r="D19" s="138"/>
      <c r="E19" s="138"/>
    </row>
    <row r="20" spans="1:5" x14ac:dyDescent="0.25">
      <c r="A20" s="132" t="s">
        <v>98</v>
      </c>
      <c r="B20" s="138"/>
      <c r="C20" s="138"/>
      <c r="D20" s="138"/>
      <c r="E20" s="138"/>
    </row>
    <row r="21" spans="1:5" x14ac:dyDescent="0.25">
      <c r="A21" s="132"/>
      <c r="B21" s="139"/>
      <c r="C21" s="139"/>
      <c r="D21" s="139"/>
      <c r="E21" s="139"/>
    </row>
    <row r="22" spans="1:5" ht="25.5" customHeight="1" x14ac:dyDescent="0.25">
      <c r="A22" s="130" t="s">
        <v>96</v>
      </c>
      <c r="B22" s="132"/>
      <c r="C22" s="132"/>
      <c r="D22" s="132"/>
      <c r="E22" s="132"/>
    </row>
    <row r="23" spans="1:5" x14ac:dyDescent="0.25">
      <c r="A23" s="132" t="s">
        <v>83</v>
      </c>
      <c r="B23" s="133"/>
      <c r="C23" s="133"/>
      <c r="D23" s="133"/>
      <c r="E23" s="133"/>
    </row>
    <row r="24" spans="1:5" x14ac:dyDescent="0.25">
      <c r="A24" s="132" t="s">
        <v>82</v>
      </c>
      <c r="B24" s="133"/>
      <c r="C24" s="133"/>
      <c r="D24" s="133"/>
      <c r="E24" s="133"/>
    </row>
    <row r="25" spans="1:5" x14ac:dyDescent="0.25">
      <c r="A25" s="132" t="s">
        <v>132</v>
      </c>
      <c r="B25" s="137"/>
      <c r="C25" s="137"/>
      <c r="D25" s="137"/>
      <c r="E25" s="137"/>
    </row>
    <row r="26" spans="1:5" x14ac:dyDescent="0.25">
      <c r="A26" s="132" t="s">
        <v>84</v>
      </c>
      <c r="B26" s="133"/>
      <c r="C26" s="133"/>
      <c r="D26" s="133"/>
      <c r="E26" s="133"/>
    </row>
    <row r="27" spans="1:5" x14ac:dyDescent="0.25">
      <c r="A27" s="132" t="s">
        <v>85</v>
      </c>
      <c r="B27" s="133"/>
      <c r="C27" s="133"/>
      <c r="D27" s="133"/>
      <c r="E27" s="133"/>
    </row>
    <row r="28" spans="1:5" x14ac:dyDescent="0.25">
      <c r="A28" s="132" t="s">
        <v>86</v>
      </c>
      <c r="B28" s="133"/>
      <c r="C28" s="133"/>
      <c r="D28" s="133"/>
      <c r="E28" s="133"/>
    </row>
    <row r="29" spans="1:5" x14ac:dyDescent="0.25">
      <c r="A29" s="132" t="s">
        <v>87</v>
      </c>
      <c r="B29" s="133"/>
      <c r="C29" s="133"/>
      <c r="D29" s="133"/>
      <c r="E29" s="133"/>
    </row>
    <row r="30" spans="1:5" x14ac:dyDescent="0.25">
      <c r="A30" s="132" t="s">
        <v>88</v>
      </c>
      <c r="B30" s="133"/>
      <c r="C30" s="133"/>
      <c r="D30" s="133"/>
      <c r="E30" s="133"/>
    </row>
    <row r="31" spans="1:5" x14ac:dyDescent="0.25">
      <c r="A31" s="132" t="s">
        <v>89</v>
      </c>
      <c r="B31" s="133"/>
      <c r="C31" s="133"/>
      <c r="D31" s="133"/>
      <c r="E31" s="133"/>
    </row>
    <row r="32" spans="1:5" x14ac:dyDescent="0.25">
      <c r="A32" s="132"/>
      <c r="B32" s="132"/>
    </row>
  </sheetData>
  <hyperlinks>
    <hyperlink ref="D12" r:id="rId1"/>
  </hyperlinks>
  <pageMargins left="0.25" right="0.25" top="0.75" bottom="0.75" header="0.3" footer="0.3"/>
  <pageSetup pageOrder="overThenDown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V104"/>
  <sheetViews>
    <sheetView topLeftCell="A4" zoomScale="50" zoomScaleNormal="50" workbookViewId="0">
      <pane xSplit="2" ySplit="3" topLeftCell="C70" activePane="bottomRight" state="frozen"/>
      <selection activeCell="A4" sqref="A4"/>
      <selection pane="topRight" activeCell="C4" sqref="C4"/>
      <selection pane="bottomLeft" activeCell="A7" sqref="A7"/>
      <selection pane="bottomRight" activeCell="F76" sqref="F76:N76"/>
    </sheetView>
  </sheetViews>
  <sheetFormatPr defaultRowHeight="15.75" x14ac:dyDescent="0.25"/>
  <cols>
    <col min="1" max="1" width="7.625" style="3" bestFit="1" customWidth="1"/>
    <col min="2" max="2" width="51.625" style="72" customWidth="1"/>
    <col min="3" max="3" width="13.375" style="3" customWidth="1"/>
    <col min="4" max="4" width="12.375" style="3" customWidth="1"/>
    <col min="5" max="5" width="11.5" style="75" customWidth="1"/>
    <col min="6" max="6" width="11.5" style="3" customWidth="1"/>
    <col min="7" max="14" width="11.5" style="74" customWidth="1"/>
    <col min="15" max="15" width="7.625" style="74" customWidth="1"/>
    <col min="16" max="130" width="7.125" style="39" customWidth="1"/>
    <col min="131" max="16384" width="9" style="39"/>
  </cols>
  <sheetData>
    <row r="1" spans="1:22" s="7" customFormat="1" x14ac:dyDescent="0.25">
      <c r="A1" s="1"/>
      <c r="B1" s="2" t="s">
        <v>3</v>
      </c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</row>
    <row r="2" spans="1:22" s="7" customFormat="1" x14ac:dyDescent="0.25">
      <c r="A2" s="1"/>
      <c r="B2" s="2" t="s">
        <v>6</v>
      </c>
      <c r="C2" s="3"/>
      <c r="D2" s="3"/>
      <c r="E2" s="8"/>
      <c r="F2" s="9"/>
      <c r="G2" s="9"/>
      <c r="H2" s="9"/>
      <c r="I2" s="9"/>
      <c r="J2" s="9"/>
      <c r="K2" s="9"/>
      <c r="L2" s="6"/>
      <c r="M2" s="6"/>
      <c r="N2" s="6"/>
      <c r="O2" s="6"/>
    </row>
    <row r="3" spans="1:22" s="7" customFormat="1" ht="15.75" customHeight="1" x14ac:dyDescent="0.25">
      <c r="B3" s="10" t="str">
        <f>'Admin Info'!B5</f>
        <v>Sacramento Municipal Utility District (SMUD)</v>
      </c>
      <c r="E3" s="11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2" s="7" customFormat="1" x14ac:dyDescent="0.25">
      <c r="A4" s="12"/>
      <c r="B4" s="13"/>
      <c r="C4" s="12"/>
      <c r="D4" s="12"/>
      <c r="E4" s="14" t="s">
        <v>133</v>
      </c>
      <c r="F4" s="14"/>
      <c r="G4" s="15"/>
      <c r="H4" s="15"/>
      <c r="I4" s="16" t="s">
        <v>78</v>
      </c>
      <c r="J4" s="17"/>
      <c r="K4" s="17"/>
      <c r="L4" s="17"/>
      <c r="M4" s="17"/>
      <c r="N4" s="17"/>
      <c r="O4" s="18"/>
      <c r="P4" s="12"/>
      <c r="Q4" s="12"/>
      <c r="R4" s="12"/>
      <c r="S4" s="12"/>
      <c r="T4" s="12"/>
      <c r="U4" s="12"/>
      <c r="V4" s="12"/>
    </row>
    <row r="5" spans="1:22" s="7" customFormat="1" x14ac:dyDescent="0.25">
      <c r="A5" s="12"/>
      <c r="B5" s="13"/>
      <c r="C5" s="12"/>
      <c r="D5" s="12"/>
      <c r="E5" s="19" t="s">
        <v>44</v>
      </c>
      <c r="F5" s="19"/>
      <c r="G5" s="20"/>
      <c r="H5" s="21"/>
      <c r="I5" s="21" t="s">
        <v>122</v>
      </c>
      <c r="J5" s="22"/>
      <c r="K5" s="22"/>
      <c r="L5" s="22"/>
      <c r="M5" s="22"/>
      <c r="N5" s="22"/>
      <c r="O5" s="18"/>
      <c r="P5" s="12"/>
      <c r="Q5" s="12"/>
      <c r="R5" s="12"/>
      <c r="S5" s="12"/>
      <c r="T5" s="12"/>
      <c r="U5" s="12"/>
      <c r="V5" s="12"/>
    </row>
    <row r="6" spans="1:22" s="26" customFormat="1" x14ac:dyDescent="0.25">
      <c r="A6" s="23" t="s">
        <v>7</v>
      </c>
      <c r="B6" s="24" t="s">
        <v>8</v>
      </c>
      <c r="C6" s="25" t="s">
        <v>31</v>
      </c>
      <c r="D6" s="25" t="s">
        <v>20</v>
      </c>
      <c r="E6" s="25" t="s">
        <v>21</v>
      </c>
      <c r="F6" s="25" t="s">
        <v>22</v>
      </c>
      <c r="G6" s="25" t="s">
        <v>23</v>
      </c>
      <c r="H6" s="25" t="s">
        <v>24</v>
      </c>
      <c r="I6" s="25" t="s">
        <v>57</v>
      </c>
      <c r="J6" s="25" t="s">
        <v>58</v>
      </c>
      <c r="K6" s="25" t="s">
        <v>124</v>
      </c>
      <c r="L6" s="25" t="s">
        <v>125</v>
      </c>
      <c r="M6" s="25" t="s">
        <v>362</v>
      </c>
      <c r="N6" s="25" t="s">
        <v>363</v>
      </c>
    </row>
    <row r="7" spans="1:22" s="34" customFormat="1" x14ac:dyDescent="0.25">
      <c r="A7" s="27"/>
      <c r="B7" s="28" t="s">
        <v>114</v>
      </c>
      <c r="C7" s="29" t="s">
        <v>352</v>
      </c>
      <c r="D7" s="30"/>
      <c r="E7" s="31"/>
      <c r="F7" s="32"/>
      <c r="G7" s="31"/>
      <c r="H7" s="31"/>
      <c r="I7" s="31"/>
      <c r="J7" s="31"/>
      <c r="K7" s="31"/>
      <c r="L7" s="31"/>
      <c r="M7" s="31"/>
      <c r="N7" s="31"/>
      <c r="O7" s="33"/>
      <c r="P7" s="33"/>
      <c r="Q7" s="33"/>
      <c r="R7" s="33"/>
      <c r="S7" s="26"/>
      <c r="T7" s="26"/>
      <c r="U7" s="26"/>
      <c r="V7" s="26"/>
    </row>
    <row r="8" spans="1:22" x14ac:dyDescent="0.25">
      <c r="A8" s="35">
        <v>1</v>
      </c>
      <c r="B8" s="36" t="s">
        <v>48</v>
      </c>
      <c r="C8" s="37">
        <v>2985</v>
      </c>
      <c r="D8" s="37">
        <v>3017</v>
      </c>
      <c r="E8" s="38">
        <v>2996.2863051491154</v>
      </c>
      <c r="F8" s="38">
        <v>3057.3582347119695</v>
      </c>
      <c r="G8" s="38">
        <v>3101.4276165802285</v>
      </c>
      <c r="H8" s="38">
        <v>3153.3846332071748</v>
      </c>
      <c r="I8" s="38">
        <v>3207.7094452114734</v>
      </c>
      <c r="J8" s="38">
        <v>3210.218439131801</v>
      </c>
      <c r="K8" s="38">
        <v>3224.4606286952535</v>
      </c>
      <c r="L8" s="38">
        <v>3247.184029869858</v>
      </c>
      <c r="M8" s="38">
        <v>3272.6025349172046</v>
      </c>
      <c r="N8" s="38">
        <v>3305.7784501312185</v>
      </c>
      <c r="O8" s="39"/>
    </row>
    <row r="9" spans="1:22" x14ac:dyDescent="0.25">
      <c r="A9" s="35">
        <v>3</v>
      </c>
      <c r="B9" s="36" t="s">
        <v>62</v>
      </c>
      <c r="C9" s="40"/>
      <c r="D9" s="40"/>
      <c r="E9" s="41"/>
      <c r="F9" s="41"/>
      <c r="G9" s="42">
        <v>-73.547485543726111</v>
      </c>
      <c r="H9" s="42">
        <v>-97.829952997067878</v>
      </c>
      <c r="I9" s="42">
        <v>-120.77796995661461</v>
      </c>
      <c r="J9" s="42">
        <v>-140.43159470242944</v>
      </c>
      <c r="K9" s="42">
        <v>-162.35383274612991</v>
      </c>
      <c r="L9" s="42">
        <v>-182.15754444085059</v>
      </c>
      <c r="M9" s="42">
        <v>-195.87051035041284</v>
      </c>
      <c r="N9" s="42">
        <v>-209.37062025586934</v>
      </c>
      <c r="O9" s="39"/>
    </row>
    <row r="10" spans="1:22" x14ac:dyDescent="0.25">
      <c r="A10" s="35">
        <v>4</v>
      </c>
      <c r="B10" s="36" t="s">
        <v>32</v>
      </c>
      <c r="C10" s="43">
        <v>-169</v>
      </c>
      <c r="D10" s="43">
        <v>-169</v>
      </c>
      <c r="E10" s="43">
        <v>-120.5</v>
      </c>
      <c r="F10" s="43">
        <v>-120.5</v>
      </c>
      <c r="G10" s="43">
        <v>-120.5</v>
      </c>
      <c r="H10" s="43">
        <v>-120.5</v>
      </c>
      <c r="I10" s="43">
        <v>-120.5</v>
      </c>
      <c r="J10" s="43">
        <v>-120.5</v>
      </c>
      <c r="K10" s="43">
        <v>-120.5</v>
      </c>
      <c r="L10" s="43">
        <v>-120.5</v>
      </c>
      <c r="M10" s="43">
        <v>-120.5</v>
      </c>
      <c r="N10" s="43">
        <v>-120.5</v>
      </c>
      <c r="O10" s="39"/>
    </row>
    <row r="11" spans="1:22" x14ac:dyDescent="0.25">
      <c r="A11" s="35">
        <v>5</v>
      </c>
      <c r="B11" s="44" t="s">
        <v>49</v>
      </c>
      <c r="C11" s="45">
        <f t="shared" ref="C11:N11" si="0">C8+C9+C10</f>
        <v>2816</v>
      </c>
      <c r="D11" s="45">
        <f t="shared" si="0"/>
        <v>2848</v>
      </c>
      <c r="E11" s="45">
        <f t="shared" si="0"/>
        <v>2875.7863051491154</v>
      </c>
      <c r="F11" s="45">
        <f t="shared" si="0"/>
        <v>2936.8582347119695</v>
      </c>
      <c r="G11" s="45">
        <f t="shared" si="0"/>
        <v>2907.3801310365025</v>
      </c>
      <c r="H11" s="45">
        <f t="shared" si="0"/>
        <v>2935.0546802101071</v>
      </c>
      <c r="I11" s="45">
        <f t="shared" si="0"/>
        <v>2966.4314752548589</v>
      </c>
      <c r="J11" s="45">
        <f t="shared" si="0"/>
        <v>2949.2868444293717</v>
      </c>
      <c r="K11" s="45">
        <f t="shared" si="0"/>
        <v>2941.6067959491238</v>
      </c>
      <c r="L11" s="45">
        <f t="shared" si="0"/>
        <v>2944.5264854290076</v>
      </c>
      <c r="M11" s="45">
        <f t="shared" si="0"/>
        <v>2956.2320245667916</v>
      </c>
      <c r="N11" s="45">
        <f t="shared" si="0"/>
        <v>2975.9078298753493</v>
      </c>
      <c r="O11" s="39"/>
    </row>
    <row r="12" spans="1:22" x14ac:dyDescent="0.25">
      <c r="A12" s="35">
        <v>6</v>
      </c>
      <c r="B12" s="36" t="s">
        <v>25</v>
      </c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39"/>
    </row>
    <row r="13" spans="1:22" x14ac:dyDescent="0.25">
      <c r="A13" s="35">
        <v>7</v>
      </c>
      <c r="B13" s="44" t="s">
        <v>35</v>
      </c>
      <c r="C13" s="45">
        <f t="shared" ref="C13:E13" si="1">C11+C12</f>
        <v>2816</v>
      </c>
      <c r="D13" s="45">
        <f t="shared" si="1"/>
        <v>2848</v>
      </c>
      <c r="E13" s="45">
        <f t="shared" si="1"/>
        <v>2875.7863051491154</v>
      </c>
      <c r="F13" s="45">
        <f>F11+F12</f>
        <v>2936.8582347119695</v>
      </c>
      <c r="G13" s="45">
        <f t="shared" ref="G13:N13" si="2">G11+G12</f>
        <v>2907.3801310365025</v>
      </c>
      <c r="H13" s="45">
        <f t="shared" si="2"/>
        <v>2935.0546802101071</v>
      </c>
      <c r="I13" s="45">
        <f t="shared" si="2"/>
        <v>2966.4314752548589</v>
      </c>
      <c r="J13" s="45">
        <f t="shared" si="2"/>
        <v>2949.2868444293717</v>
      </c>
      <c r="K13" s="45">
        <f t="shared" si="2"/>
        <v>2941.6067959491238</v>
      </c>
      <c r="L13" s="45">
        <f t="shared" si="2"/>
        <v>2944.5264854290076</v>
      </c>
      <c r="M13" s="45">
        <f t="shared" si="2"/>
        <v>2956.2320245667916</v>
      </c>
      <c r="N13" s="45">
        <f t="shared" si="2"/>
        <v>2975.9078298753493</v>
      </c>
      <c r="O13" s="39"/>
    </row>
    <row r="14" spans="1:22" x14ac:dyDescent="0.25">
      <c r="A14" s="35">
        <v>8</v>
      </c>
      <c r="B14" s="36" t="s">
        <v>60</v>
      </c>
      <c r="C14" s="48">
        <v>422.4</v>
      </c>
      <c r="D14" s="48">
        <v>427.2</v>
      </c>
      <c r="E14" s="48">
        <v>431.36794577236731</v>
      </c>
      <c r="F14" s="48">
        <v>440.52873520679543</v>
      </c>
      <c r="G14" s="48">
        <v>436.10701965547537</v>
      </c>
      <c r="H14" s="48">
        <v>440.25820203151608</v>
      </c>
      <c r="I14" s="48">
        <v>444.96472128822882</v>
      </c>
      <c r="J14" s="48">
        <v>442.39302666440574</v>
      </c>
      <c r="K14" s="48">
        <v>441.24101939236857</v>
      </c>
      <c r="L14" s="48">
        <v>441.67897281435114</v>
      </c>
      <c r="M14" s="48">
        <v>443.43480368501872</v>
      </c>
      <c r="N14" s="48">
        <v>446.38617448130236</v>
      </c>
      <c r="O14" s="39"/>
    </row>
    <row r="15" spans="1:22" x14ac:dyDescent="0.25">
      <c r="A15" s="35">
        <v>9</v>
      </c>
      <c r="B15" s="36" t="s">
        <v>61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9"/>
    </row>
    <row r="16" spans="1:22" x14ac:dyDescent="0.25">
      <c r="A16" s="35">
        <v>10</v>
      </c>
      <c r="B16" s="36" t="s">
        <v>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39"/>
    </row>
    <row r="17" spans="1:19" x14ac:dyDescent="0.25">
      <c r="A17" s="35">
        <v>11</v>
      </c>
      <c r="B17" s="44" t="s">
        <v>50</v>
      </c>
      <c r="C17" s="45">
        <f t="shared" ref="C17:E17" si="3">C13+C14+C15+C16</f>
        <v>3238.4</v>
      </c>
      <c r="D17" s="45">
        <f t="shared" si="3"/>
        <v>3275.2</v>
      </c>
      <c r="E17" s="45">
        <f t="shared" si="3"/>
        <v>3307.1542509214828</v>
      </c>
      <c r="F17" s="45">
        <f>F13+F14+F15+F16</f>
        <v>3377.3869699187649</v>
      </c>
      <c r="G17" s="45">
        <f t="shared" ref="G17:N17" si="4">G13+G14+G15+G16</f>
        <v>3343.4871506919781</v>
      </c>
      <c r="H17" s="45">
        <f t="shared" si="4"/>
        <v>3375.3128822416234</v>
      </c>
      <c r="I17" s="45">
        <f t="shared" si="4"/>
        <v>3411.3961965430876</v>
      </c>
      <c r="J17" s="45">
        <f t="shared" si="4"/>
        <v>3391.6798710937774</v>
      </c>
      <c r="K17" s="45">
        <f t="shared" si="4"/>
        <v>3382.8478153414926</v>
      </c>
      <c r="L17" s="45">
        <f t="shared" si="4"/>
        <v>3386.2054582433589</v>
      </c>
      <c r="M17" s="45">
        <f t="shared" si="4"/>
        <v>3399.6668282518103</v>
      </c>
      <c r="N17" s="45">
        <f t="shared" si="4"/>
        <v>3422.2940043566518</v>
      </c>
      <c r="O17" s="39"/>
    </row>
    <row r="18" spans="1:19" ht="15" customHeight="1" x14ac:dyDescent="0.25">
      <c r="A18" s="49"/>
      <c r="B18" s="50"/>
      <c r="C18" s="51"/>
      <c r="D18" s="51"/>
      <c r="E18" s="51"/>
      <c r="F18" s="52"/>
      <c r="G18" s="51"/>
      <c r="H18" s="51"/>
      <c r="I18" s="51"/>
      <c r="J18" s="51"/>
      <c r="K18" s="51"/>
      <c r="L18" s="51"/>
      <c r="M18" s="51"/>
      <c r="N18" s="51"/>
      <c r="O18" s="39"/>
    </row>
    <row r="19" spans="1:19" x14ac:dyDescent="0.25">
      <c r="A19" s="53"/>
      <c r="B19" s="44" t="s">
        <v>68</v>
      </c>
      <c r="C19" s="54"/>
      <c r="D19" s="54"/>
      <c r="E19" s="55"/>
      <c r="F19" s="46"/>
      <c r="G19" s="55"/>
      <c r="H19" s="55"/>
      <c r="I19" s="55"/>
      <c r="J19" s="55"/>
      <c r="K19" s="55"/>
      <c r="L19" s="55"/>
      <c r="M19" s="55"/>
      <c r="N19" s="55"/>
      <c r="O19" s="39"/>
    </row>
    <row r="20" spans="1:19" x14ac:dyDescent="0.25">
      <c r="A20" s="56" t="s">
        <v>302</v>
      </c>
      <c r="B20" s="44" t="s">
        <v>70</v>
      </c>
      <c r="C20" s="45">
        <f t="shared" ref="C20:N20" si="5">SUM(C21:C28)</f>
        <v>981</v>
      </c>
      <c r="D20" s="45">
        <f t="shared" si="5"/>
        <v>961</v>
      </c>
      <c r="E20" s="45">
        <f t="shared" si="5"/>
        <v>902.71240341892462</v>
      </c>
      <c r="F20" s="45">
        <f t="shared" si="5"/>
        <v>894.1902499357692</v>
      </c>
      <c r="G20" s="45">
        <f t="shared" si="5"/>
        <v>893.59618173348758</v>
      </c>
      <c r="H20" s="45">
        <f t="shared" si="5"/>
        <v>881.83895415615439</v>
      </c>
      <c r="I20" s="45">
        <f t="shared" si="5"/>
        <v>885.34008760834627</v>
      </c>
      <c r="J20" s="45">
        <f t="shared" si="5"/>
        <v>885.58221608792769</v>
      </c>
      <c r="K20" s="45">
        <f t="shared" si="5"/>
        <v>885.44472072327312</v>
      </c>
      <c r="L20" s="45">
        <f t="shared" si="5"/>
        <v>885.44449497313576</v>
      </c>
      <c r="M20" s="45">
        <f t="shared" si="5"/>
        <v>871.38454774491163</v>
      </c>
      <c r="N20" s="45">
        <f t="shared" si="5"/>
        <v>871.77905732267232</v>
      </c>
      <c r="O20" s="39"/>
    </row>
    <row r="21" spans="1:19" s="58" customFormat="1" x14ac:dyDescent="0.25">
      <c r="A21" s="56" t="s">
        <v>303</v>
      </c>
      <c r="B21" s="57" t="s">
        <v>136</v>
      </c>
      <c r="C21" s="37">
        <v>464</v>
      </c>
      <c r="D21" s="37">
        <v>444</v>
      </c>
      <c r="E21" s="37">
        <v>385.71240341892462</v>
      </c>
      <c r="F21" s="37">
        <v>377.1902499357692</v>
      </c>
      <c r="G21" s="37">
        <v>376.59618173348764</v>
      </c>
      <c r="H21" s="37">
        <v>364.83895415615439</v>
      </c>
      <c r="I21" s="37">
        <v>368.34008760834627</v>
      </c>
      <c r="J21" s="37">
        <v>368.58221608792769</v>
      </c>
      <c r="K21" s="37">
        <v>368.44472072327306</v>
      </c>
      <c r="L21" s="37">
        <v>368.4444949731357</v>
      </c>
      <c r="M21" s="37">
        <v>354.38454774491163</v>
      </c>
      <c r="N21" s="37">
        <v>354.77905732267226</v>
      </c>
      <c r="P21" s="59"/>
      <c r="Q21" s="59"/>
      <c r="R21" s="59"/>
      <c r="S21" s="59"/>
    </row>
    <row r="22" spans="1:19" s="58" customFormat="1" x14ac:dyDescent="0.25">
      <c r="A22" s="56" t="s">
        <v>304</v>
      </c>
      <c r="B22" s="57" t="s">
        <v>381</v>
      </c>
      <c r="C22" s="37">
        <v>103</v>
      </c>
      <c r="D22" s="37">
        <v>103</v>
      </c>
      <c r="E22" s="37">
        <v>103</v>
      </c>
      <c r="F22" s="37">
        <v>103</v>
      </c>
      <c r="G22" s="37">
        <v>103</v>
      </c>
      <c r="H22" s="37">
        <v>103</v>
      </c>
      <c r="I22" s="37">
        <v>103</v>
      </c>
      <c r="J22" s="37">
        <v>103</v>
      </c>
      <c r="K22" s="37">
        <v>103</v>
      </c>
      <c r="L22" s="37">
        <v>103</v>
      </c>
      <c r="M22" s="37">
        <v>103</v>
      </c>
      <c r="N22" s="37">
        <v>103</v>
      </c>
      <c r="P22" s="59"/>
      <c r="Q22" s="59"/>
      <c r="R22" s="59"/>
      <c r="S22" s="59"/>
    </row>
    <row r="23" spans="1:19" s="58" customFormat="1" x14ac:dyDescent="0.25">
      <c r="A23" s="56" t="s">
        <v>305</v>
      </c>
      <c r="B23" s="57" t="s">
        <v>138</v>
      </c>
      <c r="C23" s="37">
        <v>182</v>
      </c>
      <c r="D23" s="37">
        <v>182</v>
      </c>
      <c r="E23" s="37">
        <v>182</v>
      </c>
      <c r="F23" s="37">
        <v>182</v>
      </c>
      <c r="G23" s="37">
        <v>182</v>
      </c>
      <c r="H23" s="37">
        <v>182</v>
      </c>
      <c r="I23" s="37">
        <v>182</v>
      </c>
      <c r="J23" s="37">
        <v>182</v>
      </c>
      <c r="K23" s="37">
        <v>182</v>
      </c>
      <c r="L23" s="37">
        <v>182</v>
      </c>
      <c r="M23" s="37">
        <v>182</v>
      </c>
      <c r="N23" s="37">
        <v>182</v>
      </c>
      <c r="P23" s="59"/>
      <c r="Q23" s="59"/>
      <c r="R23" s="59"/>
      <c r="S23" s="59"/>
    </row>
    <row r="24" spans="1:19" s="58" customFormat="1" x14ac:dyDescent="0.25">
      <c r="A24" s="56" t="s">
        <v>306</v>
      </c>
      <c r="B24" s="57" t="s">
        <v>137</v>
      </c>
      <c r="C24" s="37">
        <v>72</v>
      </c>
      <c r="D24" s="37">
        <v>72</v>
      </c>
      <c r="E24" s="37">
        <v>72</v>
      </c>
      <c r="F24" s="37">
        <v>72</v>
      </c>
      <c r="G24" s="37">
        <v>72</v>
      </c>
      <c r="H24" s="37">
        <v>72</v>
      </c>
      <c r="I24" s="37">
        <v>72</v>
      </c>
      <c r="J24" s="37">
        <v>72</v>
      </c>
      <c r="K24" s="37">
        <v>72</v>
      </c>
      <c r="L24" s="37">
        <v>72</v>
      </c>
      <c r="M24" s="37">
        <v>72</v>
      </c>
      <c r="N24" s="37">
        <v>72</v>
      </c>
      <c r="P24" s="59"/>
      <c r="Q24" s="59"/>
      <c r="R24" s="59"/>
      <c r="S24" s="59"/>
    </row>
    <row r="25" spans="1:19" s="58" customFormat="1" x14ac:dyDescent="0.25">
      <c r="A25" s="56" t="s">
        <v>307</v>
      </c>
      <c r="B25" s="57" t="s">
        <v>135</v>
      </c>
      <c r="C25" s="37">
        <v>160</v>
      </c>
      <c r="D25" s="37">
        <v>160</v>
      </c>
      <c r="E25" s="37">
        <v>160</v>
      </c>
      <c r="F25" s="37">
        <v>160</v>
      </c>
      <c r="G25" s="37">
        <v>160</v>
      </c>
      <c r="H25" s="37">
        <v>160</v>
      </c>
      <c r="I25" s="37">
        <v>160</v>
      </c>
      <c r="J25" s="37">
        <v>160</v>
      </c>
      <c r="K25" s="37">
        <v>160</v>
      </c>
      <c r="L25" s="37">
        <v>160</v>
      </c>
      <c r="M25" s="37">
        <v>160</v>
      </c>
      <c r="N25" s="37">
        <v>160</v>
      </c>
      <c r="P25" s="59"/>
      <c r="Q25" s="59"/>
      <c r="R25" s="59"/>
      <c r="S25" s="59"/>
    </row>
    <row r="26" spans="1:19" x14ac:dyDescent="0.25">
      <c r="A26" s="56" t="s">
        <v>308</v>
      </c>
      <c r="B26" s="36" t="s">
        <v>72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9" x14ac:dyDescent="0.25">
      <c r="A27" s="56" t="s">
        <v>309</v>
      </c>
      <c r="B27" s="36" t="s">
        <v>73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1:19" ht="6" customHeight="1" x14ac:dyDescent="0.25">
      <c r="A28" s="35"/>
      <c r="B28" s="36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39"/>
    </row>
    <row r="29" spans="1:19" x14ac:dyDescent="0.25">
      <c r="A29" s="35" t="s">
        <v>310</v>
      </c>
      <c r="B29" s="44" t="s">
        <v>26</v>
      </c>
      <c r="C29" s="45">
        <f>SUM(C30:C32)</f>
        <v>0</v>
      </c>
      <c r="D29" s="45">
        <f t="shared" ref="D29:N29" si="6">SUM(D30:D32)</f>
        <v>0</v>
      </c>
      <c r="E29" s="45">
        <f t="shared" si="6"/>
        <v>0</v>
      </c>
      <c r="F29" s="45">
        <f t="shared" si="6"/>
        <v>0</v>
      </c>
      <c r="G29" s="45">
        <f t="shared" si="6"/>
        <v>0</v>
      </c>
      <c r="H29" s="45">
        <f t="shared" si="6"/>
        <v>0</v>
      </c>
      <c r="I29" s="45">
        <f t="shared" si="6"/>
        <v>0</v>
      </c>
      <c r="J29" s="45">
        <f t="shared" si="6"/>
        <v>0</v>
      </c>
      <c r="K29" s="45">
        <f t="shared" si="6"/>
        <v>0</v>
      </c>
      <c r="L29" s="45">
        <f t="shared" si="6"/>
        <v>0</v>
      </c>
      <c r="M29" s="45">
        <f t="shared" si="6"/>
        <v>0</v>
      </c>
      <c r="N29" s="45">
        <f t="shared" si="6"/>
        <v>0</v>
      </c>
      <c r="O29" s="39"/>
    </row>
    <row r="30" spans="1:19" x14ac:dyDescent="0.25">
      <c r="A30" s="35" t="s">
        <v>311</v>
      </c>
      <c r="B30" s="36" t="s">
        <v>74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39"/>
    </row>
    <row r="31" spans="1:19" x14ac:dyDescent="0.25">
      <c r="A31" s="35" t="s">
        <v>312</v>
      </c>
      <c r="B31" s="36" t="s">
        <v>75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39"/>
    </row>
    <row r="32" spans="1:19" ht="6" customHeight="1" x14ac:dyDescent="0.25">
      <c r="A32" s="35"/>
      <c r="B32" s="36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9"/>
    </row>
    <row r="33" spans="1:19" x14ac:dyDescent="0.25">
      <c r="A33" s="35" t="s">
        <v>298</v>
      </c>
      <c r="B33" s="44" t="s">
        <v>76</v>
      </c>
      <c r="C33" s="45">
        <f t="shared" ref="C33:N33" si="7">SUM(C34:C37)</f>
        <v>672.9</v>
      </c>
      <c r="D33" s="45">
        <f t="shared" si="7"/>
        <v>672.9</v>
      </c>
      <c r="E33" s="45">
        <f t="shared" si="7"/>
        <v>672.5</v>
      </c>
      <c r="F33" s="45">
        <f t="shared" si="7"/>
        <v>672.5</v>
      </c>
      <c r="G33" s="45">
        <f t="shared" si="7"/>
        <v>672.5</v>
      </c>
      <c r="H33" s="45">
        <f t="shared" si="7"/>
        <v>672.5</v>
      </c>
      <c r="I33" s="45">
        <f t="shared" si="7"/>
        <v>672.5</v>
      </c>
      <c r="J33" s="45">
        <f t="shared" si="7"/>
        <v>672.5</v>
      </c>
      <c r="K33" s="45">
        <f t="shared" si="7"/>
        <v>672.5</v>
      </c>
      <c r="L33" s="45">
        <f t="shared" si="7"/>
        <v>672.5</v>
      </c>
      <c r="M33" s="45">
        <f t="shared" si="7"/>
        <v>672.5</v>
      </c>
      <c r="N33" s="45">
        <f t="shared" si="7"/>
        <v>672.5</v>
      </c>
      <c r="O33" s="39"/>
    </row>
    <row r="34" spans="1:19" s="58" customFormat="1" ht="31.5" x14ac:dyDescent="0.25">
      <c r="A34" s="60" t="s">
        <v>299</v>
      </c>
      <c r="B34" s="57" t="s">
        <v>139</v>
      </c>
      <c r="C34" s="140">
        <v>637</v>
      </c>
      <c r="D34" s="140">
        <v>637</v>
      </c>
      <c r="E34" s="140">
        <v>637</v>
      </c>
      <c r="F34" s="140">
        <v>637</v>
      </c>
      <c r="G34" s="140">
        <v>637</v>
      </c>
      <c r="H34" s="140">
        <v>637</v>
      </c>
      <c r="I34" s="140">
        <v>637</v>
      </c>
      <c r="J34" s="140">
        <v>637</v>
      </c>
      <c r="K34" s="140">
        <v>637</v>
      </c>
      <c r="L34" s="140">
        <v>637</v>
      </c>
      <c r="M34" s="140">
        <v>637</v>
      </c>
      <c r="N34" s="140">
        <v>637</v>
      </c>
      <c r="P34" s="59"/>
      <c r="Q34" s="59"/>
      <c r="R34" s="59"/>
      <c r="S34" s="59"/>
    </row>
    <row r="35" spans="1:19" s="58" customFormat="1" ht="30.75" customHeight="1" x14ac:dyDescent="0.25">
      <c r="A35" s="35" t="s">
        <v>300</v>
      </c>
      <c r="B35" s="57" t="s">
        <v>384</v>
      </c>
      <c r="C35" s="140">
        <v>35.9</v>
      </c>
      <c r="D35" s="140">
        <v>35.9</v>
      </c>
      <c r="E35" s="140">
        <v>35.5</v>
      </c>
      <c r="F35" s="140">
        <v>35.5</v>
      </c>
      <c r="G35" s="140">
        <v>35.5</v>
      </c>
      <c r="H35" s="140">
        <v>35.5</v>
      </c>
      <c r="I35" s="140">
        <v>35.5</v>
      </c>
      <c r="J35" s="140">
        <v>35.5</v>
      </c>
      <c r="K35" s="140">
        <v>35.5</v>
      </c>
      <c r="L35" s="140">
        <v>35.5</v>
      </c>
      <c r="M35" s="140">
        <v>35.5</v>
      </c>
      <c r="N35" s="140">
        <v>35.5</v>
      </c>
      <c r="P35" s="59"/>
      <c r="Q35" s="59"/>
      <c r="R35" s="59"/>
      <c r="S35" s="59"/>
    </row>
    <row r="36" spans="1:19" x14ac:dyDescent="0.25">
      <c r="A36" s="60" t="s">
        <v>301</v>
      </c>
      <c r="B36" s="36" t="s">
        <v>63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</row>
    <row r="37" spans="1:19" ht="6" customHeight="1" x14ac:dyDescent="0.25">
      <c r="A37" s="35"/>
      <c r="B37" s="36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39"/>
    </row>
    <row r="38" spans="1:19" x14ac:dyDescent="0.25">
      <c r="A38" s="35" t="s">
        <v>292</v>
      </c>
      <c r="B38" s="44" t="s">
        <v>67</v>
      </c>
      <c r="C38" s="45">
        <f t="shared" ref="C38:N38" si="8">SUM(C39:C42)</f>
        <v>42</v>
      </c>
      <c r="D38" s="45">
        <f t="shared" si="8"/>
        <v>46.3</v>
      </c>
      <c r="E38" s="45">
        <f t="shared" si="8"/>
        <v>39.13588306377985</v>
      </c>
      <c r="F38" s="45">
        <f t="shared" si="8"/>
        <v>44.292586253967499</v>
      </c>
      <c r="G38" s="45">
        <f t="shared" si="8"/>
        <v>46.870197422863612</v>
      </c>
      <c r="H38" s="45">
        <f t="shared" si="8"/>
        <v>111.42661009923913</v>
      </c>
      <c r="I38" s="45">
        <f t="shared" si="8"/>
        <v>114.00471488560038</v>
      </c>
      <c r="J38" s="45">
        <f t="shared" si="8"/>
        <v>114.41530416671246</v>
      </c>
      <c r="K38" s="45">
        <f t="shared" si="8"/>
        <v>114.92083898910991</v>
      </c>
      <c r="L38" s="45">
        <f t="shared" si="8"/>
        <v>117.47899135462913</v>
      </c>
      <c r="M38" s="45">
        <f t="shared" si="8"/>
        <v>120.07335902730897</v>
      </c>
      <c r="N38" s="45">
        <f t="shared" si="8"/>
        <v>122.9929629021557</v>
      </c>
      <c r="O38" s="61"/>
    </row>
    <row r="39" spans="1:19" s="58" customFormat="1" x14ac:dyDescent="0.25">
      <c r="A39" s="60" t="s">
        <v>293</v>
      </c>
      <c r="B39" s="57" t="s">
        <v>140</v>
      </c>
      <c r="C39" s="140">
        <v>39</v>
      </c>
      <c r="D39" s="140">
        <v>39</v>
      </c>
      <c r="E39" s="140">
        <v>33.979673491057348</v>
      </c>
      <c r="F39" s="140">
        <v>33.979673491057348</v>
      </c>
      <c r="G39" s="140">
        <v>33.979673491057348</v>
      </c>
      <c r="H39" s="140">
        <v>95.957981381071619</v>
      </c>
      <c r="I39" s="140">
        <v>95.957981381071619</v>
      </c>
      <c r="J39" s="140">
        <v>95.957981381071619</v>
      </c>
      <c r="K39" s="140">
        <v>95.957981381071619</v>
      </c>
      <c r="L39" s="140">
        <v>95.957981381071619</v>
      </c>
      <c r="M39" s="140">
        <v>95.957981381071619</v>
      </c>
      <c r="N39" s="140">
        <v>95.957981381071619</v>
      </c>
      <c r="P39" s="59"/>
      <c r="Q39" s="59"/>
      <c r="R39" s="59"/>
      <c r="S39" s="59"/>
    </row>
    <row r="40" spans="1:19" s="58" customFormat="1" x14ac:dyDescent="0.25">
      <c r="A40" s="35" t="s">
        <v>296</v>
      </c>
      <c r="B40" s="57" t="s">
        <v>141</v>
      </c>
      <c r="C40" s="140">
        <v>3</v>
      </c>
      <c r="D40" s="140">
        <v>7.3000000000000007</v>
      </c>
      <c r="E40" s="140">
        <v>5.1562095727225037</v>
      </c>
      <c r="F40" s="140">
        <v>10.312912762910152</v>
      </c>
      <c r="G40" s="140">
        <v>12.890523931806262</v>
      </c>
      <c r="H40" s="140">
        <v>15.46862871816751</v>
      </c>
      <c r="I40" s="140">
        <v>18.046733504528767</v>
      </c>
      <c r="J40" s="140">
        <v>18.457322785640837</v>
      </c>
      <c r="K40" s="140">
        <v>18.962857608038295</v>
      </c>
      <c r="L40" s="140">
        <v>21.521009973557504</v>
      </c>
      <c r="M40" s="140">
        <v>24.115377646237345</v>
      </c>
      <c r="N40" s="140">
        <v>27.034981521084074</v>
      </c>
      <c r="P40" s="59"/>
      <c r="Q40" s="59"/>
      <c r="R40" s="59"/>
      <c r="S40" s="59"/>
    </row>
    <row r="41" spans="1:19" x14ac:dyDescent="0.25">
      <c r="A41" s="60" t="s">
        <v>297</v>
      </c>
      <c r="B41" s="36" t="s">
        <v>77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  <row r="42" spans="1:19" ht="6" customHeight="1" x14ac:dyDescent="0.25">
      <c r="A42" s="35"/>
      <c r="B42" s="36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39"/>
    </row>
    <row r="43" spans="1:19" x14ac:dyDescent="0.25">
      <c r="A43" s="35" t="s">
        <v>267</v>
      </c>
      <c r="B43" s="44" t="s">
        <v>106</v>
      </c>
      <c r="C43" s="45">
        <f t="shared" ref="C43:N43" si="9">SUM(C44:C68)</f>
        <v>352.2</v>
      </c>
      <c r="D43" s="45">
        <f t="shared" si="9"/>
        <v>420.3</v>
      </c>
      <c r="E43" s="45">
        <f t="shared" si="9"/>
        <v>373.68511698776609</v>
      </c>
      <c r="F43" s="45">
        <f t="shared" si="9"/>
        <v>400.17809875374979</v>
      </c>
      <c r="G43" s="45">
        <f t="shared" si="9"/>
        <v>409.27216695603136</v>
      </c>
      <c r="H43" s="45">
        <f t="shared" si="9"/>
        <v>344.05108664335035</v>
      </c>
      <c r="I43" s="45">
        <f t="shared" si="9"/>
        <v>352.04995319115847</v>
      </c>
      <c r="J43" s="45">
        <f t="shared" si="9"/>
        <v>361.70782471157708</v>
      </c>
      <c r="K43" s="45">
        <f t="shared" si="9"/>
        <v>327.44532007623167</v>
      </c>
      <c r="L43" s="45">
        <f t="shared" si="9"/>
        <v>327.44554582636908</v>
      </c>
      <c r="M43" s="45">
        <f t="shared" si="9"/>
        <v>341.50549305459316</v>
      </c>
      <c r="N43" s="45">
        <f t="shared" si="9"/>
        <v>341.11098347683253</v>
      </c>
      <c r="O43" s="39"/>
    </row>
    <row r="44" spans="1:19" s="58" customFormat="1" x14ac:dyDescent="0.25">
      <c r="A44" s="60" t="s">
        <v>268</v>
      </c>
      <c r="B44" s="36" t="s">
        <v>5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P44" s="59"/>
      <c r="Q44" s="59"/>
      <c r="R44" s="59"/>
      <c r="S44" s="59"/>
    </row>
    <row r="45" spans="1:19" s="58" customFormat="1" x14ac:dyDescent="0.25">
      <c r="A45" s="35" t="s">
        <v>269</v>
      </c>
      <c r="B45" s="57" t="s">
        <v>155</v>
      </c>
      <c r="C45" s="140">
        <v>0</v>
      </c>
      <c r="D45" s="140">
        <v>0</v>
      </c>
      <c r="E45" s="140">
        <v>9.9269999999999996</v>
      </c>
      <c r="F45" s="140">
        <v>9.5399999999999991</v>
      </c>
      <c r="G45" s="140">
        <v>9.5399999999999991</v>
      </c>
      <c r="H45" s="140">
        <v>9.5399999999999991</v>
      </c>
      <c r="I45" s="140">
        <v>9.5399999999999991</v>
      </c>
      <c r="J45" s="140">
        <v>9.5399999999999991</v>
      </c>
      <c r="K45" s="140">
        <v>9.5399999999999991</v>
      </c>
      <c r="L45" s="140">
        <v>9.5399999999999991</v>
      </c>
      <c r="M45" s="140">
        <v>9.5399999999999991</v>
      </c>
      <c r="N45" s="140">
        <v>9.5399999999999991</v>
      </c>
      <c r="P45" s="59"/>
      <c r="Q45" s="59"/>
      <c r="R45" s="59"/>
      <c r="S45" s="59"/>
    </row>
    <row r="46" spans="1:19" s="58" customFormat="1" x14ac:dyDescent="0.25">
      <c r="A46" s="60" t="s">
        <v>270</v>
      </c>
      <c r="B46" s="57" t="s">
        <v>144</v>
      </c>
      <c r="C46" s="140">
        <v>4</v>
      </c>
      <c r="D46" s="140">
        <v>4</v>
      </c>
      <c r="E46" s="140">
        <v>4.2519999999999998</v>
      </c>
      <c r="F46" s="140">
        <v>4.2519999999999998</v>
      </c>
      <c r="G46" s="140">
        <v>4.2519999999999998</v>
      </c>
      <c r="H46" s="140">
        <v>4.2519999999999998</v>
      </c>
      <c r="I46" s="140">
        <v>4.2519999999999998</v>
      </c>
      <c r="J46" s="140">
        <v>4.2519999999999998</v>
      </c>
      <c r="K46" s="140">
        <v>4.2519999999999998</v>
      </c>
      <c r="L46" s="140">
        <v>4.2519999999999998</v>
      </c>
      <c r="M46" s="140">
        <v>4.2519999999999998</v>
      </c>
      <c r="N46" s="140">
        <v>4.2519999999999998</v>
      </c>
      <c r="P46" s="59"/>
      <c r="Q46" s="59"/>
      <c r="R46" s="59"/>
      <c r="S46" s="59"/>
    </row>
    <row r="47" spans="1:19" s="58" customFormat="1" x14ac:dyDescent="0.25">
      <c r="A47" s="35" t="s">
        <v>271</v>
      </c>
      <c r="B47" s="57" t="s">
        <v>145</v>
      </c>
      <c r="C47" s="140">
        <v>27</v>
      </c>
      <c r="D47" s="140">
        <v>37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P47" s="59"/>
      <c r="Q47" s="59"/>
      <c r="R47" s="59"/>
      <c r="S47" s="59"/>
    </row>
    <row r="48" spans="1:19" s="58" customFormat="1" x14ac:dyDescent="0.25">
      <c r="A48" s="60" t="s">
        <v>272</v>
      </c>
      <c r="B48" s="57" t="s">
        <v>146</v>
      </c>
      <c r="C48" s="140">
        <v>35</v>
      </c>
      <c r="D48" s="140">
        <v>35</v>
      </c>
      <c r="E48" s="140">
        <v>35</v>
      </c>
      <c r="F48" s="140">
        <v>50</v>
      </c>
      <c r="G48" s="140">
        <v>50</v>
      </c>
      <c r="H48" s="140">
        <v>50</v>
      </c>
      <c r="I48" s="140">
        <v>50</v>
      </c>
      <c r="J48" s="140">
        <v>50</v>
      </c>
      <c r="K48" s="140">
        <v>50</v>
      </c>
      <c r="L48" s="140">
        <v>50</v>
      </c>
      <c r="M48" s="140">
        <v>50</v>
      </c>
      <c r="N48" s="140">
        <v>50</v>
      </c>
      <c r="P48" s="59"/>
      <c r="Q48" s="59"/>
      <c r="R48" s="59"/>
      <c r="S48" s="59"/>
    </row>
    <row r="49" spans="1:19" s="58" customFormat="1" x14ac:dyDescent="0.25">
      <c r="A49" s="35" t="s">
        <v>273</v>
      </c>
      <c r="B49" s="57" t="s">
        <v>382</v>
      </c>
      <c r="C49" s="140">
        <v>50</v>
      </c>
      <c r="D49" s="140">
        <v>50</v>
      </c>
      <c r="E49" s="140">
        <v>0</v>
      </c>
      <c r="F49" s="140">
        <v>0</v>
      </c>
      <c r="G49" s="140">
        <v>0</v>
      </c>
      <c r="H49" s="140">
        <v>0</v>
      </c>
      <c r="I49" s="140">
        <v>0</v>
      </c>
      <c r="J49" s="140">
        <v>0</v>
      </c>
      <c r="K49" s="140">
        <v>0</v>
      </c>
      <c r="L49" s="140">
        <v>0</v>
      </c>
      <c r="M49" s="140">
        <v>0</v>
      </c>
      <c r="N49" s="140">
        <v>0</v>
      </c>
      <c r="P49" s="59"/>
      <c r="Q49" s="59"/>
      <c r="R49" s="59"/>
      <c r="S49" s="59"/>
    </row>
    <row r="50" spans="1:19" s="58" customFormat="1" x14ac:dyDescent="0.25">
      <c r="A50" s="60" t="s">
        <v>274</v>
      </c>
      <c r="B50" s="57" t="s">
        <v>142</v>
      </c>
      <c r="C50" s="140">
        <v>12</v>
      </c>
      <c r="D50" s="140">
        <v>12</v>
      </c>
      <c r="E50" s="140">
        <v>7.7</v>
      </c>
      <c r="F50" s="140">
        <v>7</v>
      </c>
      <c r="G50" s="140">
        <v>7</v>
      </c>
      <c r="H50" s="140">
        <v>7</v>
      </c>
      <c r="I50" s="140">
        <v>7</v>
      </c>
      <c r="J50" s="140">
        <v>7</v>
      </c>
      <c r="K50" s="140">
        <v>7</v>
      </c>
      <c r="L50" s="140">
        <v>7</v>
      </c>
      <c r="M50" s="140">
        <v>7</v>
      </c>
      <c r="N50" s="140">
        <v>7</v>
      </c>
      <c r="P50" s="59"/>
      <c r="Q50" s="59"/>
      <c r="R50" s="59"/>
      <c r="S50" s="59"/>
    </row>
    <row r="51" spans="1:19" s="58" customFormat="1" x14ac:dyDescent="0.25">
      <c r="A51" s="35" t="s">
        <v>275</v>
      </c>
      <c r="B51" s="57" t="s">
        <v>148</v>
      </c>
      <c r="C51" s="140">
        <v>34.4</v>
      </c>
      <c r="D51" s="140">
        <v>34.4</v>
      </c>
      <c r="E51" s="140">
        <v>34.4</v>
      </c>
      <c r="F51" s="140">
        <v>34.4</v>
      </c>
      <c r="G51" s="140">
        <v>34.4</v>
      </c>
      <c r="H51" s="140">
        <v>34.4</v>
      </c>
      <c r="I51" s="140">
        <v>34.4</v>
      </c>
      <c r="J51" s="140">
        <v>34.4</v>
      </c>
      <c r="K51" s="140">
        <v>0</v>
      </c>
      <c r="L51" s="140">
        <v>0</v>
      </c>
      <c r="M51" s="140">
        <v>0</v>
      </c>
      <c r="N51" s="140">
        <v>0</v>
      </c>
      <c r="P51" s="59"/>
      <c r="Q51" s="59"/>
      <c r="R51" s="59"/>
      <c r="S51" s="59"/>
    </row>
    <row r="52" spans="1:19" s="58" customFormat="1" x14ac:dyDescent="0.25">
      <c r="A52" s="60" t="s">
        <v>276</v>
      </c>
      <c r="B52" s="57" t="s">
        <v>147</v>
      </c>
      <c r="C52" s="140">
        <v>15</v>
      </c>
      <c r="D52" s="140">
        <v>15</v>
      </c>
      <c r="E52" s="140">
        <v>15</v>
      </c>
      <c r="F52" s="140">
        <v>15</v>
      </c>
      <c r="G52" s="140">
        <v>15</v>
      </c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P52" s="59"/>
      <c r="Q52" s="59"/>
      <c r="R52" s="59"/>
      <c r="S52" s="59"/>
    </row>
    <row r="53" spans="1:19" s="58" customFormat="1" x14ac:dyDescent="0.25">
      <c r="A53" s="35" t="s">
        <v>277</v>
      </c>
      <c r="B53" s="57" t="s">
        <v>149</v>
      </c>
      <c r="C53" s="140">
        <v>14</v>
      </c>
      <c r="D53" s="140">
        <v>14</v>
      </c>
      <c r="E53" s="140">
        <v>14</v>
      </c>
      <c r="F53" s="140">
        <v>14</v>
      </c>
      <c r="G53" s="140">
        <v>14</v>
      </c>
      <c r="H53" s="140">
        <v>14</v>
      </c>
      <c r="I53" s="140">
        <v>14</v>
      </c>
      <c r="J53" s="140">
        <v>14</v>
      </c>
      <c r="K53" s="140">
        <v>14</v>
      </c>
      <c r="L53" s="140">
        <v>14</v>
      </c>
      <c r="M53" s="140">
        <v>14</v>
      </c>
      <c r="N53" s="140">
        <v>14</v>
      </c>
      <c r="P53" s="59"/>
      <c r="Q53" s="59"/>
      <c r="R53" s="59"/>
      <c r="S53" s="59"/>
    </row>
    <row r="54" spans="1:19" s="58" customFormat="1" x14ac:dyDescent="0.25">
      <c r="A54" s="60" t="s">
        <v>278</v>
      </c>
      <c r="B54" s="57" t="s">
        <v>140</v>
      </c>
      <c r="C54" s="140">
        <v>58.1</v>
      </c>
      <c r="D54" s="140">
        <v>58.1</v>
      </c>
      <c r="E54" s="140">
        <v>61.978307890014264</v>
      </c>
      <c r="F54" s="140">
        <v>61.978307890014264</v>
      </c>
      <c r="G54" s="140">
        <v>61.978307890014264</v>
      </c>
      <c r="H54" s="140">
        <v>0</v>
      </c>
      <c r="I54" s="140">
        <v>0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P54" s="59"/>
      <c r="Q54" s="59"/>
      <c r="R54" s="59"/>
      <c r="S54" s="59"/>
    </row>
    <row r="55" spans="1:19" s="58" customFormat="1" x14ac:dyDescent="0.25">
      <c r="A55" s="35" t="s">
        <v>279</v>
      </c>
      <c r="B55" s="57" t="s">
        <v>152</v>
      </c>
      <c r="C55" s="140">
        <v>0</v>
      </c>
      <c r="D55" s="140">
        <v>38.299999999999997</v>
      </c>
      <c r="E55" s="140">
        <v>8.3591262626262619</v>
      </c>
      <c r="F55" s="140">
        <v>12.416954545454544</v>
      </c>
      <c r="G55" s="140">
        <v>12.416954545454544</v>
      </c>
      <c r="H55" s="140">
        <v>12.416954545454544</v>
      </c>
      <c r="I55" s="140">
        <v>12.416954545454544</v>
      </c>
      <c r="J55" s="140">
        <v>12.416954545454544</v>
      </c>
      <c r="K55" s="140">
        <v>12.416954545454544</v>
      </c>
      <c r="L55" s="140">
        <v>12.416954545454544</v>
      </c>
      <c r="M55" s="140">
        <v>12.416954545454544</v>
      </c>
      <c r="N55" s="140">
        <v>12.416954545454544</v>
      </c>
      <c r="P55" s="59"/>
      <c r="Q55" s="59"/>
      <c r="R55" s="59"/>
      <c r="S55" s="59"/>
    </row>
    <row r="56" spans="1:19" s="58" customFormat="1" x14ac:dyDescent="0.25">
      <c r="A56" s="60" t="s">
        <v>280</v>
      </c>
      <c r="B56" s="57" t="s">
        <v>370</v>
      </c>
      <c r="C56" s="140">
        <v>0</v>
      </c>
      <c r="D56" s="140">
        <v>0</v>
      </c>
      <c r="E56" s="140">
        <v>0</v>
      </c>
      <c r="F56" s="140">
        <v>0</v>
      </c>
      <c r="G56" s="140">
        <v>8.5</v>
      </c>
      <c r="H56" s="140">
        <v>8.5</v>
      </c>
      <c r="I56" s="140">
        <v>20</v>
      </c>
      <c r="J56" s="140">
        <v>30</v>
      </c>
      <c r="K56" s="140">
        <v>30</v>
      </c>
      <c r="L56" s="140">
        <v>30</v>
      </c>
      <c r="M56" s="140">
        <v>30</v>
      </c>
      <c r="N56" s="140">
        <v>30</v>
      </c>
      <c r="P56" s="59"/>
      <c r="Q56" s="59"/>
      <c r="R56" s="59"/>
      <c r="S56" s="59"/>
    </row>
    <row r="57" spans="1:19" s="58" customFormat="1" x14ac:dyDescent="0.25">
      <c r="A57" s="35" t="s">
        <v>281</v>
      </c>
      <c r="B57" s="57" t="s">
        <v>143</v>
      </c>
      <c r="C57" s="140">
        <v>2.7</v>
      </c>
      <c r="D57" s="140">
        <v>2.7</v>
      </c>
      <c r="E57" s="140">
        <v>2.7</v>
      </c>
      <c r="F57" s="140">
        <v>2.7</v>
      </c>
      <c r="G57" s="140">
        <v>2.7</v>
      </c>
      <c r="H57" s="140">
        <v>2.7</v>
      </c>
      <c r="I57" s="140">
        <v>2.7</v>
      </c>
      <c r="J57" s="140">
        <v>2.7</v>
      </c>
      <c r="K57" s="140">
        <v>2.7</v>
      </c>
      <c r="L57" s="140">
        <v>2.7</v>
      </c>
      <c r="M57" s="140">
        <v>2.7</v>
      </c>
      <c r="N57" s="140">
        <v>2.7</v>
      </c>
      <c r="P57" s="59"/>
      <c r="Q57" s="59"/>
      <c r="R57" s="59"/>
      <c r="S57" s="59"/>
    </row>
    <row r="58" spans="1:19" s="58" customFormat="1" x14ac:dyDescent="0.25">
      <c r="A58" s="60" t="s">
        <v>282</v>
      </c>
      <c r="B58" s="57" t="s">
        <v>313</v>
      </c>
      <c r="C58" s="140"/>
      <c r="D58" s="140"/>
      <c r="E58" s="140">
        <v>0.41899999999999998</v>
      </c>
      <c r="F58" s="140">
        <v>0.41899999999999998</v>
      </c>
      <c r="G58" s="140">
        <v>0.41899999999999998</v>
      </c>
      <c r="H58" s="140">
        <v>0.41899999999999998</v>
      </c>
      <c r="I58" s="140">
        <v>0.41899999999999998</v>
      </c>
      <c r="J58" s="140">
        <v>0.41899999999999998</v>
      </c>
      <c r="K58" s="140">
        <v>0.41899999999999998</v>
      </c>
      <c r="L58" s="140">
        <v>0.41899999999999998</v>
      </c>
      <c r="M58" s="140">
        <v>0.41899999999999998</v>
      </c>
      <c r="N58" s="140">
        <v>0.41899999999999998</v>
      </c>
      <c r="P58" s="59"/>
      <c r="Q58" s="59"/>
      <c r="R58" s="59"/>
      <c r="S58" s="59"/>
    </row>
    <row r="59" spans="1:19" s="58" customFormat="1" x14ac:dyDescent="0.25">
      <c r="A59" s="35" t="s">
        <v>283</v>
      </c>
      <c r="B59" s="57" t="s">
        <v>150</v>
      </c>
      <c r="C59" s="140">
        <v>1.5</v>
      </c>
      <c r="D59" s="140">
        <v>1.5</v>
      </c>
      <c r="E59" s="140">
        <v>1.5</v>
      </c>
      <c r="F59" s="140">
        <v>1.5</v>
      </c>
      <c r="G59" s="140">
        <v>1.5</v>
      </c>
      <c r="H59" s="140">
        <v>1.5</v>
      </c>
      <c r="I59" s="140">
        <v>1.5</v>
      </c>
      <c r="J59" s="140">
        <v>1.5</v>
      </c>
      <c r="K59" s="140">
        <v>1.5</v>
      </c>
      <c r="L59" s="140">
        <v>1.5</v>
      </c>
      <c r="M59" s="140">
        <v>1.5</v>
      </c>
      <c r="N59" s="140">
        <v>1.5</v>
      </c>
      <c r="P59" s="59"/>
      <c r="Q59" s="59"/>
      <c r="R59" s="59"/>
      <c r="S59" s="59"/>
    </row>
    <row r="60" spans="1:19" s="58" customFormat="1" x14ac:dyDescent="0.25">
      <c r="A60" s="60" t="s">
        <v>284</v>
      </c>
      <c r="B60" s="57" t="s">
        <v>151</v>
      </c>
      <c r="C60" s="140">
        <v>0.1</v>
      </c>
      <c r="D60" s="140">
        <v>0.1</v>
      </c>
      <c r="E60" s="140">
        <v>0.1</v>
      </c>
      <c r="F60" s="140">
        <v>0.1</v>
      </c>
      <c r="G60" s="140">
        <v>0.1</v>
      </c>
      <c r="H60" s="140">
        <v>0.1</v>
      </c>
      <c r="I60" s="140">
        <v>0.1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P60" s="59"/>
      <c r="Q60" s="59"/>
      <c r="R60" s="59"/>
      <c r="S60" s="59"/>
    </row>
    <row r="61" spans="1:19" s="58" customFormat="1" ht="31.5" x14ac:dyDescent="0.25">
      <c r="A61" s="35" t="s">
        <v>285</v>
      </c>
      <c r="B61" s="57" t="s">
        <v>359</v>
      </c>
      <c r="C61" s="140">
        <v>31.1</v>
      </c>
      <c r="D61" s="140">
        <v>50.9</v>
      </c>
      <c r="E61" s="140">
        <v>109.28759658107538</v>
      </c>
      <c r="F61" s="140">
        <v>117.80975006423081</v>
      </c>
      <c r="G61" s="140">
        <v>118.40381826651235</v>
      </c>
      <c r="H61" s="140">
        <v>130.16104584384561</v>
      </c>
      <c r="I61" s="140">
        <v>126.65991239165375</v>
      </c>
      <c r="J61" s="140">
        <v>126.41778391207234</v>
      </c>
      <c r="K61" s="140">
        <v>126.55527927672692</v>
      </c>
      <c r="L61" s="140">
        <v>126.5555050268643</v>
      </c>
      <c r="M61" s="140">
        <v>140.6154522550884</v>
      </c>
      <c r="N61" s="140">
        <v>140.22094267732774</v>
      </c>
      <c r="P61" s="59"/>
      <c r="Q61" s="59"/>
      <c r="R61" s="59"/>
      <c r="S61" s="59"/>
    </row>
    <row r="62" spans="1:19" s="58" customFormat="1" x14ac:dyDescent="0.25">
      <c r="A62" s="60" t="s">
        <v>350</v>
      </c>
      <c r="B62" s="57" t="s">
        <v>367</v>
      </c>
      <c r="C62" s="140">
        <v>0.1</v>
      </c>
      <c r="D62" s="140">
        <v>0.1</v>
      </c>
      <c r="E62" s="140">
        <v>0.122</v>
      </c>
      <c r="F62" s="140">
        <v>0.46200000000000002</v>
      </c>
      <c r="G62" s="140">
        <v>0.46200000000000002</v>
      </c>
      <c r="H62" s="140">
        <v>0.46200000000000002</v>
      </c>
      <c r="I62" s="140">
        <v>0.46200000000000002</v>
      </c>
      <c r="J62" s="140">
        <v>0.46200000000000002</v>
      </c>
      <c r="K62" s="140">
        <v>0.46200000000000002</v>
      </c>
      <c r="L62" s="140">
        <v>0.46200000000000002</v>
      </c>
      <c r="M62" s="140">
        <v>0.46200000000000002</v>
      </c>
      <c r="N62" s="140">
        <v>0.46200000000000002</v>
      </c>
      <c r="P62" s="59"/>
      <c r="Q62" s="59"/>
      <c r="R62" s="59"/>
      <c r="S62" s="59"/>
    </row>
    <row r="63" spans="1:19" s="58" customFormat="1" x14ac:dyDescent="0.25">
      <c r="A63" s="35" t="s">
        <v>375</v>
      </c>
      <c r="B63" s="62" t="s">
        <v>366</v>
      </c>
      <c r="C63" s="140">
        <v>0</v>
      </c>
      <c r="D63" s="140">
        <v>0</v>
      </c>
      <c r="E63" s="140">
        <v>0.46200000000000002</v>
      </c>
      <c r="F63" s="140">
        <v>0.122</v>
      </c>
      <c r="G63" s="140">
        <v>0.122</v>
      </c>
      <c r="H63" s="140">
        <v>0.122</v>
      </c>
      <c r="I63" s="140">
        <v>0.122</v>
      </c>
      <c r="J63" s="140">
        <v>0.122</v>
      </c>
      <c r="K63" s="140">
        <v>0.122</v>
      </c>
      <c r="L63" s="140">
        <v>0.122</v>
      </c>
      <c r="M63" s="140">
        <v>0.122</v>
      </c>
      <c r="N63" s="140">
        <v>0.122</v>
      </c>
      <c r="P63" s="59"/>
      <c r="Q63" s="59"/>
      <c r="R63" s="59"/>
      <c r="S63" s="59"/>
    </row>
    <row r="64" spans="1:19" s="58" customFormat="1" x14ac:dyDescent="0.25">
      <c r="A64" s="60" t="s">
        <v>376</v>
      </c>
      <c r="B64" s="57" t="s">
        <v>153</v>
      </c>
      <c r="C64" s="140">
        <v>66.400000000000006</v>
      </c>
      <c r="D64" s="140">
        <v>66.400000000000006</v>
      </c>
      <c r="E64" s="140">
        <v>66.394953995985659</v>
      </c>
      <c r="F64" s="140">
        <v>66.394953995985659</v>
      </c>
      <c r="G64" s="140">
        <v>66.394953995985659</v>
      </c>
      <c r="H64" s="140">
        <v>66.394953995985659</v>
      </c>
      <c r="I64" s="140">
        <v>66.394953995985659</v>
      </c>
      <c r="J64" s="140">
        <v>66.394953995985659</v>
      </c>
      <c r="K64" s="140">
        <v>66.394953995985659</v>
      </c>
      <c r="L64" s="140">
        <v>66.394953995985659</v>
      </c>
      <c r="M64" s="140">
        <v>66.394953995985659</v>
      </c>
      <c r="N64" s="140">
        <v>66.394953995985659</v>
      </c>
      <c r="P64" s="59"/>
      <c r="Q64" s="59"/>
      <c r="R64" s="59"/>
      <c r="S64" s="59"/>
    </row>
    <row r="65" spans="1:19" s="58" customFormat="1" x14ac:dyDescent="0.25">
      <c r="A65" s="35" t="s">
        <v>377</v>
      </c>
      <c r="B65" s="62" t="s">
        <v>369</v>
      </c>
      <c r="C65" s="140">
        <v>0.8</v>
      </c>
      <c r="D65" s="140">
        <v>0.8</v>
      </c>
      <c r="E65" s="140">
        <v>0.78313225806451658</v>
      </c>
      <c r="F65" s="140">
        <v>0.78313225806451658</v>
      </c>
      <c r="G65" s="140">
        <v>0.78313225806451658</v>
      </c>
      <c r="H65" s="140">
        <v>0.78313225806451658</v>
      </c>
      <c r="I65" s="140">
        <v>0.78313225806451658</v>
      </c>
      <c r="J65" s="140">
        <v>0.78313225806451658</v>
      </c>
      <c r="K65" s="140">
        <v>0.78313225806451658</v>
      </c>
      <c r="L65" s="140">
        <v>0.78313225806451658</v>
      </c>
      <c r="M65" s="140">
        <v>0.78313225806451658</v>
      </c>
      <c r="N65" s="140">
        <v>0.78313225806451658</v>
      </c>
      <c r="P65" s="59"/>
      <c r="Q65" s="59"/>
      <c r="R65" s="59"/>
      <c r="S65" s="59"/>
    </row>
    <row r="66" spans="1:19" s="63" customFormat="1" x14ac:dyDescent="0.25">
      <c r="A66" s="60" t="s">
        <v>378</v>
      </c>
      <c r="B66" s="62" t="s">
        <v>368</v>
      </c>
      <c r="C66" s="37">
        <v>0</v>
      </c>
      <c r="D66" s="37">
        <v>0</v>
      </c>
      <c r="E66" s="140">
        <v>1.3</v>
      </c>
      <c r="F66" s="140">
        <v>1.3</v>
      </c>
      <c r="G66" s="140">
        <v>1.3</v>
      </c>
      <c r="H66" s="140">
        <v>1.3</v>
      </c>
      <c r="I66" s="140">
        <v>1.3</v>
      </c>
      <c r="J66" s="140">
        <v>1.3</v>
      </c>
      <c r="K66" s="140">
        <v>1.3</v>
      </c>
      <c r="L66" s="140">
        <v>1.3</v>
      </c>
      <c r="M66" s="140">
        <v>1.3</v>
      </c>
      <c r="N66" s="140">
        <v>1.3</v>
      </c>
      <c r="P66" s="64"/>
      <c r="Q66" s="64"/>
      <c r="R66" s="64"/>
      <c r="S66" s="64"/>
    </row>
    <row r="67" spans="1:19" x14ac:dyDescent="0.25">
      <c r="A67" s="35" t="s">
        <v>379</v>
      </c>
      <c r="B67" s="36" t="s">
        <v>116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</row>
    <row r="68" spans="1:19" ht="6" customHeight="1" x14ac:dyDescent="0.25">
      <c r="A68" s="35"/>
      <c r="B68" s="36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39"/>
    </row>
    <row r="69" spans="1:19" x14ac:dyDescent="0.25">
      <c r="A69" s="35" t="s">
        <v>286</v>
      </c>
      <c r="B69" s="44" t="s">
        <v>107</v>
      </c>
      <c r="C69" s="45">
        <f t="shared" ref="C69:N69" si="10">SUM(C70:C75)</f>
        <v>557.6</v>
      </c>
      <c r="D69" s="45">
        <f t="shared" si="10"/>
        <v>517.70000000000005</v>
      </c>
      <c r="E69" s="45">
        <f t="shared" si="10"/>
        <v>349.67299999999994</v>
      </c>
      <c r="F69" s="45">
        <f t="shared" si="10"/>
        <v>326.45999999999998</v>
      </c>
      <c r="G69" s="45">
        <f t="shared" si="10"/>
        <v>326.45999999999998</v>
      </c>
      <c r="H69" s="45">
        <f t="shared" si="10"/>
        <v>326.45999999999998</v>
      </c>
      <c r="I69" s="45">
        <f t="shared" si="10"/>
        <v>326.45999999999998</v>
      </c>
      <c r="J69" s="45">
        <f t="shared" si="10"/>
        <v>326.45999999999998</v>
      </c>
      <c r="K69" s="45">
        <f t="shared" si="10"/>
        <v>326.45999999999998</v>
      </c>
      <c r="L69" s="45">
        <f t="shared" si="10"/>
        <v>326.45999999999998</v>
      </c>
      <c r="M69" s="45">
        <f t="shared" si="10"/>
        <v>326.45999999999998</v>
      </c>
      <c r="N69" s="45">
        <f t="shared" si="10"/>
        <v>326.45999999999998</v>
      </c>
      <c r="O69" s="39"/>
    </row>
    <row r="70" spans="1:19" s="58" customFormat="1" x14ac:dyDescent="0.25">
      <c r="A70" s="35" t="s">
        <v>287</v>
      </c>
      <c r="B70" s="65" t="s">
        <v>154</v>
      </c>
      <c r="C70" s="37">
        <v>100</v>
      </c>
      <c r="D70" s="37">
        <v>100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P70" s="59"/>
      <c r="Q70" s="59"/>
      <c r="R70" s="59"/>
      <c r="S70" s="59"/>
    </row>
    <row r="71" spans="1:19" s="58" customFormat="1" x14ac:dyDescent="0.25">
      <c r="A71" s="35" t="s">
        <v>288</v>
      </c>
      <c r="B71" s="65" t="s">
        <v>155</v>
      </c>
      <c r="C71" s="37">
        <v>429.7</v>
      </c>
      <c r="D71" s="37">
        <v>391.4</v>
      </c>
      <c r="E71" s="37">
        <v>320.97299999999996</v>
      </c>
      <c r="F71" s="37">
        <v>308.45999999999998</v>
      </c>
      <c r="G71" s="37">
        <v>308.45999999999998</v>
      </c>
      <c r="H71" s="37">
        <v>308.45999999999998</v>
      </c>
      <c r="I71" s="37">
        <v>308.45999999999998</v>
      </c>
      <c r="J71" s="37">
        <v>308.45999999999998</v>
      </c>
      <c r="K71" s="37">
        <v>308.45999999999998</v>
      </c>
      <c r="L71" s="37">
        <v>308.45999999999998</v>
      </c>
      <c r="M71" s="37">
        <v>308.45999999999998</v>
      </c>
      <c r="N71" s="37">
        <v>308.45999999999998</v>
      </c>
      <c r="P71" s="59"/>
      <c r="Q71" s="59"/>
      <c r="R71" s="59"/>
      <c r="S71" s="59"/>
    </row>
    <row r="72" spans="1:19" s="63" customFormat="1" x14ac:dyDescent="0.25">
      <c r="A72" s="35" t="s">
        <v>289</v>
      </c>
      <c r="B72" s="65" t="s">
        <v>156</v>
      </c>
      <c r="C72" s="37">
        <v>17.899999999999999</v>
      </c>
      <c r="D72" s="37">
        <v>16.3</v>
      </c>
      <c r="E72" s="37">
        <v>18.7</v>
      </c>
      <c r="F72" s="37">
        <v>18</v>
      </c>
      <c r="G72" s="37">
        <v>18</v>
      </c>
      <c r="H72" s="37">
        <v>18</v>
      </c>
      <c r="I72" s="37">
        <v>18</v>
      </c>
      <c r="J72" s="37">
        <v>18</v>
      </c>
      <c r="K72" s="37">
        <v>18</v>
      </c>
      <c r="L72" s="37">
        <v>18</v>
      </c>
      <c r="M72" s="37">
        <v>18</v>
      </c>
      <c r="N72" s="37">
        <v>18</v>
      </c>
      <c r="P72" s="64"/>
      <c r="Q72" s="64"/>
      <c r="R72" s="64"/>
      <c r="S72" s="64"/>
    </row>
    <row r="73" spans="1:19" s="63" customFormat="1" x14ac:dyDescent="0.25">
      <c r="A73" s="35" t="s">
        <v>290</v>
      </c>
      <c r="B73" s="65" t="s">
        <v>358</v>
      </c>
      <c r="C73" s="37">
        <v>10</v>
      </c>
      <c r="D73" s="37">
        <v>10</v>
      </c>
      <c r="E73" s="37">
        <v>10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P73" s="64"/>
      <c r="Q73" s="64"/>
      <c r="R73" s="64"/>
      <c r="S73" s="64"/>
    </row>
    <row r="74" spans="1:19" x14ac:dyDescent="0.25">
      <c r="A74" s="35" t="s">
        <v>291</v>
      </c>
      <c r="B74" s="66" t="s">
        <v>117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9"/>
    </row>
    <row r="75" spans="1:19" ht="6" customHeight="1" x14ac:dyDescent="0.25">
      <c r="A75" s="35"/>
      <c r="B75" s="36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39"/>
    </row>
    <row r="76" spans="1:19" x14ac:dyDescent="0.25">
      <c r="A76" s="35">
        <v>20</v>
      </c>
      <c r="B76" s="67" t="s">
        <v>37</v>
      </c>
      <c r="C76" s="37">
        <v>633</v>
      </c>
      <c r="D76" s="37">
        <v>657</v>
      </c>
      <c r="E76" s="37">
        <v>969</v>
      </c>
      <c r="F76" s="37"/>
      <c r="G76" s="37"/>
      <c r="H76" s="37"/>
      <c r="I76" s="37"/>
      <c r="J76" s="37"/>
      <c r="K76" s="37"/>
      <c r="L76" s="37"/>
      <c r="M76" s="37"/>
      <c r="N76" s="37"/>
      <c r="O76" s="39"/>
    </row>
    <row r="77" spans="1:19" ht="15" customHeight="1" x14ac:dyDescent="0.25">
      <c r="A77" s="49"/>
      <c r="B77" s="50"/>
      <c r="C77" s="165"/>
      <c r="D77" s="165"/>
      <c r="E77" s="51"/>
      <c r="F77" s="52"/>
      <c r="G77" s="51"/>
      <c r="H77" s="51"/>
      <c r="I77" s="51"/>
      <c r="J77" s="51"/>
      <c r="K77" s="51"/>
      <c r="L77" s="51"/>
      <c r="M77" s="51"/>
      <c r="N77" s="51"/>
      <c r="O77" s="39"/>
    </row>
    <row r="78" spans="1:19" x14ac:dyDescent="0.25">
      <c r="A78" s="53"/>
      <c r="B78" s="44" t="s">
        <v>118</v>
      </c>
      <c r="C78" s="166"/>
      <c r="D78" s="166"/>
      <c r="E78" s="55"/>
      <c r="F78" s="46"/>
      <c r="G78" s="55"/>
      <c r="H78" s="55"/>
      <c r="I78" s="55"/>
      <c r="J78" s="55"/>
      <c r="K78" s="55"/>
      <c r="L78" s="55"/>
      <c r="M78" s="55"/>
      <c r="N78" s="55"/>
      <c r="O78" s="39"/>
    </row>
    <row r="79" spans="1:19" s="61" customFormat="1" x14ac:dyDescent="0.25">
      <c r="A79" s="35">
        <v>21</v>
      </c>
      <c r="B79" s="67" t="s">
        <v>43</v>
      </c>
      <c r="C79" s="45">
        <f t="shared" ref="C79:N79" si="11">C20+C29+C33+C38+C43+C69+C76</f>
        <v>3238.7</v>
      </c>
      <c r="D79" s="45">
        <f t="shared" si="11"/>
        <v>3275.2</v>
      </c>
      <c r="E79" s="45">
        <f t="shared" si="11"/>
        <v>3306.7064034704704</v>
      </c>
      <c r="F79" s="45">
        <f t="shared" si="11"/>
        <v>2337.6209349434866</v>
      </c>
      <c r="G79" s="45">
        <f t="shared" si="11"/>
        <v>2348.6985461123827</v>
      </c>
      <c r="H79" s="45">
        <f t="shared" si="11"/>
        <v>2336.2766508987438</v>
      </c>
      <c r="I79" s="45">
        <f t="shared" si="11"/>
        <v>2350.3547556851049</v>
      </c>
      <c r="J79" s="45">
        <f t="shared" si="11"/>
        <v>2360.6653449662172</v>
      </c>
      <c r="K79" s="45">
        <f t="shared" si="11"/>
        <v>2326.7708797886144</v>
      </c>
      <c r="L79" s="45">
        <f t="shared" si="11"/>
        <v>2329.329032154134</v>
      </c>
      <c r="M79" s="45">
        <f t="shared" si="11"/>
        <v>2331.9233998268137</v>
      </c>
      <c r="N79" s="45">
        <f t="shared" si="11"/>
        <v>2334.8430037016606</v>
      </c>
    </row>
    <row r="80" spans="1:19" x14ac:dyDescent="0.25">
      <c r="A80" s="35">
        <v>22</v>
      </c>
      <c r="B80" s="36" t="s">
        <v>50</v>
      </c>
      <c r="C80" s="45">
        <f t="shared" ref="C80:N80" si="12">C17</f>
        <v>3238.4</v>
      </c>
      <c r="D80" s="45">
        <f t="shared" si="12"/>
        <v>3275.2</v>
      </c>
      <c r="E80" s="45">
        <f t="shared" si="12"/>
        <v>3307.1542509214828</v>
      </c>
      <c r="F80" s="45">
        <f t="shared" si="12"/>
        <v>3377.3869699187649</v>
      </c>
      <c r="G80" s="45">
        <f t="shared" si="12"/>
        <v>3343.4871506919781</v>
      </c>
      <c r="H80" s="45">
        <f t="shared" si="12"/>
        <v>3375.3128822416234</v>
      </c>
      <c r="I80" s="45">
        <f t="shared" si="12"/>
        <v>3411.3961965430876</v>
      </c>
      <c r="J80" s="45">
        <f t="shared" si="12"/>
        <v>3391.6798710937774</v>
      </c>
      <c r="K80" s="45">
        <f t="shared" si="12"/>
        <v>3382.8478153414926</v>
      </c>
      <c r="L80" s="45">
        <f t="shared" si="12"/>
        <v>3386.2054582433589</v>
      </c>
      <c r="M80" s="45">
        <f t="shared" si="12"/>
        <v>3399.6668282518103</v>
      </c>
      <c r="N80" s="45">
        <f t="shared" si="12"/>
        <v>3422.2940043566518</v>
      </c>
      <c r="O80" s="39"/>
    </row>
    <row r="81" spans="1:15" x14ac:dyDescent="0.25">
      <c r="A81" s="35">
        <v>23</v>
      </c>
      <c r="B81" s="68" t="s">
        <v>353</v>
      </c>
      <c r="C81" s="45">
        <f t="shared" ref="C81:E81" si="13">C79-C80</f>
        <v>0.29999999999972715</v>
      </c>
      <c r="D81" s="45">
        <f t="shared" si="13"/>
        <v>0</v>
      </c>
      <c r="E81" s="45">
        <f t="shared" si="13"/>
        <v>-0.44784745101242152</v>
      </c>
      <c r="F81" s="45">
        <f>F79-F80</f>
        <v>-1039.7660349752782</v>
      </c>
      <c r="G81" s="45">
        <f t="shared" ref="G81:N81" si="14">G79-G80</f>
        <v>-994.78860457959536</v>
      </c>
      <c r="H81" s="45">
        <f t="shared" si="14"/>
        <v>-1039.0362313428795</v>
      </c>
      <c r="I81" s="45">
        <f t="shared" si="14"/>
        <v>-1061.0414408579827</v>
      </c>
      <c r="J81" s="45">
        <f t="shared" si="14"/>
        <v>-1031.0145261275602</v>
      </c>
      <c r="K81" s="45">
        <f t="shared" si="14"/>
        <v>-1056.0769355528782</v>
      </c>
      <c r="L81" s="45">
        <f t="shared" si="14"/>
        <v>-1056.8764260892249</v>
      </c>
      <c r="M81" s="45">
        <f t="shared" si="14"/>
        <v>-1067.7434284249966</v>
      </c>
      <c r="N81" s="45">
        <f t="shared" si="14"/>
        <v>-1087.4510006549913</v>
      </c>
      <c r="O81" s="39"/>
    </row>
    <row r="82" spans="1:15" x14ac:dyDescent="0.25">
      <c r="A82" s="35">
        <v>24</v>
      </c>
      <c r="B82" s="36" t="s">
        <v>55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39"/>
    </row>
    <row r="83" spans="1:15" x14ac:dyDescent="0.25">
      <c r="A83" s="35">
        <v>25</v>
      </c>
      <c r="B83" s="36" t="s">
        <v>56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39"/>
    </row>
    <row r="84" spans="1:15" s="61" customFormat="1" x14ac:dyDescent="0.25">
      <c r="A84" s="35">
        <v>26</v>
      </c>
      <c r="B84" s="36" t="s">
        <v>51</v>
      </c>
      <c r="C84" s="69">
        <v>0.15</v>
      </c>
      <c r="D84" s="69">
        <v>0.15</v>
      </c>
      <c r="E84" s="69">
        <v>0.15</v>
      </c>
      <c r="F84" s="69">
        <v>0.15</v>
      </c>
      <c r="G84" s="69">
        <v>0.15</v>
      </c>
      <c r="H84" s="69">
        <v>0.15</v>
      </c>
      <c r="I84" s="69">
        <v>0.15</v>
      </c>
      <c r="J84" s="69">
        <v>0.15</v>
      </c>
      <c r="K84" s="69">
        <v>0.15</v>
      </c>
      <c r="L84" s="69">
        <v>0.15</v>
      </c>
      <c r="M84" s="69">
        <v>0.15</v>
      </c>
      <c r="N84" s="69">
        <v>0.15</v>
      </c>
    </row>
    <row r="85" spans="1:15" s="61" customFormat="1" x14ac:dyDescent="0.25">
      <c r="A85" s="70"/>
      <c r="B85" s="10"/>
      <c r="D85" s="71"/>
      <c r="E85" s="71"/>
      <c r="F85" s="71"/>
      <c r="G85" s="71"/>
      <c r="H85" s="71"/>
      <c r="I85" s="71"/>
      <c r="J85" s="71"/>
      <c r="K85" s="71"/>
      <c r="L85" s="71"/>
      <c r="M85" s="71"/>
    </row>
    <row r="86" spans="1:15" ht="24" customHeight="1" x14ac:dyDescent="0.25">
      <c r="C86" s="73" t="s">
        <v>34</v>
      </c>
      <c r="D86" s="73" t="s">
        <v>34</v>
      </c>
      <c r="E86" s="3"/>
      <c r="F86" s="70"/>
      <c r="G86" s="88"/>
    </row>
    <row r="87" spans="1:15" x14ac:dyDescent="0.25">
      <c r="A87" s="76" t="s">
        <v>7</v>
      </c>
      <c r="B87" s="77" t="s">
        <v>119</v>
      </c>
      <c r="C87" s="78" t="s">
        <v>364</v>
      </c>
      <c r="D87" s="78" t="s">
        <v>365</v>
      </c>
      <c r="E87" s="3"/>
      <c r="F87" s="70"/>
      <c r="G87" s="88"/>
    </row>
    <row r="88" spans="1:15" ht="15.75" customHeight="1" x14ac:dyDescent="0.25">
      <c r="A88" s="35">
        <v>27</v>
      </c>
      <c r="B88" s="36" t="s">
        <v>103</v>
      </c>
      <c r="C88" s="79">
        <v>3014</v>
      </c>
      <c r="D88" s="79">
        <v>3003</v>
      </c>
      <c r="E88" s="3"/>
      <c r="F88" s="70"/>
      <c r="G88" s="88"/>
    </row>
    <row r="89" spans="1:15" x14ac:dyDescent="0.25">
      <c r="A89" s="35">
        <v>28</v>
      </c>
      <c r="B89" s="36" t="s">
        <v>38</v>
      </c>
      <c r="C89" s="80">
        <v>41458</v>
      </c>
      <c r="D89" s="80">
        <v>41834</v>
      </c>
      <c r="E89" s="3"/>
      <c r="F89" s="70"/>
      <c r="G89" s="88"/>
    </row>
    <row r="90" spans="1:15" x14ac:dyDescent="0.25">
      <c r="A90" s="35">
        <v>29</v>
      </c>
      <c r="B90" s="36" t="s">
        <v>39</v>
      </c>
      <c r="C90" s="81">
        <v>18</v>
      </c>
      <c r="D90" s="81">
        <v>17</v>
      </c>
      <c r="E90" s="3"/>
      <c r="F90" s="70"/>
      <c r="G90" s="88"/>
    </row>
    <row r="91" spans="1:15" ht="15.75" customHeight="1" x14ac:dyDescent="0.25">
      <c r="A91" s="35">
        <v>30</v>
      </c>
      <c r="B91" s="36" t="s">
        <v>59</v>
      </c>
      <c r="C91" s="82">
        <v>0</v>
      </c>
      <c r="D91" s="82">
        <v>0</v>
      </c>
      <c r="E91" s="3"/>
      <c r="F91" s="70"/>
      <c r="G91" s="88"/>
    </row>
    <row r="92" spans="1:15" x14ac:dyDescent="0.25">
      <c r="A92" s="35">
        <v>31</v>
      </c>
      <c r="B92" s="36" t="s">
        <v>99</v>
      </c>
      <c r="C92" s="82">
        <v>-23</v>
      </c>
      <c r="D92" s="82">
        <v>-24</v>
      </c>
      <c r="E92" s="3"/>
      <c r="F92" s="70"/>
      <c r="G92" s="88"/>
    </row>
    <row r="93" spans="1:15" x14ac:dyDescent="0.25">
      <c r="A93" s="35">
        <v>32</v>
      </c>
      <c r="B93" s="36" t="s">
        <v>100</v>
      </c>
      <c r="C93" s="82"/>
      <c r="D93" s="82"/>
      <c r="E93" s="3"/>
      <c r="F93" s="70"/>
      <c r="G93" s="88"/>
    </row>
    <row r="94" spans="1:15" x14ac:dyDescent="0.25">
      <c r="A94" s="35">
        <v>33</v>
      </c>
      <c r="B94" s="36" t="s">
        <v>40</v>
      </c>
      <c r="C94" s="83">
        <f>C88+C91+C92+C93</f>
        <v>2991</v>
      </c>
      <c r="D94" s="83">
        <f>D88+D91+D92+D93</f>
        <v>2979</v>
      </c>
      <c r="E94" s="3"/>
      <c r="F94" s="70"/>
      <c r="G94" s="88"/>
    </row>
    <row r="95" spans="1:15" x14ac:dyDescent="0.25">
      <c r="E95" s="3"/>
      <c r="F95" s="70"/>
      <c r="G95" s="88"/>
    </row>
    <row r="96" spans="1:15" ht="15.75" customHeight="1" x14ac:dyDescent="0.25">
      <c r="A96" s="3" t="s">
        <v>7</v>
      </c>
      <c r="B96" s="84" t="s">
        <v>64</v>
      </c>
      <c r="E96" s="3"/>
      <c r="F96" s="70"/>
      <c r="G96" s="88"/>
    </row>
    <row r="97" spans="1:7" x14ac:dyDescent="0.25">
      <c r="A97" s="85" t="s">
        <v>303</v>
      </c>
      <c r="B97" s="36" t="s">
        <v>157</v>
      </c>
      <c r="D97" s="70"/>
      <c r="E97" s="3"/>
      <c r="F97" s="70"/>
      <c r="G97" s="88"/>
    </row>
    <row r="98" spans="1:7" ht="15.75" customHeight="1" x14ac:dyDescent="0.25">
      <c r="A98" s="87" t="s">
        <v>273</v>
      </c>
      <c r="B98" s="36" t="s">
        <v>361</v>
      </c>
      <c r="D98" s="70"/>
      <c r="E98" s="3"/>
      <c r="F98" s="70"/>
      <c r="G98" s="88"/>
    </row>
    <row r="99" spans="1:7" x14ac:dyDescent="0.25">
      <c r="A99" s="87" t="s">
        <v>285</v>
      </c>
      <c r="B99" s="36" t="s">
        <v>351</v>
      </c>
      <c r="E99" s="3"/>
      <c r="F99" s="70"/>
      <c r="G99" s="88"/>
    </row>
    <row r="100" spans="1:7" x14ac:dyDescent="0.25">
      <c r="A100" s="87" t="s">
        <v>290</v>
      </c>
      <c r="B100" s="36" t="s">
        <v>314</v>
      </c>
      <c r="E100" s="3"/>
      <c r="F100" s="70"/>
      <c r="G100" s="88"/>
    </row>
    <row r="101" spans="1:7" x14ac:dyDescent="0.25">
      <c r="A101" s="87" t="s">
        <v>65</v>
      </c>
      <c r="B101" s="36"/>
      <c r="E101" s="3"/>
      <c r="F101" s="70"/>
      <c r="G101" s="88"/>
    </row>
    <row r="102" spans="1:7" x14ac:dyDescent="0.25">
      <c r="A102" s="89"/>
      <c r="D102" s="70"/>
      <c r="E102" s="3"/>
      <c r="F102" s="70"/>
      <c r="G102" s="88"/>
    </row>
    <row r="103" spans="1:7" x14ac:dyDescent="0.25">
      <c r="A103" s="89"/>
      <c r="C103" s="86"/>
      <c r="D103" s="70"/>
      <c r="E103" s="3"/>
      <c r="F103" s="70"/>
      <c r="G103" s="88"/>
    </row>
    <row r="104" spans="1:7" x14ac:dyDescent="0.25">
      <c r="A104" s="89"/>
    </row>
  </sheetData>
  <phoneticPr fontId="2" type="noConversion"/>
  <printOptions horizontalCentered="1"/>
  <pageMargins left="0.44" right="0.5" top="0.52" bottom="0.42" header="0.52" footer="0.4"/>
  <pageSetup pageOrder="overThenDown" orientation="landscape" r:id="rId1"/>
  <headerFooter alignWithMargins="0"/>
  <ignoredErrors>
    <ignoredError sqref="D6:M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V86"/>
  <sheetViews>
    <sheetView zoomScale="50" zoomScaleNormal="50" workbookViewId="0">
      <selection activeCell="S21" sqref="S21"/>
    </sheetView>
  </sheetViews>
  <sheetFormatPr defaultColWidth="7.125" defaultRowHeight="15.75" x14ac:dyDescent="0.25"/>
  <cols>
    <col min="1" max="1" width="7.625" style="3" bestFit="1" customWidth="1"/>
    <col min="2" max="2" width="51.625" style="72" customWidth="1"/>
    <col min="3" max="4" width="11" style="125" customWidth="1"/>
    <col min="5" max="5" width="11" style="74" customWidth="1"/>
    <col min="6" max="6" width="11" style="75" customWidth="1"/>
    <col min="7" max="14" width="11" style="74" customWidth="1"/>
    <col min="15" max="15" width="1.375" style="39" customWidth="1"/>
    <col min="16" max="16384" width="7.125" style="39"/>
  </cols>
  <sheetData>
    <row r="1" spans="1:16" s="7" customFormat="1" ht="15.75" customHeight="1" x14ac:dyDescent="0.25">
      <c r="B1" s="2" t="s">
        <v>2</v>
      </c>
      <c r="C1" s="91"/>
      <c r="D1" s="91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6" s="7" customFormat="1" ht="15.75" customHeight="1" x14ac:dyDescent="0.25">
      <c r="B2" s="2" t="s">
        <v>102</v>
      </c>
      <c r="C2" s="91"/>
      <c r="D2" s="91"/>
      <c r="E2" s="92"/>
      <c r="F2" s="93"/>
      <c r="G2" s="92"/>
      <c r="H2" s="92"/>
      <c r="I2" s="92"/>
      <c r="J2" s="92"/>
      <c r="K2" s="92"/>
      <c r="L2" s="92"/>
      <c r="M2" s="92"/>
      <c r="N2" s="92"/>
    </row>
    <row r="3" spans="1:16" s="7" customFormat="1" ht="15.75" customHeight="1" x14ac:dyDescent="0.25">
      <c r="B3" s="10" t="str">
        <f>'Admin Info'!B5</f>
        <v>Sacramento Municipal Utility District (SMUD)</v>
      </c>
      <c r="E3" s="94"/>
      <c r="F3" s="94"/>
      <c r="G3" s="94"/>
      <c r="I3" s="9"/>
      <c r="J3" s="92"/>
      <c r="K3" s="92"/>
      <c r="L3" s="92"/>
      <c r="M3" s="92"/>
      <c r="N3" s="92"/>
      <c r="O3" s="92"/>
    </row>
    <row r="4" spans="1:16" s="7" customFormat="1" x14ac:dyDescent="0.25">
      <c r="B4" s="10"/>
      <c r="E4" s="95" t="s">
        <v>134</v>
      </c>
      <c r="F4" s="95"/>
      <c r="G4" s="95"/>
      <c r="H4" s="95"/>
      <c r="I4" s="96" t="s">
        <v>71</v>
      </c>
      <c r="J4" s="97"/>
      <c r="K4" s="97"/>
      <c r="L4" s="97"/>
      <c r="M4" s="97"/>
      <c r="N4" s="92"/>
    </row>
    <row r="5" spans="1:16" s="7" customFormat="1" x14ac:dyDescent="0.25">
      <c r="B5" s="10"/>
      <c r="E5" s="98" t="s">
        <v>44</v>
      </c>
      <c r="F5" s="11"/>
      <c r="I5" s="11" t="s">
        <v>122</v>
      </c>
      <c r="J5" s="9"/>
      <c r="K5" s="9"/>
      <c r="L5" s="9"/>
      <c r="M5" s="9"/>
      <c r="N5" s="92"/>
    </row>
    <row r="6" spans="1:16" s="34" customFormat="1" x14ac:dyDescent="0.25">
      <c r="A6" s="99" t="s">
        <v>7</v>
      </c>
      <c r="B6" s="100" t="s">
        <v>36</v>
      </c>
      <c r="C6" s="101" t="s">
        <v>31</v>
      </c>
      <c r="D6" s="102" t="s">
        <v>20</v>
      </c>
      <c r="E6" s="101" t="s">
        <v>21</v>
      </c>
      <c r="F6" s="101" t="s">
        <v>22</v>
      </c>
      <c r="G6" s="101" t="s">
        <v>23</v>
      </c>
      <c r="H6" s="101" t="s">
        <v>24</v>
      </c>
      <c r="I6" s="101" t="s">
        <v>57</v>
      </c>
      <c r="J6" s="101" t="s">
        <v>58</v>
      </c>
      <c r="K6" s="103" t="s">
        <v>124</v>
      </c>
      <c r="L6" s="103" t="s">
        <v>125</v>
      </c>
      <c r="M6" s="103" t="s">
        <v>362</v>
      </c>
      <c r="N6" s="103" t="s">
        <v>363</v>
      </c>
      <c r="P6" s="39"/>
    </row>
    <row r="7" spans="1:16" s="34" customFormat="1" x14ac:dyDescent="0.25">
      <c r="A7" s="104"/>
      <c r="B7" s="28" t="s">
        <v>1</v>
      </c>
      <c r="C7" s="105" t="s">
        <v>354</v>
      </c>
      <c r="D7" s="106"/>
      <c r="E7" s="29"/>
      <c r="F7" s="107"/>
      <c r="G7" s="29"/>
      <c r="H7" s="29"/>
      <c r="I7" s="29"/>
      <c r="J7" s="29"/>
      <c r="K7" s="29"/>
      <c r="L7" s="29"/>
      <c r="M7" s="29"/>
      <c r="N7" s="29"/>
      <c r="P7" s="39"/>
    </row>
    <row r="8" spans="1:16" x14ac:dyDescent="0.25">
      <c r="A8" s="35">
        <v>1</v>
      </c>
      <c r="B8" s="36" t="s">
        <v>29</v>
      </c>
      <c r="C8" s="41"/>
      <c r="D8" s="41"/>
      <c r="E8" s="38">
        <v>11211.725664617084</v>
      </c>
      <c r="F8" s="38">
        <v>11488.1789256058</v>
      </c>
      <c r="G8" s="38">
        <v>11641.82155090969</v>
      </c>
      <c r="H8" s="38">
        <v>11860.030375815262</v>
      </c>
      <c r="I8" s="38">
        <v>12077.86358910703</v>
      </c>
      <c r="J8" s="38">
        <v>12145.611238527219</v>
      </c>
      <c r="K8" s="38">
        <v>12190.416158334947</v>
      </c>
      <c r="L8" s="38">
        <v>12298.943804238179</v>
      </c>
      <c r="M8" s="38">
        <v>12420.608328481887</v>
      </c>
      <c r="N8" s="38">
        <v>12606.303832981066</v>
      </c>
    </row>
    <row r="9" spans="1:16" x14ac:dyDescent="0.25">
      <c r="A9" s="35">
        <v>3</v>
      </c>
      <c r="B9" s="36" t="s">
        <v>62</v>
      </c>
      <c r="C9" s="41"/>
      <c r="D9" s="41"/>
      <c r="E9" s="41"/>
      <c r="F9" s="41"/>
      <c r="G9" s="38">
        <v>-517.72723614462836</v>
      </c>
      <c r="H9" s="38">
        <v>-690.32365761595429</v>
      </c>
      <c r="I9" s="38">
        <v>-865.01400599222802</v>
      </c>
      <c r="J9" s="38">
        <v>-1006.965806307355</v>
      </c>
      <c r="K9" s="38">
        <v>-1161.5072384484974</v>
      </c>
      <c r="L9" s="38">
        <v>-1318.1352355277484</v>
      </c>
      <c r="M9" s="38">
        <v>-1410.8100172539193</v>
      </c>
      <c r="N9" s="38">
        <v>-1507.1258547970908</v>
      </c>
    </row>
    <row r="10" spans="1:16" x14ac:dyDescent="0.25">
      <c r="A10" s="35">
        <v>4</v>
      </c>
      <c r="B10" s="36" t="s">
        <v>32</v>
      </c>
      <c r="C10" s="108"/>
      <c r="D10" s="108"/>
      <c r="E10" s="108">
        <v>-1.8</v>
      </c>
      <c r="F10" s="108">
        <v>-1.8</v>
      </c>
      <c r="G10" s="108">
        <v>-1.8</v>
      </c>
      <c r="H10" s="108">
        <v>-1.8</v>
      </c>
      <c r="I10" s="108">
        <v>-1.8</v>
      </c>
      <c r="J10" s="108">
        <v>-1.8</v>
      </c>
      <c r="K10" s="108">
        <v>-1.8</v>
      </c>
      <c r="L10" s="108">
        <v>-1.8</v>
      </c>
      <c r="M10" s="108">
        <v>-1.8</v>
      </c>
      <c r="N10" s="108">
        <v>-1.8</v>
      </c>
    </row>
    <row r="11" spans="1:16" x14ac:dyDescent="0.25">
      <c r="A11" s="35">
        <v>5</v>
      </c>
      <c r="B11" s="44" t="s">
        <v>30</v>
      </c>
      <c r="C11" s="38">
        <f t="shared" ref="C11:D11" si="0">C10*0.15</f>
        <v>0</v>
      </c>
      <c r="D11" s="38">
        <f t="shared" si="0"/>
        <v>0</v>
      </c>
      <c r="E11" s="109">
        <f t="shared" ref="E11:N11" si="1">E8+E9+E10</f>
        <v>11209.925664617085</v>
      </c>
      <c r="F11" s="110">
        <f t="shared" si="1"/>
        <v>11486.378925605801</v>
      </c>
      <c r="G11" s="109">
        <f t="shared" si="1"/>
        <v>11122.294314765062</v>
      </c>
      <c r="H11" s="109">
        <f t="shared" si="1"/>
        <v>11167.906718199309</v>
      </c>
      <c r="I11" s="109">
        <f t="shared" si="1"/>
        <v>11211.049583114802</v>
      </c>
      <c r="J11" s="109">
        <f t="shared" si="1"/>
        <v>11136.845432219865</v>
      </c>
      <c r="K11" s="109">
        <f t="shared" si="1"/>
        <v>11027.10891988645</v>
      </c>
      <c r="L11" s="109">
        <f t="shared" si="1"/>
        <v>10979.008568710431</v>
      </c>
      <c r="M11" s="109">
        <f t="shared" si="1"/>
        <v>11007.998311227968</v>
      </c>
      <c r="N11" s="109">
        <f t="shared" si="1"/>
        <v>11097.377978183977</v>
      </c>
    </row>
    <row r="12" spans="1:16" x14ac:dyDescent="0.25">
      <c r="A12" s="35">
        <v>6</v>
      </c>
      <c r="B12" s="36" t="s">
        <v>0</v>
      </c>
      <c r="C12" s="38"/>
      <c r="D12" s="38"/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</row>
    <row r="13" spans="1:16" x14ac:dyDescent="0.25">
      <c r="A13" s="35">
        <v>7</v>
      </c>
      <c r="B13" s="44" t="s">
        <v>45</v>
      </c>
      <c r="C13" s="110">
        <f>SUM(C11:C12)</f>
        <v>0</v>
      </c>
      <c r="D13" s="110">
        <f>SUM(D11:D12)</f>
        <v>0</v>
      </c>
      <c r="E13" s="109">
        <f t="shared" ref="E13" si="2">SUM(E11:E12)</f>
        <v>11209.925664617085</v>
      </c>
      <c r="F13" s="109">
        <f>SUM(F11:F12)</f>
        <v>11486.378925605801</v>
      </c>
      <c r="G13" s="109">
        <f t="shared" ref="G13:N13" si="3">SUM(G11:G12)</f>
        <v>11122.294314765062</v>
      </c>
      <c r="H13" s="109">
        <f t="shared" si="3"/>
        <v>11167.906718199309</v>
      </c>
      <c r="I13" s="109">
        <f t="shared" si="3"/>
        <v>11211.049583114802</v>
      </c>
      <c r="J13" s="109">
        <f t="shared" si="3"/>
        <v>11136.845432219865</v>
      </c>
      <c r="K13" s="109">
        <f t="shared" si="3"/>
        <v>11027.10891988645</v>
      </c>
      <c r="L13" s="109">
        <f t="shared" si="3"/>
        <v>10979.008568710431</v>
      </c>
      <c r="M13" s="109">
        <f t="shared" si="3"/>
        <v>11007.998311227968</v>
      </c>
      <c r="N13" s="109">
        <f t="shared" si="3"/>
        <v>11097.377978183977</v>
      </c>
    </row>
    <row r="14" spans="1:16" x14ac:dyDescent="0.25">
      <c r="A14" s="111"/>
      <c r="B14" s="112"/>
      <c r="C14" s="113"/>
      <c r="D14" s="113"/>
      <c r="E14" s="114"/>
      <c r="F14" s="115"/>
      <c r="G14" s="114"/>
      <c r="H14" s="114"/>
      <c r="I14" s="114"/>
      <c r="J14" s="114"/>
      <c r="K14" s="114"/>
      <c r="L14" s="114"/>
      <c r="M14" s="114"/>
      <c r="N14" s="114"/>
    </row>
    <row r="15" spans="1:16" x14ac:dyDescent="0.25">
      <c r="A15" s="35"/>
      <c r="B15" s="44" t="s">
        <v>69</v>
      </c>
      <c r="C15" s="116"/>
      <c r="D15" s="116"/>
      <c r="E15" s="117"/>
      <c r="F15" s="108"/>
      <c r="G15" s="117"/>
      <c r="H15" s="117"/>
      <c r="I15" s="117"/>
      <c r="J15" s="117"/>
      <c r="K15" s="117"/>
      <c r="L15" s="117"/>
      <c r="M15" s="117"/>
      <c r="N15" s="117"/>
    </row>
    <row r="16" spans="1:16" x14ac:dyDescent="0.25">
      <c r="A16" s="118" t="s">
        <v>340</v>
      </c>
      <c r="B16" s="44" t="s">
        <v>27</v>
      </c>
      <c r="C16" s="119">
        <f t="shared" ref="C16:N16" si="4">SUM(C17:C23)</f>
        <v>6036</v>
      </c>
      <c r="D16" s="119">
        <f t="shared" si="4"/>
        <v>6079</v>
      </c>
      <c r="E16" s="119">
        <f t="shared" si="4"/>
        <v>5247.7</v>
      </c>
      <c r="F16" s="119">
        <f t="shared" si="4"/>
        <v>4953.5999999999995</v>
      </c>
      <c r="G16" s="119">
        <f t="shared" si="4"/>
        <v>4755.7999999999993</v>
      </c>
      <c r="H16" s="119">
        <f t="shared" si="4"/>
        <v>4501.7</v>
      </c>
      <c r="I16" s="119">
        <f t="shared" si="4"/>
        <v>4773.9413559885916</v>
      </c>
      <c r="J16" s="119">
        <f t="shared" si="4"/>
        <v>4790.8795732410927</v>
      </c>
      <c r="K16" s="119">
        <f t="shared" si="4"/>
        <v>4996.0234709751885</v>
      </c>
      <c r="L16" s="119">
        <f t="shared" si="4"/>
        <v>5068.1394851463647</v>
      </c>
      <c r="M16" s="119">
        <f t="shared" si="4"/>
        <v>4964.619369418936</v>
      </c>
      <c r="N16" s="119">
        <f t="shared" si="4"/>
        <v>4894.1427883632759</v>
      </c>
    </row>
    <row r="17" spans="1:14" x14ac:dyDescent="0.25">
      <c r="A17" s="118" t="s">
        <v>341</v>
      </c>
      <c r="B17" s="57" t="s">
        <v>360</v>
      </c>
      <c r="C17" s="120">
        <v>3920</v>
      </c>
      <c r="D17" s="120">
        <v>4075</v>
      </c>
      <c r="E17" s="120">
        <v>3010.1</v>
      </c>
      <c r="F17" s="120">
        <v>3084.8</v>
      </c>
      <c r="G17" s="120">
        <v>3077.5</v>
      </c>
      <c r="H17" s="120">
        <v>2754</v>
      </c>
      <c r="I17" s="120">
        <v>2988.0213707588209</v>
      </c>
      <c r="J17" s="120">
        <v>2996.2694491014022</v>
      </c>
      <c r="K17" s="120">
        <v>2992.3166275178191</v>
      </c>
      <c r="L17" s="120">
        <v>2992.2251344619253</v>
      </c>
      <c r="M17" s="120">
        <v>2871.8536715470163</v>
      </c>
      <c r="N17" s="120">
        <v>2883.6062567051258</v>
      </c>
    </row>
    <row r="18" spans="1:14" x14ac:dyDescent="0.25">
      <c r="A18" s="118" t="s">
        <v>342</v>
      </c>
      <c r="B18" s="57" t="s">
        <v>380</v>
      </c>
      <c r="C18" s="120">
        <v>420</v>
      </c>
      <c r="D18" s="120">
        <v>416</v>
      </c>
      <c r="E18" s="120">
        <v>436.2</v>
      </c>
      <c r="F18" s="120">
        <v>431.2</v>
      </c>
      <c r="G18" s="120">
        <v>290.10000000000002</v>
      </c>
      <c r="H18" s="120">
        <v>306.3</v>
      </c>
      <c r="I18" s="120">
        <v>272.39289878154005</v>
      </c>
      <c r="J18" s="120">
        <v>330.30713246046002</v>
      </c>
      <c r="K18" s="120">
        <v>351.75099759416997</v>
      </c>
      <c r="L18" s="120">
        <v>404.15615080319998</v>
      </c>
      <c r="M18" s="120">
        <v>414.36213578228995</v>
      </c>
      <c r="N18" s="120">
        <v>414.67217352977002</v>
      </c>
    </row>
    <row r="19" spans="1:14" x14ac:dyDescent="0.25">
      <c r="A19" s="118" t="s">
        <v>343</v>
      </c>
      <c r="B19" s="57" t="s">
        <v>160</v>
      </c>
      <c r="C19" s="120">
        <v>854</v>
      </c>
      <c r="D19" s="120">
        <v>804</v>
      </c>
      <c r="E19" s="120">
        <v>974.7</v>
      </c>
      <c r="F19" s="120">
        <v>718.9</v>
      </c>
      <c r="G19" s="120">
        <v>659</v>
      </c>
      <c r="H19" s="120">
        <v>601.5</v>
      </c>
      <c r="I19" s="120">
        <v>673.62708644823022</v>
      </c>
      <c r="J19" s="120">
        <v>624.40299167923001</v>
      </c>
      <c r="K19" s="120">
        <v>812.05584586319992</v>
      </c>
      <c r="L19" s="120">
        <v>831.85819988124001</v>
      </c>
      <c r="M19" s="120">
        <v>838.50356208963001</v>
      </c>
      <c r="N19" s="120">
        <v>755.9643581283799</v>
      </c>
    </row>
    <row r="20" spans="1:14" x14ac:dyDescent="0.25">
      <c r="A20" s="118" t="s">
        <v>344</v>
      </c>
      <c r="B20" s="57" t="s">
        <v>159</v>
      </c>
      <c r="C20" s="120">
        <v>3</v>
      </c>
      <c r="D20" s="120">
        <v>4</v>
      </c>
      <c r="E20" s="120">
        <v>1.9</v>
      </c>
      <c r="F20" s="120">
        <v>1.7</v>
      </c>
      <c r="G20" s="120">
        <v>1.7</v>
      </c>
      <c r="H20" s="120">
        <v>1.7</v>
      </c>
      <c r="I20" s="120">
        <v>1.7</v>
      </c>
      <c r="J20" s="120">
        <v>1.7</v>
      </c>
      <c r="K20" s="120">
        <v>1.7</v>
      </c>
      <c r="L20" s="120">
        <v>1.7</v>
      </c>
      <c r="M20" s="120">
        <v>1.7</v>
      </c>
      <c r="N20" s="120">
        <v>1.7</v>
      </c>
    </row>
    <row r="21" spans="1:14" x14ac:dyDescent="0.25">
      <c r="A21" s="118" t="s">
        <v>345</v>
      </c>
      <c r="B21" s="57" t="s">
        <v>158</v>
      </c>
      <c r="C21" s="120">
        <v>839</v>
      </c>
      <c r="D21" s="120">
        <v>780</v>
      </c>
      <c r="E21" s="120">
        <v>824.8</v>
      </c>
      <c r="F21" s="120">
        <v>717</v>
      </c>
      <c r="G21" s="120">
        <v>727.5</v>
      </c>
      <c r="H21" s="120">
        <v>838.2</v>
      </c>
      <c r="I21" s="120">
        <v>838.2</v>
      </c>
      <c r="J21" s="120">
        <v>838.2</v>
      </c>
      <c r="K21" s="120">
        <v>838.2</v>
      </c>
      <c r="L21" s="120">
        <v>838.2</v>
      </c>
      <c r="M21" s="120">
        <v>838.2</v>
      </c>
      <c r="N21" s="120">
        <v>838.2</v>
      </c>
    </row>
    <row r="22" spans="1:14" x14ac:dyDescent="0.25">
      <c r="A22" s="118" t="s">
        <v>346</v>
      </c>
      <c r="B22" s="36" t="s">
        <v>73</v>
      </c>
      <c r="C22" s="38"/>
      <c r="D22" s="38"/>
      <c r="E22" s="38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1:14" ht="7.5" customHeight="1" x14ac:dyDescent="0.25">
      <c r="A23" s="35"/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x14ac:dyDescent="0.25">
      <c r="A24" s="118" t="s">
        <v>347</v>
      </c>
      <c r="B24" s="44" t="s">
        <v>28</v>
      </c>
      <c r="C24" s="110">
        <f>SUM(C25:C27)</f>
        <v>0</v>
      </c>
      <c r="D24" s="110">
        <f t="shared" ref="D24:N24" si="5">SUM(D25:D27)</f>
        <v>0</v>
      </c>
      <c r="E24" s="119">
        <f t="shared" si="5"/>
        <v>0</v>
      </c>
      <c r="F24" s="119">
        <f t="shared" si="5"/>
        <v>0</v>
      </c>
      <c r="G24" s="119">
        <f t="shared" si="5"/>
        <v>0</v>
      </c>
      <c r="H24" s="119">
        <f t="shared" si="5"/>
        <v>0</v>
      </c>
      <c r="I24" s="119">
        <f t="shared" si="5"/>
        <v>0</v>
      </c>
      <c r="J24" s="119">
        <f t="shared" si="5"/>
        <v>0</v>
      </c>
      <c r="K24" s="119">
        <f t="shared" si="5"/>
        <v>0</v>
      </c>
      <c r="L24" s="119">
        <f t="shared" si="5"/>
        <v>0</v>
      </c>
      <c r="M24" s="119">
        <f t="shared" si="5"/>
        <v>0</v>
      </c>
      <c r="N24" s="119">
        <f t="shared" si="5"/>
        <v>0</v>
      </c>
    </row>
    <row r="25" spans="1:14" x14ac:dyDescent="0.25">
      <c r="A25" s="118" t="s">
        <v>348</v>
      </c>
      <c r="B25" s="36" t="s">
        <v>74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25">
      <c r="A26" s="118" t="s">
        <v>349</v>
      </c>
      <c r="B26" s="36" t="s">
        <v>75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7.5" customHeight="1" x14ac:dyDescent="0.25">
      <c r="A27" s="35"/>
      <c r="B27" s="3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x14ac:dyDescent="0.25">
      <c r="A28" s="118" t="s">
        <v>332</v>
      </c>
      <c r="B28" s="44" t="s">
        <v>79</v>
      </c>
      <c r="C28" s="167">
        <f t="shared" ref="C28:N28" si="6">SUM(C29:C32)</f>
        <v>1016</v>
      </c>
      <c r="D28" s="167">
        <f t="shared" si="6"/>
        <v>763</v>
      </c>
      <c r="E28" s="122">
        <f t="shared" si="6"/>
        <v>827.7</v>
      </c>
      <c r="F28" s="122">
        <f t="shared" si="6"/>
        <v>1613.3</v>
      </c>
      <c r="G28" s="122">
        <f t="shared" si="6"/>
        <v>1677.4</v>
      </c>
      <c r="H28" s="122">
        <f t="shared" si="6"/>
        <v>1663.8999999999999</v>
      </c>
      <c r="I28" s="122">
        <f t="shared" si="6"/>
        <v>1663.8999999999999</v>
      </c>
      <c r="J28" s="122">
        <f t="shared" si="6"/>
        <v>1663.8999999999999</v>
      </c>
      <c r="K28" s="122">
        <f t="shared" si="6"/>
        <v>1663.8999999999999</v>
      </c>
      <c r="L28" s="122">
        <f t="shared" si="6"/>
        <v>1663.8999999999999</v>
      </c>
      <c r="M28" s="122">
        <f t="shared" si="6"/>
        <v>1663.8999999999999</v>
      </c>
      <c r="N28" s="122">
        <f t="shared" si="6"/>
        <v>1663.8999999999999</v>
      </c>
    </row>
    <row r="29" spans="1:14" ht="31.5" x14ac:dyDescent="0.25">
      <c r="A29" s="118" t="s">
        <v>333</v>
      </c>
      <c r="B29" s="123" t="s">
        <v>355</v>
      </c>
      <c r="C29" s="120">
        <v>982</v>
      </c>
      <c r="D29" s="120">
        <v>728</v>
      </c>
      <c r="E29" s="38">
        <v>794.2</v>
      </c>
      <c r="F29" s="38">
        <v>1552.1</v>
      </c>
      <c r="G29" s="38">
        <v>1618.2</v>
      </c>
      <c r="H29" s="38">
        <v>1602.6</v>
      </c>
      <c r="I29" s="38">
        <v>1602.6</v>
      </c>
      <c r="J29" s="38">
        <v>1602.6</v>
      </c>
      <c r="K29" s="38">
        <v>1602.6</v>
      </c>
      <c r="L29" s="38">
        <v>1602.6</v>
      </c>
      <c r="M29" s="38">
        <v>1602.6</v>
      </c>
      <c r="N29" s="38">
        <v>1602.6</v>
      </c>
    </row>
    <row r="30" spans="1:14" ht="31.5" x14ac:dyDescent="0.25">
      <c r="A30" s="118" t="s">
        <v>334</v>
      </c>
      <c r="B30" s="123" t="s">
        <v>383</v>
      </c>
      <c r="C30" s="120">
        <v>34</v>
      </c>
      <c r="D30" s="120">
        <v>35</v>
      </c>
      <c r="E30" s="38">
        <v>33.5</v>
      </c>
      <c r="F30" s="38">
        <v>61.2</v>
      </c>
      <c r="G30" s="38">
        <v>59.2</v>
      </c>
      <c r="H30" s="38">
        <v>61.3</v>
      </c>
      <c r="I30" s="38">
        <v>61.3</v>
      </c>
      <c r="J30" s="38">
        <v>61.3</v>
      </c>
      <c r="K30" s="38">
        <v>61.3</v>
      </c>
      <c r="L30" s="38">
        <v>61.3</v>
      </c>
      <c r="M30" s="38">
        <v>61.3</v>
      </c>
      <c r="N30" s="38">
        <v>61.3</v>
      </c>
    </row>
    <row r="31" spans="1:14" x14ac:dyDescent="0.25">
      <c r="A31" s="118" t="s">
        <v>335</v>
      </c>
      <c r="B31" s="36" t="s">
        <v>66</v>
      </c>
      <c r="C31" s="120"/>
      <c r="D31" s="120"/>
      <c r="E31" s="38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ht="7.5" customHeight="1" x14ac:dyDescent="0.25">
      <c r="A32" s="35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x14ac:dyDescent="0.25">
      <c r="A33" s="118" t="s">
        <v>336</v>
      </c>
      <c r="B33" s="44" t="s">
        <v>9</v>
      </c>
      <c r="C33" s="110">
        <f t="shared" ref="C33:N33" si="7">SUM(C34:C37)</f>
        <v>264</v>
      </c>
      <c r="D33" s="110">
        <f t="shared" si="7"/>
        <v>238</v>
      </c>
      <c r="E33" s="119">
        <f t="shared" si="7"/>
        <v>274.90000000000003</v>
      </c>
      <c r="F33" s="119">
        <f t="shared" si="7"/>
        <v>298.5</v>
      </c>
      <c r="G33" s="119">
        <f t="shared" si="7"/>
        <v>309.5</v>
      </c>
      <c r="H33" s="119">
        <f t="shared" si="7"/>
        <v>641.40000000000009</v>
      </c>
      <c r="I33" s="119">
        <f t="shared" si="7"/>
        <v>652.90000000000009</v>
      </c>
      <c r="J33" s="119">
        <f t="shared" si="7"/>
        <v>655</v>
      </c>
      <c r="K33" s="119">
        <f t="shared" si="7"/>
        <v>657</v>
      </c>
      <c r="L33" s="119">
        <f t="shared" si="7"/>
        <v>668.5</v>
      </c>
      <c r="M33" s="119">
        <f t="shared" si="7"/>
        <v>680.1</v>
      </c>
      <c r="N33" s="119">
        <f t="shared" si="7"/>
        <v>693.40000000000009</v>
      </c>
    </row>
    <row r="34" spans="1:14" ht="31.5" x14ac:dyDescent="0.25">
      <c r="A34" s="118" t="s">
        <v>337</v>
      </c>
      <c r="B34" s="36" t="s">
        <v>115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x14ac:dyDescent="0.25">
      <c r="A35" s="118" t="s">
        <v>338</v>
      </c>
      <c r="B35" s="57" t="s">
        <v>140</v>
      </c>
      <c r="C35" s="120">
        <v>239</v>
      </c>
      <c r="D35" s="120">
        <v>212</v>
      </c>
      <c r="E35" s="38">
        <v>251.8</v>
      </c>
      <c r="F35" s="38">
        <v>252.3</v>
      </c>
      <c r="G35" s="38">
        <v>251.8</v>
      </c>
      <c r="H35" s="38">
        <v>572.20000000000005</v>
      </c>
      <c r="I35" s="38">
        <v>572.20000000000005</v>
      </c>
      <c r="J35" s="38">
        <v>572.20000000000005</v>
      </c>
      <c r="K35" s="38">
        <v>572.20000000000005</v>
      </c>
      <c r="L35" s="38">
        <v>572.20000000000005</v>
      </c>
      <c r="M35" s="38">
        <v>572.20000000000005</v>
      </c>
      <c r="N35" s="38">
        <v>572.20000000000005</v>
      </c>
    </row>
    <row r="36" spans="1:14" x14ac:dyDescent="0.25">
      <c r="A36" s="118" t="s">
        <v>339</v>
      </c>
      <c r="B36" s="57" t="s">
        <v>141</v>
      </c>
      <c r="C36" s="120">
        <v>25</v>
      </c>
      <c r="D36" s="120">
        <v>26</v>
      </c>
      <c r="E36" s="38">
        <v>23.1</v>
      </c>
      <c r="F36" s="38">
        <v>46.2</v>
      </c>
      <c r="G36" s="38">
        <v>57.7</v>
      </c>
      <c r="H36" s="38">
        <v>69.2</v>
      </c>
      <c r="I36" s="38">
        <v>80.7</v>
      </c>
      <c r="J36" s="38">
        <v>82.8</v>
      </c>
      <c r="K36" s="38">
        <v>84.8</v>
      </c>
      <c r="L36" s="38">
        <v>96.3</v>
      </c>
      <c r="M36" s="38">
        <v>107.9</v>
      </c>
      <c r="N36" s="38">
        <v>121.2</v>
      </c>
    </row>
    <row r="37" spans="1:14" ht="7.5" customHeight="1" x14ac:dyDescent="0.25">
      <c r="A37" s="35"/>
      <c r="B37" s="36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x14ac:dyDescent="0.25">
      <c r="A38" s="35" t="s">
        <v>298</v>
      </c>
      <c r="B38" s="44" t="s">
        <v>104</v>
      </c>
      <c r="C38" s="110">
        <f>SUM(C39:C61)</f>
        <v>2029.0744999999999</v>
      </c>
      <c r="D38" s="110">
        <f t="shared" ref="D38:N38" si="8">SUM(D39:D61)</f>
        <v>1962.12951</v>
      </c>
      <c r="E38" s="110">
        <f t="shared" si="8"/>
        <v>2507.4000000000005</v>
      </c>
      <c r="F38" s="110">
        <f t="shared" si="8"/>
        <v>2536.5000000000005</v>
      </c>
      <c r="G38" s="110">
        <f t="shared" si="8"/>
        <v>2511.3000000000002</v>
      </c>
      <c r="H38" s="110">
        <f t="shared" si="8"/>
        <v>2165.4</v>
      </c>
      <c r="I38" s="110">
        <f t="shared" si="8"/>
        <v>2295.1177538221395</v>
      </c>
      <c r="J38" s="110">
        <f t="shared" si="8"/>
        <v>2217.7649914533076</v>
      </c>
      <c r="K38" s="110">
        <f t="shared" si="8"/>
        <v>2067.2905724554016</v>
      </c>
      <c r="L38" s="110">
        <f t="shared" si="8"/>
        <v>2067.2617432015054</v>
      </c>
      <c r="M38" s="110">
        <f t="shared" si="8"/>
        <v>2187.6769305406642</v>
      </c>
      <c r="N38" s="110">
        <f t="shared" si="8"/>
        <v>2184.7082573135035</v>
      </c>
    </row>
    <row r="39" spans="1:14" x14ac:dyDescent="0.25">
      <c r="A39" s="35" t="s">
        <v>299</v>
      </c>
      <c r="B39" s="36" t="s">
        <v>5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x14ac:dyDescent="0.25">
      <c r="A40" s="35" t="s">
        <v>300</v>
      </c>
      <c r="B40" s="57" t="s">
        <v>155</v>
      </c>
      <c r="C40" s="120">
        <v>0</v>
      </c>
      <c r="D40" s="120">
        <v>0</v>
      </c>
      <c r="E40" s="38">
        <v>16.3</v>
      </c>
      <c r="F40" s="38">
        <v>21.9</v>
      </c>
      <c r="G40" s="38">
        <v>21.7</v>
      </c>
      <c r="H40" s="38">
        <v>21.7</v>
      </c>
      <c r="I40" s="38">
        <v>21.7</v>
      </c>
      <c r="J40" s="38">
        <v>21.7</v>
      </c>
      <c r="K40" s="38">
        <v>21.7</v>
      </c>
      <c r="L40" s="38">
        <v>21.7</v>
      </c>
      <c r="M40" s="38">
        <v>21.7</v>
      </c>
      <c r="N40" s="38">
        <v>21.7</v>
      </c>
    </row>
    <row r="41" spans="1:14" x14ac:dyDescent="0.25">
      <c r="A41" s="35" t="s">
        <v>301</v>
      </c>
      <c r="B41" s="57" t="s">
        <v>144</v>
      </c>
      <c r="C41" s="120">
        <v>13</v>
      </c>
      <c r="D41" s="120">
        <v>6</v>
      </c>
      <c r="E41" s="38">
        <v>20.9</v>
      </c>
      <c r="F41" s="38">
        <v>21</v>
      </c>
      <c r="G41" s="38">
        <v>20.9</v>
      </c>
      <c r="H41" s="38">
        <v>20.9</v>
      </c>
      <c r="I41" s="38">
        <v>20.9</v>
      </c>
      <c r="J41" s="38">
        <v>20.9</v>
      </c>
      <c r="K41" s="38">
        <v>20.9</v>
      </c>
      <c r="L41" s="38">
        <v>20.9</v>
      </c>
      <c r="M41" s="38">
        <v>20.9</v>
      </c>
      <c r="N41" s="38">
        <v>20.9</v>
      </c>
    </row>
    <row r="42" spans="1:14" x14ac:dyDescent="0.25">
      <c r="A42" s="35" t="s">
        <v>315</v>
      </c>
      <c r="B42" s="57" t="s">
        <v>145</v>
      </c>
      <c r="C42" s="120">
        <v>59</v>
      </c>
      <c r="D42" s="120">
        <v>30</v>
      </c>
      <c r="E42" s="38">
        <v>92.8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</row>
    <row r="43" spans="1:14" x14ac:dyDescent="0.25">
      <c r="A43" s="35" t="s">
        <v>316</v>
      </c>
      <c r="B43" s="57" t="s">
        <v>146</v>
      </c>
      <c r="C43" s="120">
        <v>171</v>
      </c>
      <c r="D43" s="120">
        <v>153</v>
      </c>
      <c r="E43" s="38">
        <v>155.9</v>
      </c>
      <c r="F43" s="38">
        <v>126.8</v>
      </c>
      <c r="G43" s="38">
        <v>126.7</v>
      </c>
      <c r="H43" s="38">
        <v>126.7</v>
      </c>
      <c r="I43" s="38">
        <v>126.7</v>
      </c>
      <c r="J43" s="38">
        <v>126.7</v>
      </c>
      <c r="K43" s="38">
        <v>126.7</v>
      </c>
      <c r="L43" s="38">
        <v>126.7</v>
      </c>
      <c r="M43" s="38">
        <v>126.7</v>
      </c>
      <c r="N43" s="38">
        <v>126.7</v>
      </c>
    </row>
    <row r="44" spans="1:14" x14ac:dyDescent="0.25">
      <c r="A44" s="35" t="s">
        <v>317</v>
      </c>
      <c r="B44" s="57" t="s">
        <v>382</v>
      </c>
      <c r="C44" s="120">
        <v>522</v>
      </c>
      <c r="D44" s="120">
        <v>415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</row>
    <row r="45" spans="1:14" x14ac:dyDescent="0.25">
      <c r="A45" s="35" t="s">
        <v>318</v>
      </c>
      <c r="B45" s="57" t="s">
        <v>142</v>
      </c>
      <c r="C45" s="120">
        <v>124</v>
      </c>
      <c r="D45" s="120">
        <v>119</v>
      </c>
      <c r="E45" s="38">
        <v>46</v>
      </c>
      <c r="F45" s="38">
        <v>7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x14ac:dyDescent="0.25">
      <c r="A46" s="35" t="s">
        <v>319</v>
      </c>
      <c r="B46" s="57" t="s">
        <v>148</v>
      </c>
      <c r="C46" s="120">
        <v>288</v>
      </c>
      <c r="D46" s="120">
        <v>302</v>
      </c>
      <c r="E46" s="38">
        <v>301.3</v>
      </c>
      <c r="F46" s="38">
        <v>302.2</v>
      </c>
      <c r="G46" s="38">
        <v>301.3</v>
      </c>
      <c r="H46" s="38">
        <v>301.3</v>
      </c>
      <c r="I46" s="38">
        <v>301.3</v>
      </c>
      <c r="J46" s="38">
        <v>150.69999999999999</v>
      </c>
      <c r="K46" s="38">
        <v>0</v>
      </c>
      <c r="L46" s="38">
        <v>0</v>
      </c>
      <c r="M46" s="38">
        <v>0</v>
      </c>
      <c r="N46" s="38">
        <v>0</v>
      </c>
    </row>
    <row r="47" spans="1:14" x14ac:dyDescent="0.25">
      <c r="A47" s="35" t="s">
        <v>320</v>
      </c>
      <c r="B47" s="57" t="s">
        <v>147</v>
      </c>
      <c r="C47" s="120">
        <v>123</v>
      </c>
      <c r="D47" s="120">
        <v>111</v>
      </c>
      <c r="E47" s="38">
        <v>131.4</v>
      </c>
      <c r="F47" s="38">
        <v>131.80000000000001</v>
      </c>
      <c r="G47" s="38">
        <v>76.3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x14ac:dyDescent="0.25">
      <c r="A48" s="35" t="s">
        <v>321</v>
      </c>
      <c r="B48" s="57" t="s">
        <v>149</v>
      </c>
      <c r="C48" s="120">
        <v>70</v>
      </c>
      <c r="D48" s="120">
        <v>107</v>
      </c>
      <c r="E48" s="38">
        <v>115.9</v>
      </c>
      <c r="F48" s="38">
        <v>116.2</v>
      </c>
      <c r="G48" s="38">
        <v>115.9</v>
      </c>
      <c r="H48" s="38">
        <v>115.9</v>
      </c>
      <c r="I48" s="38">
        <v>115.9</v>
      </c>
      <c r="J48" s="38">
        <v>115.9</v>
      </c>
      <c r="K48" s="38">
        <v>115.9</v>
      </c>
      <c r="L48" s="38">
        <v>115.9</v>
      </c>
      <c r="M48" s="38">
        <v>115.9</v>
      </c>
      <c r="N48" s="38">
        <v>115.9</v>
      </c>
    </row>
    <row r="49" spans="1:14" x14ac:dyDescent="0.25">
      <c r="A49" s="35" t="s">
        <v>322</v>
      </c>
      <c r="B49" s="57" t="s">
        <v>140</v>
      </c>
      <c r="C49" s="120">
        <v>382</v>
      </c>
      <c r="D49" s="120">
        <v>352</v>
      </c>
      <c r="E49" s="38">
        <v>366.2</v>
      </c>
      <c r="F49" s="38">
        <v>366.9</v>
      </c>
      <c r="G49" s="38">
        <v>366.2</v>
      </c>
      <c r="H49" s="38">
        <v>45.8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</row>
    <row r="50" spans="1:14" x14ac:dyDescent="0.25">
      <c r="A50" s="35" t="s">
        <v>323</v>
      </c>
      <c r="B50" s="62" t="s">
        <v>152</v>
      </c>
      <c r="C50" s="120">
        <v>2</v>
      </c>
      <c r="D50" s="120">
        <v>111</v>
      </c>
      <c r="E50" s="38">
        <v>146.9</v>
      </c>
      <c r="F50" s="38">
        <v>218.9</v>
      </c>
      <c r="G50" s="38">
        <v>218.2</v>
      </c>
      <c r="H50" s="38">
        <v>218.2</v>
      </c>
      <c r="I50" s="38">
        <v>218.2</v>
      </c>
      <c r="J50" s="38">
        <v>218.2</v>
      </c>
      <c r="K50" s="38">
        <v>218.2</v>
      </c>
      <c r="L50" s="38">
        <v>218.2</v>
      </c>
      <c r="M50" s="38">
        <v>218.2</v>
      </c>
      <c r="N50" s="38">
        <v>218.2</v>
      </c>
    </row>
    <row r="51" spans="1:14" x14ac:dyDescent="0.25">
      <c r="A51" s="35" t="s">
        <v>324</v>
      </c>
      <c r="B51" s="57" t="s">
        <v>370</v>
      </c>
      <c r="C51" s="120">
        <v>0</v>
      </c>
      <c r="D51" s="120">
        <v>0</v>
      </c>
      <c r="E51" s="38">
        <v>0</v>
      </c>
      <c r="F51" s="38">
        <v>0</v>
      </c>
      <c r="G51" s="38">
        <v>37.5</v>
      </c>
      <c r="H51" s="38">
        <v>74.5</v>
      </c>
      <c r="I51" s="38">
        <v>149</v>
      </c>
      <c r="J51" s="38">
        <v>223</v>
      </c>
      <c r="K51" s="38">
        <v>223</v>
      </c>
      <c r="L51" s="38">
        <v>223</v>
      </c>
      <c r="M51" s="38">
        <v>223</v>
      </c>
      <c r="N51" s="38">
        <v>223</v>
      </c>
    </row>
    <row r="52" spans="1:14" x14ac:dyDescent="0.25">
      <c r="A52" s="35" t="s">
        <v>325</v>
      </c>
      <c r="B52" s="57" t="s">
        <v>143</v>
      </c>
      <c r="C52" s="120">
        <v>18</v>
      </c>
      <c r="D52" s="120">
        <v>17</v>
      </c>
      <c r="E52" s="38">
        <v>21</v>
      </c>
      <c r="F52" s="38">
        <v>21.1</v>
      </c>
      <c r="G52" s="38">
        <v>21</v>
      </c>
      <c r="H52" s="38">
        <v>21</v>
      </c>
      <c r="I52" s="38">
        <v>21</v>
      </c>
      <c r="J52" s="38">
        <v>21</v>
      </c>
      <c r="K52" s="38">
        <v>21</v>
      </c>
      <c r="L52" s="38">
        <v>21</v>
      </c>
      <c r="M52" s="38">
        <v>21</v>
      </c>
      <c r="N52" s="38">
        <v>21</v>
      </c>
    </row>
    <row r="53" spans="1:14" x14ac:dyDescent="0.25">
      <c r="A53" s="35" t="s">
        <v>326</v>
      </c>
      <c r="B53" s="62" t="s">
        <v>313</v>
      </c>
      <c r="C53" s="120">
        <v>1</v>
      </c>
      <c r="D53" s="120">
        <v>2</v>
      </c>
      <c r="E53" s="38">
        <v>2</v>
      </c>
      <c r="F53" s="38">
        <v>2</v>
      </c>
      <c r="G53" s="38">
        <v>2</v>
      </c>
      <c r="H53" s="38">
        <v>2</v>
      </c>
      <c r="I53" s="38">
        <v>2</v>
      </c>
      <c r="J53" s="38">
        <v>2</v>
      </c>
      <c r="K53" s="38">
        <v>2</v>
      </c>
      <c r="L53" s="38">
        <v>2</v>
      </c>
      <c r="M53" s="38">
        <v>2</v>
      </c>
      <c r="N53" s="38">
        <v>2</v>
      </c>
    </row>
    <row r="54" spans="1:14" x14ac:dyDescent="0.25">
      <c r="A54" s="35" t="s">
        <v>327</v>
      </c>
      <c r="B54" s="62" t="s">
        <v>150</v>
      </c>
      <c r="C54" s="120">
        <v>10</v>
      </c>
      <c r="D54" s="120">
        <v>9</v>
      </c>
      <c r="E54" s="38">
        <v>11.7</v>
      </c>
      <c r="F54" s="38">
        <v>11.8</v>
      </c>
      <c r="G54" s="38">
        <v>11.7</v>
      </c>
      <c r="H54" s="38">
        <v>11.7</v>
      </c>
      <c r="I54" s="38">
        <v>11.7</v>
      </c>
      <c r="J54" s="38">
        <v>11.7</v>
      </c>
      <c r="K54" s="38">
        <v>11.7</v>
      </c>
      <c r="L54" s="38">
        <v>11.7</v>
      </c>
      <c r="M54" s="38">
        <v>11.7</v>
      </c>
      <c r="N54" s="38">
        <v>8.8000000000000007</v>
      </c>
    </row>
    <row r="55" spans="1:14" x14ac:dyDescent="0.25">
      <c r="A55" s="35" t="s">
        <v>328</v>
      </c>
      <c r="B55" s="62" t="s">
        <v>151</v>
      </c>
      <c r="C55" s="120">
        <v>0</v>
      </c>
      <c r="D55" s="120">
        <v>0</v>
      </c>
      <c r="E55" s="38">
        <v>0.8</v>
      </c>
      <c r="F55" s="38">
        <v>0.8</v>
      </c>
      <c r="G55" s="38">
        <v>0.8</v>
      </c>
      <c r="H55" s="38">
        <v>0.8</v>
      </c>
      <c r="I55" s="38">
        <v>0.8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</row>
    <row r="56" spans="1:14" ht="31.5" x14ac:dyDescent="0.25">
      <c r="A56" s="35" t="s">
        <v>329</v>
      </c>
      <c r="B56" s="62" t="s">
        <v>359</v>
      </c>
      <c r="C56" s="120">
        <v>7.4499999999999997E-2</v>
      </c>
      <c r="D56" s="120">
        <v>0.12950999999999999</v>
      </c>
      <c r="E56" s="38">
        <v>852.9</v>
      </c>
      <c r="F56" s="38">
        <v>963.5</v>
      </c>
      <c r="G56" s="38">
        <v>967.6</v>
      </c>
      <c r="H56" s="38">
        <v>982.5</v>
      </c>
      <c r="I56" s="38">
        <v>1083.5177538221394</v>
      </c>
      <c r="J56" s="38">
        <v>1083.5649914533074</v>
      </c>
      <c r="K56" s="38">
        <v>1083.7905724554014</v>
      </c>
      <c r="L56" s="38">
        <v>1083.7617432015049</v>
      </c>
      <c r="M56" s="38">
        <v>1204.176930540664</v>
      </c>
      <c r="N56" s="38">
        <v>1204.1082573135034</v>
      </c>
    </row>
    <row r="57" spans="1:14" x14ac:dyDescent="0.25">
      <c r="A57" s="35" t="s">
        <v>330</v>
      </c>
      <c r="B57" s="62" t="s">
        <v>367</v>
      </c>
      <c r="C57" s="120">
        <v>0</v>
      </c>
      <c r="D57" s="120">
        <v>0</v>
      </c>
      <c r="E57" s="38">
        <v>0.8</v>
      </c>
      <c r="F57" s="38">
        <v>1.1000000000000001</v>
      </c>
      <c r="G57" s="38">
        <v>1.1000000000000001</v>
      </c>
      <c r="H57" s="38">
        <v>1.1000000000000001</v>
      </c>
      <c r="I57" s="38">
        <v>1.1000000000000001</v>
      </c>
      <c r="J57" s="38">
        <v>1.1000000000000001</v>
      </c>
      <c r="K57" s="38">
        <v>1.1000000000000001</v>
      </c>
      <c r="L57" s="38">
        <v>1.1000000000000001</v>
      </c>
      <c r="M57" s="38">
        <v>1.1000000000000001</v>
      </c>
      <c r="N57" s="38">
        <v>1.1000000000000001</v>
      </c>
    </row>
    <row r="58" spans="1:14" x14ac:dyDescent="0.25">
      <c r="A58" s="35" t="s">
        <v>331</v>
      </c>
      <c r="B58" s="62" t="s">
        <v>366</v>
      </c>
      <c r="C58" s="120">
        <v>1</v>
      </c>
      <c r="D58" s="120">
        <v>2</v>
      </c>
      <c r="E58" s="38">
        <v>2.1</v>
      </c>
      <c r="F58" s="38">
        <v>2.1</v>
      </c>
      <c r="G58" s="38">
        <v>2.1</v>
      </c>
      <c r="H58" s="38">
        <v>2.1</v>
      </c>
      <c r="I58" s="38">
        <v>2.1</v>
      </c>
      <c r="J58" s="38">
        <v>2.1</v>
      </c>
      <c r="K58" s="38">
        <v>2.1</v>
      </c>
      <c r="L58" s="38">
        <v>2.1</v>
      </c>
      <c r="M58" s="38">
        <v>2.1</v>
      </c>
      <c r="N58" s="38">
        <v>2.1</v>
      </c>
    </row>
    <row r="59" spans="1:14" x14ac:dyDescent="0.25">
      <c r="A59" s="35" t="s">
        <v>371</v>
      </c>
      <c r="B59" s="62" t="s">
        <v>161</v>
      </c>
      <c r="C59" s="120">
        <v>243</v>
      </c>
      <c r="D59" s="120">
        <v>223</v>
      </c>
      <c r="E59" s="38">
        <v>218.4</v>
      </c>
      <c r="F59" s="38">
        <v>217.3</v>
      </c>
      <c r="G59" s="38">
        <v>216.2</v>
      </c>
      <c r="H59" s="38">
        <v>215.1</v>
      </c>
      <c r="I59" s="38">
        <v>215.1</v>
      </c>
      <c r="J59" s="38">
        <v>215.1</v>
      </c>
      <c r="K59" s="38">
        <v>215.1</v>
      </c>
      <c r="L59" s="38">
        <v>215.1</v>
      </c>
      <c r="M59" s="38">
        <v>215.1</v>
      </c>
      <c r="N59" s="38">
        <v>215.1</v>
      </c>
    </row>
    <row r="60" spans="1:14" x14ac:dyDescent="0.25">
      <c r="A60" s="35" t="s">
        <v>372</v>
      </c>
      <c r="B60" s="62" t="s">
        <v>369</v>
      </c>
      <c r="C60" s="120">
        <v>2</v>
      </c>
      <c r="D60" s="120">
        <v>2</v>
      </c>
      <c r="E60" s="38">
        <v>1.8</v>
      </c>
      <c r="F60" s="38">
        <v>1.8</v>
      </c>
      <c r="G60" s="38">
        <v>1.8</v>
      </c>
      <c r="H60" s="38">
        <v>1.8</v>
      </c>
      <c r="I60" s="38">
        <v>1.8</v>
      </c>
      <c r="J60" s="38">
        <v>1.8</v>
      </c>
      <c r="K60" s="38">
        <v>1.8</v>
      </c>
      <c r="L60" s="38">
        <v>1.8</v>
      </c>
      <c r="M60" s="38">
        <v>1.8</v>
      </c>
      <c r="N60" s="38">
        <v>1.8</v>
      </c>
    </row>
    <row r="61" spans="1:14" x14ac:dyDescent="0.25">
      <c r="A61" s="35" t="s">
        <v>373</v>
      </c>
      <c r="B61" s="62" t="s">
        <v>368</v>
      </c>
      <c r="C61" s="120">
        <v>0</v>
      </c>
      <c r="D61" s="120">
        <v>1</v>
      </c>
      <c r="E61" s="38">
        <v>2.2999999999999998</v>
      </c>
      <c r="F61" s="38">
        <v>2.2999999999999998</v>
      </c>
      <c r="G61" s="38">
        <v>2.2999999999999998</v>
      </c>
      <c r="H61" s="38">
        <v>2.2999999999999998</v>
      </c>
      <c r="I61" s="38">
        <v>2.2999999999999998</v>
      </c>
      <c r="J61" s="38">
        <v>2.2999999999999998</v>
      </c>
      <c r="K61" s="38">
        <v>2.2999999999999998</v>
      </c>
      <c r="L61" s="38">
        <v>2.2999999999999998</v>
      </c>
      <c r="M61" s="38">
        <v>2.2999999999999998</v>
      </c>
      <c r="N61" s="38">
        <v>2.2999999999999998</v>
      </c>
    </row>
    <row r="62" spans="1:14" x14ac:dyDescent="0.25">
      <c r="A62" s="35" t="s">
        <v>374</v>
      </c>
      <c r="B62" s="36" t="s">
        <v>116</v>
      </c>
      <c r="C62" s="168"/>
      <c r="D62" s="168"/>
      <c r="E62" s="38"/>
      <c r="F62" s="121"/>
      <c r="G62" s="121"/>
      <c r="H62" s="121"/>
      <c r="I62" s="121"/>
      <c r="J62" s="121"/>
      <c r="K62" s="121"/>
      <c r="L62" s="121"/>
      <c r="M62" s="121"/>
      <c r="N62" s="121"/>
    </row>
    <row r="63" spans="1:14" ht="7.5" customHeight="1" x14ac:dyDescent="0.25">
      <c r="A63" s="35"/>
      <c r="B63" s="36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x14ac:dyDescent="0.25">
      <c r="A64" s="35" t="s">
        <v>292</v>
      </c>
      <c r="B64" s="44" t="s">
        <v>105</v>
      </c>
      <c r="C64" s="110">
        <f t="shared" ref="C64:N64" si="9">SUM(C65:C70)</f>
        <v>1650</v>
      </c>
      <c r="D64" s="110">
        <f t="shared" si="9"/>
        <v>1277</v>
      </c>
      <c r="E64" s="119">
        <f t="shared" si="9"/>
        <v>559.29999999999995</v>
      </c>
      <c r="F64" s="119">
        <f t="shared" si="9"/>
        <v>750.1</v>
      </c>
      <c r="G64" s="119">
        <f t="shared" si="9"/>
        <v>742.7</v>
      </c>
      <c r="H64" s="119">
        <f t="shared" si="9"/>
        <v>743.2</v>
      </c>
      <c r="I64" s="119">
        <f t="shared" si="9"/>
        <v>743.2</v>
      </c>
      <c r="J64" s="119">
        <f t="shared" si="9"/>
        <v>743.2</v>
      </c>
      <c r="K64" s="119">
        <f t="shared" si="9"/>
        <v>743.2</v>
      </c>
      <c r="L64" s="119">
        <f t="shared" si="9"/>
        <v>743.2</v>
      </c>
      <c r="M64" s="119">
        <f t="shared" si="9"/>
        <v>743.2</v>
      </c>
      <c r="N64" s="119">
        <f t="shared" si="9"/>
        <v>743.2</v>
      </c>
    </row>
    <row r="65" spans="1:22" x14ac:dyDescent="0.25">
      <c r="A65" s="60" t="s">
        <v>293</v>
      </c>
      <c r="B65" s="62" t="s">
        <v>154</v>
      </c>
      <c r="C65" s="120">
        <v>569</v>
      </c>
      <c r="D65" s="120">
        <v>569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22" x14ac:dyDescent="0.25">
      <c r="A66" s="35" t="s">
        <v>294</v>
      </c>
      <c r="B66" s="62" t="s">
        <v>155</v>
      </c>
      <c r="C66" s="120">
        <v>952</v>
      </c>
      <c r="D66" s="120">
        <v>596</v>
      </c>
      <c r="E66" s="38">
        <v>527.79999999999995</v>
      </c>
      <c r="F66" s="38">
        <v>708</v>
      </c>
      <c r="G66" s="38">
        <v>701</v>
      </c>
      <c r="H66" s="38">
        <v>701.5</v>
      </c>
      <c r="I66" s="38">
        <v>701.5</v>
      </c>
      <c r="J66" s="38">
        <v>701.5</v>
      </c>
      <c r="K66" s="38">
        <v>701.5</v>
      </c>
      <c r="L66" s="38">
        <v>701.5</v>
      </c>
      <c r="M66" s="38">
        <v>701.5</v>
      </c>
      <c r="N66" s="38">
        <v>701.5</v>
      </c>
    </row>
    <row r="67" spans="1:22" x14ac:dyDescent="0.25">
      <c r="A67" s="60" t="s">
        <v>295</v>
      </c>
      <c r="B67" s="65" t="s">
        <v>156</v>
      </c>
      <c r="C67" s="120">
        <v>40</v>
      </c>
      <c r="D67" s="120">
        <v>25</v>
      </c>
      <c r="E67" s="38">
        <v>31.5</v>
      </c>
      <c r="F67" s="38">
        <v>42.1</v>
      </c>
      <c r="G67" s="38">
        <v>41.7</v>
      </c>
      <c r="H67" s="38">
        <v>41.7</v>
      </c>
      <c r="I67" s="38">
        <v>41.7</v>
      </c>
      <c r="J67" s="38">
        <v>41.7</v>
      </c>
      <c r="K67" s="38">
        <v>41.7</v>
      </c>
      <c r="L67" s="38">
        <v>41.7</v>
      </c>
      <c r="M67" s="38">
        <v>41.7</v>
      </c>
      <c r="N67" s="38">
        <v>41.7</v>
      </c>
    </row>
    <row r="68" spans="1:22" x14ac:dyDescent="0.25">
      <c r="A68" s="35" t="s">
        <v>296</v>
      </c>
      <c r="B68" s="65" t="s">
        <v>358</v>
      </c>
      <c r="C68" s="120">
        <v>89</v>
      </c>
      <c r="D68" s="120">
        <v>87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</row>
    <row r="69" spans="1:22" x14ac:dyDescent="0.25">
      <c r="A69" s="60" t="s">
        <v>297</v>
      </c>
      <c r="B69" s="66" t="s">
        <v>117</v>
      </c>
      <c r="C69" s="120"/>
      <c r="D69" s="120"/>
      <c r="E69" s="38"/>
      <c r="F69" s="121"/>
      <c r="G69" s="121"/>
      <c r="H69" s="121"/>
      <c r="I69" s="121"/>
      <c r="J69" s="121"/>
      <c r="K69" s="121"/>
      <c r="L69" s="121"/>
      <c r="M69" s="121"/>
      <c r="N69" s="121"/>
    </row>
    <row r="70" spans="1:22" ht="7.5" customHeight="1" x14ac:dyDescent="0.25">
      <c r="A70" s="35"/>
      <c r="B70" s="36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22" x14ac:dyDescent="0.25">
      <c r="A71" s="35">
        <v>16</v>
      </c>
      <c r="B71" s="44" t="s">
        <v>41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22" x14ac:dyDescent="0.25">
      <c r="A72" s="111"/>
      <c r="B72" s="112"/>
      <c r="C72" s="113"/>
      <c r="D72" s="113"/>
      <c r="E72" s="114"/>
      <c r="F72" s="115"/>
      <c r="G72" s="114"/>
      <c r="H72" s="114"/>
      <c r="I72" s="114"/>
      <c r="J72" s="114"/>
      <c r="K72" s="114"/>
      <c r="L72" s="114"/>
      <c r="M72" s="114"/>
      <c r="N72" s="114"/>
    </row>
    <row r="73" spans="1:22" x14ac:dyDescent="0.25">
      <c r="A73" s="35"/>
      <c r="B73" s="44" t="s">
        <v>120</v>
      </c>
      <c r="C73" s="116"/>
      <c r="D73" s="116"/>
      <c r="E73" s="117"/>
      <c r="F73" s="108"/>
      <c r="G73" s="117"/>
      <c r="H73" s="117"/>
      <c r="I73" s="117"/>
      <c r="J73" s="117"/>
      <c r="K73" s="117"/>
      <c r="L73" s="117"/>
      <c r="M73" s="117"/>
      <c r="N73" s="117"/>
    </row>
    <row r="74" spans="1:22" x14ac:dyDescent="0.25">
      <c r="A74" s="35">
        <v>17</v>
      </c>
      <c r="B74" s="44" t="s">
        <v>121</v>
      </c>
      <c r="C74" s="109">
        <f t="shared" ref="C74:N74" si="10">C16+C24+C28+C33+C38+C64+C71</f>
        <v>10995.074500000001</v>
      </c>
      <c r="D74" s="109">
        <f t="shared" si="10"/>
        <v>10319.129510000001</v>
      </c>
      <c r="E74" s="109">
        <f t="shared" si="10"/>
        <v>9417</v>
      </c>
      <c r="F74" s="109">
        <f t="shared" si="10"/>
        <v>10152</v>
      </c>
      <c r="G74" s="109">
        <f>G16+G24+G28+G33+G38+G64+G71</f>
        <v>9996.7000000000007</v>
      </c>
      <c r="H74" s="109">
        <f t="shared" si="10"/>
        <v>9715.6</v>
      </c>
      <c r="I74" s="109">
        <f t="shared" si="10"/>
        <v>10129.059109810732</v>
      </c>
      <c r="J74" s="109">
        <f t="shared" si="10"/>
        <v>10070.7445646944</v>
      </c>
      <c r="K74" s="109">
        <f t="shared" si="10"/>
        <v>10127.41404343059</v>
      </c>
      <c r="L74" s="109">
        <f t="shared" si="10"/>
        <v>10211.00122834787</v>
      </c>
      <c r="M74" s="109">
        <f t="shared" si="10"/>
        <v>10239.496299959601</v>
      </c>
      <c r="N74" s="109">
        <f t="shared" si="10"/>
        <v>10179.35104567678</v>
      </c>
    </row>
    <row r="75" spans="1:22" x14ac:dyDescent="0.25">
      <c r="A75" s="35">
        <v>18</v>
      </c>
      <c r="B75" s="44" t="s">
        <v>45</v>
      </c>
      <c r="C75" s="109">
        <f t="shared" ref="C75:N75" si="11">C13</f>
        <v>0</v>
      </c>
      <c r="D75" s="109">
        <f t="shared" si="11"/>
        <v>0</v>
      </c>
      <c r="E75" s="109">
        <f t="shared" si="11"/>
        <v>11209.925664617085</v>
      </c>
      <c r="F75" s="109">
        <f t="shared" si="11"/>
        <v>11486.378925605801</v>
      </c>
      <c r="G75" s="109">
        <f t="shared" si="11"/>
        <v>11122.294314765062</v>
      </c>
      <c r="H75" s="109">
        <f t="shared" si="11"/>
        <v>11167.906718199309</v>
      </c>
      <c r="I75" s="109">
        <f t="shared" si="11"/>
        <v>11211.049583114802</v>
      </c>
      <c r="J75" s="109">
        <f t="shared" si="11"/>
        <v>11136.845432219865</v>
      </c>
      <c r="K75" s="109">
        <f t="shared" si="11"/>
        <v>11027.10891988645</v>
      </c>
      <c r="L75" s="109">
        <f t="shared" si="11"/>
        <v>10979.008568710431</v>
      </c>
      <c r="M75" s="109">
        <f t="shared" si="11"/>
        <v>11007.998311227968</v>
      </c>
      <c r="N75" s="109">
        <f t="shared" si="11"/>
        <v>11097.377978183977</v>
      </c>
    </row>
    <row r="76" spans="1:22" x14ac:dyDescent="0.25">
      <c r="A76" s="35">
        <v>19</v>
      </c>
      <c r="B76" s="68" t="s">
        <v>356</v>
      </c>
      <c r="C76" s="124"/>
      <c r="D76" s="124"/>
      <c r="E76" s="109">
        <f t="shared" ref="E76" si="12">E74-E75</f>
        <v>-1792.9256646170852</v>
      </c>
      <c r="F76" s="109">
        <f>F74-F75</f>
        <v>-1334.3789256058008</v>
      </c>
      <c r="G76" s="109">
        <f t="shared" ref="G76:N76" si="13">G74-G75</f>
        <v>-1125.5943147650614</v>
      </c>
      <c r="H76" s="109">
        <f t="shared" si="13"/>
        <v>-1452.3067181993083</v>
      </c>
      <c r="I76" s="109">
        <f t="shared" si="13"/>
        <v>-1081.9904733040694</v>
      </c>
      <c r="J76" s="109">
        <f t="shared" si="13"/>
        <v>-1066.1008675254652</v>
      </c>
      <c r="K76" s="109">
        <f t="shared" si="13"/>
        <v>-899.69487645586014</v>
      </c>
      <c r="L76" s="109">
        <f t="shared" si="13"/>
        <v>-768.00734036256108</v>
      </c>
      <c r="M76" s="109">
        <f t="shared" si="13"/>
        <v>-768.50201126836691</v>
      </c>
      <c r="N76" s="109">
        <f t="shared" si="13"/>
        <v>-918.02693250719676</v>
      </c>
    </row>
    <row r="77" spans="1:22" x14ac:dyDescent="0.25">
      <c r="A77" s="35">
        <v>20</v>
      </c>
      <c r="B77" s="36" t="s">
        <v>46</v>
      </c>
      <c r="C77" s="41"/>
      <c r="D77" s="41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22" x14ac:dyDescent="0.25">
      <c r="A78" s="35">
        <v>21</v>
      </c>
      <c r="B78" s="36" t="s">
        <v>47</v>
      </c>
      <c r="C78" s="41"/>
      <c r="D78" s="41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22" x14ac:dyDescent="0.25">
      <c r="A79" s="111"/>
      <c r="B79" s="112"/>
      <c r="C79" s="113"/>
      <c r="D79" s="113"/>
      <c r="E79" s="114"/>
      <c r="F79" s="115"/>
      <c r="G79" s="114"/>
      <c r="H79" s="114"/>
      <c r="I79" s="114"/>
      <c r="J79" s="114"/>
      <c r="K79" s="114"/>
      <c r="L79" s="114"/>
      <c r="M79" s="114"/>
      <c r="N79" s="114"/>
    </row>
    <row r="80" spans="1:22" x14ac:dyDescent="0.25">
      <c r="A80" s="3" t="s">
        <v>7</v>
      </c>
      <c r="B80" s="84" t="s">
        <v>64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15" ht="31.5" x14ac:dyDescent="0.25">
      <c r="A81" s="85" t="s">
        <v>341</v>
      </c>
      <c r="B81" s="36" t="s">
        <v>357</v>
      </c>
      <c r="C81" s="3"/>
      <c r="E81" s="75"/>
      <c r="F81" s="74"/>
    </row>
    <row r="82" spans="1:15" x14ac:dyDescent="0.25">
      <c r="A82" s="126" t="s">
        <v>317</v>
      </c>
      <c r="B82" s="164" t="s">
        <v>162</v>
      </c>
      <c r="C82" s="3"/>
      <c r="D82" s="70"/>
      <c r="E82" s="70"/>
      <c r="F82" s="90"/>
      <c r="G82" s="88"/>
      <c r="O82" s="74"/>
    </row>
    <row r="83" spans="1:15" ht="32.25" customHeight="1" x14ac:dyDescent="0.25">
      <c r="A83" s="87" t="s">
        <v>329</v>
      </c>
      <c r="B83" s="36" t="s">
        <v>163</v>
      </c>
      <c r="C83" s="3"/>
      <c r="E83" s="75"/>
      <c r="F83" s="74"/>
    </row>
    <row r="84" spans="1:15" x14ac:dyDescent="0.25">
      <c r="A84" s="87" t="s">
        <v>296</v>
      </c>
      <c r="B84" s="36" t="s">
        <v>314</v>
      </c>
      <c r="C84" s="3"/>
      <c r="D84" s="70"/>
      <c r="E84" s="90"/>
      <c r="F84" s="70"/>
      <c r="G84" s="88"/>
      <c r="O84" s="74"/>
    </row>
    <row r="85" spans="1:15" x14ac:dyDescent="0.25">
      <c r="A85" s="87" t="s">
        <v>65</v>
      </c>
      <c r="B85" s="127"/>
      <c r="C85" s="3"/>
      <c r="D85" s="70"/>
      <c r="E85" s="90"/>
      <c r="F85" s="70"/>
      <c r="G85" s="88"/>
      <c r="O85" s="74"/>
    </row>
    <row r="86" spans="1:15" x14ac:dyDescent="0.25">
      <c r="C86" s="3"/>
    </row>
  </sheetData>
  <phoneticPr fontId="2" type="noConversion"/>
  <printOptions horizontalCentered="1"/>
  <pageMargins left="0.5" right="0.5" top="0.5" bottom="0.5" header="0.5" footer="0.5"/>
  <pageSetup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Z142"/>
  <sheetViews>
    <sheetView zoomScale="50" zoomScaleNormal="5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1" sqref="D1"/>
    </sheetView>
  </sheetViews>
  <sheetFormatPr defaultRowHeight="15.75" x14ac:dyDescent="0.25"/>
  <cols>
    <col min="1" max="1" width="20.25" style="148" customWidth="1"/>
    <col min="2" max="2" width="22.25" style="36" customWidth="1"/>
    <col min="3" max="3" width="19" style="143" customWidth="1"/>
    <col min="4" max="4" width="16.375" style="143" customWidth="1"/>
    <col min="5" max="5" width="36.875" style="148" customWidth="1"/>
    <col min="6" max="6" width="24.75" style="148" customWidth="1"/>
    <col min="7" max="7" width="14.75" style="148" customWidth="1"/>
    <col min="8" max="8" width="26.625" style="149" customWidth="1"/>
    <col min="9" max="9" width="22.25" style="148" customWidth="1"/>
    <col min="10" max="10" width="18.125" style="148" customWidth="1"/>
    <col min="11" max="12" width="23.25" style="148" customWidth="1"/>
    <col min="13" max="13" width="14.75" style="148" customWidth="1"/>
    <col min="14" max="14" width="13.5" style="148" customWidth="1"/>
    <col min="15" max="15" width="28.75" style="148" customWidth="1"/>
    <col min="16" max="16" width="16.5" style="148" customWidth="1"/>
    <col min="17" max="17" width="12.375" style="148" customWidth="1"/>
    <col min="18" max="18" width="15.125" style="148" customWidth="1"/>
    <col min="19" max="19" width="7.125" style="148" customWidth="1"/>
    <col min="20" max="20" width="10.875" style="148" customWidth="1"/>
    <col min="21" max="21" width="23.375" style="148" customWidth="1"/>
    <col min="22" max="23" width="37.75" style="148" customWidth="1"/>
    <col min="24" max="24" width="35.375" style="148" customWidth="1"/>
    <col min="25" max="25" width="52.625" style="148" customWidth="1"/>
    <col min="26" max="26" width="45.875" style="148" bestFit="1" customWidth="1"/>
    <col min="27" max="110" width="7.125" style="148" customWidth="1"/>
    <col min="111" max="16384" width="9" style="148"/>
  </cols>
  <sheetData>
    <row r="1" spans="1:26" s="171" customFormat="1" ht="21" x14ac:dyDescent="0.25">
      <c r="A1" s="170" t="s">
        <v>4</v>
      </c>
      <c r="C1" s="172"/>
      <c r="D1" s="173"/>
      <c r="E1" s="174"/>
      <c r="F1" s="174"/>
      <c r="G1" s="175"/>
      <c r="H1" s="176"/>
    </row>
    <row r="2" spans="1:26" s="142" customFormat="1" x14ac:dyDescent="0.25">
      <c r="A2" s="141" t="s">
        <v>52</v>
      </c>
      <c r="C2" s="143"/>
      <c r="D2" s="143"/>
      <c r="E2" s="142" t="s">
        <v>171</v>
      </c>
      <c r="H2" s="144"/>
    </row>
    <row r="3" spans="1:26" s="142" customFormat="1" x14ac:dyDescent="0.25">
      <c r="A3" s="145" t="str">
        <f>'Admin Info'!B5</f>
        <v>Sacramento Municipal Utility District (SMUD)</v>
      </c>
      <c r="C3" s="143"/>
      <c r="D3" s="143"/>
      <c r="H3" s="144"/>
    </row>
    <row r="4" spans="1:26" x14ac:dyDescent="0.25">
      <c r="A4" s="146"/>
      <c r="B4" s="147"/>
    </row>
    <row r="5" spans="1:26" s="153" customFormat="1" ht="66" customHeight="1" x14ac:dyDescent="0.25">
      <c r="A5" s="150" t="s">
        <v>101</v>
      </c>
      <c r="B5" s="150" t="s">
        <v>42</v>
      </c>
      <c r="C5" s="151" t="s">
        <v>10</v>
      </c>
      <c r="D5" s="151" t="s">
        <v>11</v>
      </c>
      <c r="E5" s="150" t="s">
        <v>53</v>
      </c>
      <c r="F5" s="150" t="s">
        <v>19</v>
      </c>
      <c r="G5" s="150" t="s">
        <v>17</v>
      </c>
      <c r="H5" s="150" t="s">
        <v>126</v>
      </c>
      <c r="I5" s="150" t="s">
        <v>127</v>
      </c>
      <c r="J5" s="150" t="s">
        <v>128</v>
      </c>
      <c r="K5" s="150" t="s">
        <v>129</v>
      </c>
      <c r="L5" s="150" t="s">
        <v>109</v>
      </c>
      <c r="M5" s="150" t="s">
        <v>33</v>
      </c>
      <c r="N5" s="150" t="s">
        <v>12</v>
      </c>
      <c r="O5" s="150" t="s">
        <v>110</v>
      </c>
      <c r="P5" s="150" t="s">
        <v>111</v>
      </c>
      <c r="Q5" s="150" t="s">
        <v>112</v>
      </c>
      <c r="R5" s="150" t="s">
        <v>16</v>
      </c>
      <c r="S5" s="150" t="s">
        <v>13</v>
      </c>
      <c r="T5" s="150" t="s">
        <v>108</v>
      </c>
      <c r="U5" s="150" t="s">
        <v>54</v>
      </c>
      <c r="V5" s="152" t="s">
        <v>18</v>
      </c>
      <c r="W5" s="152" t="s">
        <v>14</v>
      </c>
      <c r="X5" s="150" t="s">
        <v>15</v>
      </c>
      <c r="Y5" s="150" t="s">
        <v>130</v>
      </c>
      <c r="Z5" s="150" t="s">
        <v>131</v>
      </c>
    </row>
    <row r="6" spans="1:26" s="149" customFormat="1" ht="47.25" x14ac:dyDescent="0.25">
      <c r="A6" s="154" t="s">
        <v>385</v>
      </c>
      <c r="B6" s="155" t="s">
        <v>402</v>
      </c>
      <c r="C6" s="156">
        <v>41974</v>
      </c>
      <c r="D6" s="156">
        <v>46022</v>
      </c>
      <c r="E6" s="149" t="s">
        <v>400</v>
      </c>
      <c r="F6" s="149" t="s">
        <v>166</v>
      </c>
      <c r="G6" s="149" t="s">
        <v>167</v>
      </c>
      <c r="H6" s="149" t="s">
        <v>168</v>
      </c>
      <c r="I6" s="149" t="s">
        <v>468</v>
      </c>
      <c r="J6" s="149" t="s">
        <v>168</v>
      </c>
      <c r="K6" s="149" t="s">
        <v>169</v>
      </c>
      <c r="L6" s="149" t="s">
        <v>214</v>
      </c>
      <c r="M6" s="149" t="s">
        <v>405</v>
      </c>
      <c r="N6" s="149" t="s">
        <v>170</v>
      </c>
      <c r="O6" s="149" t="s">
        <v>458</v>
      </c>
      <c r="P6" s="149" t="s">
        <v>400</v>
      </c>
      <c r="Q6" s="149" t="s">
        <v>405</v>
      </c>
      <c r="R6" s="149" t="s">
        <v>172</v>
      </c>
      <c r="S6" s="149" t="s">
        <v>170</v>
      </c>
      <c r="U6" s="149" t="s">
        <v>460</v>
      </c>
      <c r="V6" s="149" t="s">
        <v>404</v>
      </c>
      <c r="W6" s="149" t="s">
        <v>424</v>
      </c>
      <c r="Y6" s="149" t="s">
        <v>403</v>
      </c>
    </row>
    <row r="7" spans="1:26" s="149" customFormat="1" ht="47.25" x14ac:dyDescent="0.25">
      <c r="A7" s="154" t="s">
        <v>386</v>
      </c>
      <c r="B7" s="155" t="s">
        <v>406</v>
      </c>
      <c r="C7" s="156">
        <v>38772</v>
      </c>
      <c r="D7" s="156">
        <v>42424</v>
      </c>
      <c r="E7" s="149" t="s">
        <v>401</v>
      </c>
      <c r="F7" s="149" t="s">
        <v>166</v>
      </c>
      <c r="G7" s="149" t="s">
        <v>167</v>
      </c>
      <c r="H7" s="149" t="s">
        <v>168</v>
      </c>
      <c r="I7" s="149" t="s">
        <v>468</v>
      </c>
      <c r="J7" s="149" t="s">
        <v>168</v>
      </c>
      <c r="K7" s="149" t="s">
        <v>169</v>
      </c>
      <c r="L7" s="149" t="s">
        <v>214</v>
      </c>
      <c r="M7" s="149" t="s">
        <v>405</v>
      </c>
      <c r="N7" s="149" t="s">
        <v>170</v>
      </c>
      <c r="O7" s="149" t="s">
        <v>459</v>
      </c>
      <c r="P7" s="149" t="s">
        <v>401</v>
      </c>
      <c r="Q7" s="149" t="s">
        <v>405</v>
      </c>
      <c r="R7" s="149" t="s">
        <v>172</v>
      </c>
      <c r="S7" s="149" t="s">
        <v>170</v>
      </c>
      <c r="U7" s="149" t="s">
        <v>461</v>
      </c>
      <c r="V7" s="149" t="s">
        <v>404</v>
      </c>
    </row>
    <row r="8" spans="1:26" s="149" customFormat="1" ht="31.5" x14ac:dyDescent="0.25">
      <c r="A8" s="149" t="s">
        <v>466</v>
      </c>
      <c r="B8" s="157" t="s">
        <v>174</v>
      </c>
      <c r="C8" s="156">
        <v>38899</v>
      </c>
      <c r="D8" s="156">
        <v>46203</v>
      </c>
      <c r="E8" s="149" t="s">
        <v>175</v>
      </c>
      <c r="F8" s="149" t="s">
        <v>166</v>
      </c>
      <c r="G8" s="149" t="s">
        <v>167</v>
      </c>
      <c r="H8" s="149" t="s">
        <v>176</v>
      </c>
      <c r="I8" s="149" t="s">
        <v>462</v>
      </c>
      <c r="J8" s="149" t="s">
        <v>177</v>
      </c>
      <c r="K8" s="149" t="s">
        <v>178</v>
      </c>
      <c r="L8" s="149" t="s">
        <v>179</v>
      </c>
      <c r="M8" s="149" t="s">
        <v>405</v>
      </c>
      <c r="N8" s="149" t="s">
        <v>170</v>
      </c>
      <c r="O8" s="149" t="s">
        <v>465</v>
      </c>
      <c r="P8" s="149" t="s">
        <v>175</v>
      </c>
      <c r="R8" s="149" t="s">
        <v>467</v>
      </c>
      <c r="S8" s="149" t="s">
        <v>180</v>
      </c>
      <c r="U8" s="149" t="s">
        <v>173</v>
      </c>
      <c r="V8" s="149" t="s">
        <v>464</v>
      </c>
      <c r="W8" s="149" t="s">
        <v>463</v>
      </c>
      <c r="Y8" s="149" t="s">
        <v>403</v>
      </c>
    </row>
    <row r="9" spans="1:26" s="149" customFormat="1" ht="47.25" x14ac:dyDescent="0.25">
      <c r="A9" s="149" t="s">
        <v>181</v>
      </c>
      <c r="B9" s="157" t="s">
        <v>182</v>
      </c>
      <c r="C9" s="156">
        <v>32916</v>
      </c>
      <c r="D9" s="156">
        <v>48030</v>
      </c>
      <c r="E9" s="149" t="s">
        <v>496</v>
      </c>
      <c r="F9" s="149" t="s">
        <v>166</v>
      </c>
      <c r="G9" s="149" t="s">
        <v>183</v>
      </c>
      <c r="H9" s="149" t="s">
        <v>176</v>
      </c>
      <c r="I9" s="149" t="s">
        <v>497</v>
      </c>
      <c r="J9" s="149" t="s">
        <v>177</v>
      </c>
      <c r="K9" s="149" t="s">
        <v>184</v>
      </c>
      <c r="L9" s="149" t="s">
        <v>185</v>
      </c>
      <c r="M9" s="149" t="s">
        <v>405</v>
      </c>
      <c r="N9" s="149" t="s">
        <v>170</v>
      </c>
      <c r="O9" s="149" t="s">
        <v>498</v>
      </c>
      <c r="P9" s="149" t="s">
        <v>499</v>
      </c>
      <c r="R9" s="149" t="s">
        <v>170</v>
      </c>
      <c r="S9" s="149" t="s">
        <v>180</v>
      </c>
      <c r="U9" s="149" t="s">
        <v>186</v>
      </c>
      <c r="V9" s="149" t="s">
        <v>500</v>
      </c>
      <c r="Y9" s="149" t="s">
        <v>501</v>
      </c>
    </row>
    <row r="10" spans="1:26" s="149" customFormat="1" ht="31.5" x14ac:dyDescent="0.25">
      <c r="A10" s="149" t="s">
        <v>387</v>
      </c>
      <c r="B10" s="155" t="s">
        <v>187</v>
      </c>
      <c r="C10" s="156">
        <v>38534</v>
      </c>
      <c r="D10" s="156">
        <v>42185</v>
      </c>
      <c r="E10" s="149" t="s">
        <v>188</v>
      </c>
      <c r="F10" s="149" t="s">
        <v>556</v>
      </c>
      <c r="G10" s="149" t="s">
        <v>452</v>
      </c>
      <c r="H10" s="149" t="s">
        <v>176</v>
      </c>
      <c r="I10" s="149" t="s">
        <v>177</v>
      </c>
      <c r="J10" s="149" t="s">
        <v>177</v>
      </c>
      <c r="K10" s="149" t="s">
        <v>456</v>
      </c>
      <c r="L10" s="149" t="s">
        <v>189</v>
      </c>
      <c r="M10" s="149" t="s">
        <v>455</v>
      </c>
      <c r="N10" s="149" t="s">
        <v>170</v>
      </c>
      <c r="O10" s="149" t="s">
        <v>190</v>
      </c>
      <c r="P10" s="149" t="s">
        <v>188</v>
      </c>
      <c r="R10" s="149" t="s">
        <v>172</v>
      </c>
      <c r="S10" s="149" t="s">
        <v>170</v>
      </c>
      <c r="U10" s="149" t="s">
        <v>191</v>
      </c>
      <c r="V10" s="149" t="s">
        <v>453</v>
      </c>
      <c r="W10" s="149" t="s">
        <v>454</v>
      </c>
      <c r="Y10" s="149" t="s">
        <v>403</v>
      </c>
    </row>
    <row r="11" spans="1:26" s="149" customFormat="1" ht="60.75" customHeight="1" x14ac:dyDescent="0.25">
      <c r="A11" s="149" t="s">
        <v>388</v>
      </c>
      <c r="B11" s="155" t="s">
        <v>187</v>
      </c>
      <c r="C11" s="156">
        <v>38534</v>
      </c>
      <c r="D11" s="156">
        <v>42185</v>
      </c>
      <c r="E11" s="149" t="s">
        <v>457</v>
      </c>
      <c r="F11" s="149" t="s">
        <v>556</v>
      </c>
      <c r="G11" s="149" t="s">
        <v>452</v>
      </c>
      <c r="H11" s="149" t="s">
        <v>176</v>
      </c>
      <c r="I11" s="149" t="s">
        <v>177</v>
      </c>
      <c r="J11" s="149" t="s">
        <v>177</v>
      </c>
      <c r="K11" s="149" t="s">
        <v>456</v>
      </c>
      <c r="L11" s="149" t="s">
        <v>189</v>
      </c>
      <c r="M11" s="149" t="s">
        <v>455</v>
      </c>
      <c r="N11" s="149" t="s">
        <v>170</v>
      </c>
      <c r="O11" s="149" t="s">
        <v>192</v>
      </c>
      <c r="R11" s="149" t="s">
        <v>172</v>
      </c>
      <c r="S11" s="149" t="s">
        <v>170</v>
      </c>
      <c r="U11" s="149" t="s">
        <v>191</v>
      </c>
      <c r="V11" s="149" t="s">
        <v>453</v>
      </c>
      <c r="W11" s="149" t="s">
        <v>454</v>
      </c>
      <c r="Y11" s="149" t="s">
        <v>403</v>
      </c>
    </row>
    <row r="12" spans="1:26" s="149" customFormat="1" ht="47.25" x14ac:dyDescent="0.25">
      <c r="A12" s="149" t="s">
        <v>194</v>
      </c>
      <c r="B12" s="155" t="s">
        <v>195</v>
      </c>
      <c r="C12" s="156">
        <v>39052</v>
      </c>
      <c r="D12" s="156">
        <v>42004</v>
      </c>
      <c r="E12" s="149" t="s">
        <v>196</v>
      </c>
      <c r="F12" s="149" t="s">
        <v>197</v>
      </c>
      <c r="G12" s="149" t="s">
        <v>469</v>
      </c>
      <c r="H12" s="149" t="s">
        <v>198</v>
      </c>
      <c r="I12" s="149" t="s">
        <v>472</v>
      </c>
      <c r="J12" s="149" t="s">
        <v>470</v>
      </c>
      <c r="K12" s="149" t="s">
        <v>471</v>
      </c>
      <c r="L12" s="149" t="s">
        <v>199</v>
      </c>
      <c r="M12" s="149" t="s">
        <v>405</v>
      </c>
      <c r="N12" s="149" t="s">
        <v>170</v>
      </c>
      <c r="O12" s="149" t="s">
        <v>473</v>
      </c>
      <c r="P12" s="149" t="s">
        <v>200</v>
      </c>
      <c r="R12" s="149" t="s">
        <v>213</v>
      </c>
      <c r="S12" s="149" t="s">
        <v>170</v>
      </c>
      <c r="U12" s="149" t="s">
        <v>201</v>
      </c>
      <c r="V12" s="149" t="s">
        <v>474</v>
      </c>
      <c r="Y12" s="149" t="s">
        <v>403</v>
      </c>
    </row>
    <row r="13" spans="1:26" s="149" customFormat="1" ht="54.75" customHeight="1" x14ac:dyDescent="0.25">
      <c r="A13" s="149" t="s">
        <v>202</v>
      </c>
      <c r="B13" s="155" t="s">
        <v>517</v>
      </c>
      <c r="C13" s="156">
        <v>40026</v>
      </c>
      <c r="D13" s="156">
        <v>42947</v>
      </c>
      <c r="E13" s="149" t="s">
        <v>518</v>
      </c>
      <c r="F13" s="149" t="s">
        <v>519</v>
      </c>
      <c r="G13" s="149" t="s">
        <v>203</v>
      </c>
      <c r="H13" s="149" t="s">
        <v>198</v>
      </c>
      <c r="I13" s="149" t="s">
        <v>472</v>
      </c>
      <c r="J13" s="149" t="s">
        <v>204</v>
      </c>
      <c r="L13" s="149" t="s">
        <v>199</v>
      </c>
      <c r="M13" s="149" t="s">
        <v>405</v>
      </c>
      <c r="N13" s="149" t="s">
        <v>170</v>
      </c>
      <c r="O13" s="149" t="s">
        <v>205</v>
      </c>
      <c r="P13" s="158" t="s">
        <v>206</v>
      </c>
      <c r="R13" s="149" t="s">
        <v>170</v>
      </c>
      <c r="S13" s="149" t="s">
        <v>170</v>
      </c>
      <c r="U13" s="149" t="s">
        <v>207</v>
      </c>
      <c r="V13" s="149" t="s">
        <v>520</v>
      </c>
      <c r="Y13" s="149" t="s">
        <v>403</v>
      </c>
    </row>
    <row r="14" spans="1:26" s="149" customFormat="1" ht="53.25" customHeight="1" x14ac:dyDescent="0.25">
      <c r="A14" s="149" t="s">
        <v>154</v>
      </c>
      <c r="B14" s="155" t="s">
        <v>505</v>
      </c>
      <c r="C14" s="156">
        <v>32874</v>
      </c>
      <c r="D14" s="156">
        <v>42004</v>
      </c>
      <c r="E14" s="149" t="s">
        <v>208</v>
      </c>
      <c r="G14" s="149" t="s">
        <v>209</v>
      </c>
      <c r="H14" s="149" t="s">
        <v>210</v>
      </c>
      <c r="I14" s="149" t="s">
        <v>211</v>
      </c>
      <c r="J14" s="149" t="s">
        <v>212</v>
      </c>
      <c r="L14" s="149" t="s">
        <v>199</v>
      </c>
      <c r="M14" s="149" t="s">
        <v>405</v>
      </c>
      <c r="N14" s="149" t="s">
        <v>506</v>
      </c>
      <c r="O14" s="149" t="s">
        <v>213</v>
      </c>
      <c r="R14" s="149" t="s">
        <v>213</v>
      </c>
      <c r="S14" s="149" t="s">
        <v>170</v>
      </c>
      <c r="U14" s="149" t="s">
        <v>215</v>
      </c>
      <c r="Y14" s="149" t="s">
        <v>507</v>
      </c>
    </row>
    <row r="15" spans="1:26" s="149" customFormat="1" ht="63" x14ac:dyDescent="0.25">
      <c r="A15" s="159" t="s">
        <v>216</v>
      </c>
      <c r="B15" s="155" t="s">
        <v>217</v>
      </c>
      <c r="C15" s="156">
        <v>38353</v>
      </c>
      <c r="D15" s="156">
        <v>45657</v>
      </c>
      <c r="E15" s="158" t="s">
        <v>564</v>
      </c>
      <c r="F15" s="149" t="s">
        <v>218</v>
      </c>
      <c r="G15" s="149" t="s">
        <v>183</v>
      </c>
      <c r="H15" s="149" t="s">
        <v>219</v>
      </c>
      <c r="K15" s="149" t="s">
        <v>216</v>
      </c>
      <c r="L15" s="149" t="s">
        <v>199</v>
      </c>
      <c r="M15" s="149" t="s">
        <v>405</v>
      </c>
      <c r="N15" s="149" t="s">
        <v>521</v>
      </c>
      <c r="O15" s="149" t="s">
        <v>522</v>
      </c>
      <c r="P15" s="149" t="s">
        <v>220</v>
      </c>
      <c r="R15" s="149" t="s">
        <v>180</v>
      </c>
      <c r="S15" s="149" t="s">
        <v>170</v>
      </c>
      <c r="U15" s="149" t="s">
        <v>173</v>
      </c>
      <c r="V15" s="149" t="s">
        <v>523</v>
      </c>
      <c r="Y15" s="160" t="s">
        <v>524</v>
      </c>
    </row>
    <row r="16" spans="1:26" s="149" customFormat="1" ht="39" customHeight="1" x14ac:dyDescent="0.25">
      <c r="A16" s="149" t="s">
        <v>389</v>
      </c>
      <c r="B16" s="155" t="s">
        <v>502</v>
      </c>
      <c r="C16" s="156">
        <v>41061</v>
      </c>
      <c r="D16" s="156">
        <v>41425</v>
      </c>
      <c r="E16" s="149" t="s">
        <v>221</v>
      </c>
      <c r="F16" s="149" t="s">
        <v>166</v>
      </c>
      <c r="G16" s="149" t="s">
        <v>222</v>
      </c>
      <c r="H16" s="149" t="s">
        <v>168</v>
      </c>
      <c r="I16" s="149" t="s">
        <v>223</v>
      </c>
      <c r="J16" s="149" t="s">
        <v>168</v>
      </c>
      <c r="K16" s="149" t="s">
        <v>169</v>
      </c>
      <c r="L16" s="149" t="s">
        <v>224</v>
      </c>
      <c r="M16" s="149" t="s">
        <v>503</v>
      </c>
      <c r="N16" s="149" t="s">
        <v>180</v>
      </c>
      <c r="O16" s="149" t="s">
        <v>225</v>
      </c>
      <c r="P16" s="149" t="s">
        <v>193</v>
      </c>
      <c r="R16" s="149" t="s">
        <v>170</v>
      </c>
      <c r="S16" s="149" t="s">
        <v>170</v>
      </c>
      <c r="U16" s="149" t="s">
        <v>226</v>
      </c>
      <c r="V16" s="149" t="s">
        <v>404</v>
      </c>
      <c r="W16" s="149" t="s">
        <v>424</v>
      </c>
      <c r="Y16" s="149" t="s">
        <v>504</v>
      </c>
    </row>
    <row r="17" spans="1:26" s="149" customFormat="1" ht="39" customHeight="1" x14ac:dyDescent="0.25">
      <c r="A17" s="159" t="s">
        <v>390</v>
      </c>
      <c r="B17" s="155" t="s">
        <v>438</v>
      </c>
      <c r="C17" s="156">
        <v>39671</v>
      </c>
      <c r="D17" s="156">
        <v>46997</v>
      </c>
      <c r="E17" s="149" t="s">
        <v>227</v>
      </c>
      <c r="F17" s="149" t="s">
        <v>166</v>
      </c>
      <c r="G17" s="149" t="s">
        <v>252</v>
      </c>
      <c r="H17" s="149" t="s">
        <v>168</v>
      </c>
      <c r="I17" s="149" t="s">
        <v>229</v>
      </c>
      <c r="J17" s="149" t="s">
        <v>168</v>
      </c>
      <c r="K17" s="149" t="s">
        <v>169</v>
      </c>
      <c r="L17" s="149" t="s">
        <v>435</v>
      </c>
      <c r="M17" s="149" t="s">
        <v>254</v>
      </c>
      <c r="N17" s="149" t="s">
        <v>170</v>
      </c>
      <c r="O17" s="149" t="s">
        <v>451</v>
      </c>
      <c r="P17" s="149" t="s">
        <v>227</v>
      </c>
      <c r="Q17" s="149" t="s">
        <v>254</v>
      </c>
      <c r="R17" s="149" t="s">
        <v>172</v>
      </c>
      <c r="S17" s="149" t="s">
        <v>180</v>
      </c>
      <c r="T17" s="149" t="s">
        <v>228</v>
      </c>
      <c r="U17" s="149" t="s">
        <v>255</v>
      </c>
      <c r="V17" s="149" t="s">
        <v>404</v>
      </c>
      <c r="W17" s="149" t="s">
        <v>424</v>
      </c>
      <c r="X17" s="149" t="s">
        <v>440</v>
      </c>
      <c r="Y17" s="149" t="s">
        <v>439</v>
      </c>
      <c r="Z17" s="149" t="s">
        <v>403</v>
      </c>
    </row>
    <row r="18" spans="1:26" s="149" customFormat="1" ht="39" customHeight="1" x14ac:dyDescent="0.25">
      <c r="A18" s="161" t="s">
        <v>429</v>
      </c>
      <c r="B18" s="155" t="s">
        <v>430</v>
      </c>
      <c r="C18" s="156">
        <v>39927</v>
      </c>
      <c r="D18" s="156">
        <v>43830</v>
      </c>
      <c r="E18" s="149" t="s">
        <v>433</v>
      </c>
      <c r="F18" s="149" t="s">
        <v>166</v>
      </c>
      <c r="G18" s="149" t="s">
        <v>437</v>
      </c>
      <c r="H18" s="149" t="s">
        <v>168</v>
      </c>
      <c r="I18" s="149" t="s">
        <v>229</v>
      </c>
      <c r="J18" s="149" t="s">
        <v>168</v>
      </c>
      <c r="K18" s="149" t="s">
        <v>169</v>
      </c>
      <c r="L18" s="149" t="s">
        <v>436</v>
      </c>
      <c r="M18" s="149" t="s">
        <v>405</v>
      </c>
      <c r="N18" s="149" t="s">
        <v>170</v>
      </c>
      <c r="O18" s="149" t="s">
        <v>434</v>
      </c>
      <c r="P18" s="149" t="s">
        <v>433</v>
      </c>
      <c r="Q18" s="149" t="s">
        <v>405</v>
      </c>
      <c r="R18" s="149" t="s">
        <v>172</v>
      </c>
      <c r="S18" s="149" t="s">
        <v>180</v>
      </c>
      <c r="T18" s="149" t="s">
        <v>228</v>
      </c>
      <c r="U18" s="149" t="s">
        <v>255</v>
      </c>
      <c r="V18" s="149" t="s">
        <v>404</v>
      </c>
      <c r="W18" s="149" t="s">
        <v>431</v>
      </c>
      <c r="X18" s="149" t="s">
        <v>228</v>
      </c>
      <c r="Y18" s="149" t="s">
        <v>432</v>
      </c>
    </row>
    <row r="19" spans="1:26" s="158" customFormat="1" ht="47.25" x14ac:dyDescent="0.25">
      <c r="A19" s="158" t="s">
        <v>565</v>
      </c>
      <c r="B19" s="162" t="s">
        <v>230</v>
      </c>
      <c r="C19" s="169">
        <v>37700</v>
      </c>
      <c r="D19" s="169">
        <v>45838</v>
      </c>
      <c r="E19" s="158" t="s">
        <v>566</v>
      </c>
      <c r="F19" s="158" t="s">
        <v>231</v>
      </c>
      <c r="G19" s="158" t="s">
        <v>232</v>
      </c>
      <c r="H19" s="158" t="s">
        <v>176</v>
      </c>
      <c r="I19" s="158" t="s">
        <v>233</v>
      </c>
      <c r="J19" s="158" t="s">
        <v>177</v>
      </c>
      <c r="K19" s="158" t="s">
        <v>525</v>
      </c>
      <c r="L19" s="158" t="s">
        <v>199</v>
      </c>
      <c r="M19" s="158" t="s">
        <v>405</v>
      </c>
      <c r="N19" s="158" t="s">
        <v>170</v>
      </c>
      <c r="O19" s="158" t="s">
        <v>525</v>
      </c>
      <c r="P19" s="158" t="s">
        <v>228</v>
      </c>
      <c r="R19" s="158" t="s">
        <v>213</v>
      </c>
      <c r="S19" s="158" t="s">
        <v>180</v>
      </c>
      <c r="U19" s="158" t="s">
        <v>173</v>
      </c>
      <c r="V19" s="158" t="s">
        <v>526</v>
      </c>
      <c r="Y19" s="158" t="s">
        <v>403</v>
      </c>
    </row>
    <row r="20" spans="1:26" s="158" customFormat="1" ht="31.5" x14ac:dyDescent="0.25">
      <c r="A20" s="158" t="s">
        <v>567</v>
      </c>
      <c r="B20" s="162" t="s">
        <v>568</v>
      </c>
      <c r="C20" s="169">
        <v>39995</v>
      </c>
      <c r="D20" s="169">
        <v>44377</v>
      </c>
      <c r="E20" s="158" t="s">
        <v>527</v>
      </c>
      <c r="F20" s="158" t="s">
        <v>166</v>
      </c>
      <c r="G20" s="158" t="s">
        <v>203</v>
      </c>
      <c r="H20" s="158" t="s">
        <v>198</v>
      </c>
      <c r="I20" s="158" t="s">
        <v>472</v>
      </c>
      <c r="J20" s="158" t="s">
        <v>234</v>
      </c>
      <c r="K20" s="158" t="s">
        <v>235</v>
      </c>
      <c r="L20" s="158" t="s">
        <v>236</v>
      </c>
      <c r="M20" s="158" t="s">
        <v>405</v>
      </c>
      <c r="N20" s="158" t="s">
        <v>528</v>
      </c>
      <c r="O20" s="158" t="s">
        <v>237</v>
      </c>
      <c r="P20" s="158" t="s">
        <v>529</v>
      </c>
      <c r="R20" s="158" t="s">
        <v>172</v>
      </c>
      <c r="S20" s="158" t="s">
        <v>170</v>
      </c>
      <c r="U20" s="158" t="s">
        <v>511</v>
      </c>
      <c r="V20" s="158" t="s">
        <v>530</v>
      </c>
      <c r="W20" s="158" t="s">
        <v>531</v>
      </c>
      <c r="X20" s="158" t="s">
        <v>532</v>
      </c>
      <c r="Y20" s="158" t="s">
        <v>403</v>
      </c>
    </row>
    <row r="21" spans="1:26" s="158" customFormat="1" ht="78.75" x14ac:dyDescent="0.25">
      <c r="A21" s="158" t="s">
        <v>238</v>
      </c>
      <c r="B21" s="162" t="s">
        <v>475</v>
      </c>
      <c r="C21" s="169">
        <v>40135</v>
      </c>
      <c r="D21" s="169">
        <v>45565</v>
      </c>
      <c r="E21" s="158" t="s">
        <v>239</v>
      </c>
      <c r="F21" s="158" t="s">
        <v>166</v>
      </c>
      <c r="G21" s="158" t="s">
        <v>167</v>
      </c>
      <c r="H21" s="158" t="s">
        <v>176</v>
      </c>
      <c r="I21" s="158" t="s">
        <v>240</v>
      </c>
      <c r="J21" s="158" t="s">
        <v>177</v>
      </c>
      <c r="K21" s="158" t="s">
        <v>241</v>
      </c>
      <c r="L21" s="158" t="s">
        <v>199</v>
      </c>
      <c r="M21" s="158" t="s">
        <v>405</v>
      </c>
      <c r="N21" s="158" t="s">
        <v>170</v>
      </c>
      <c r="O21" s="158" t="s">
        <v>476</v>
      </c>
      <c r="P21" s="158" t="s">
        <v>242</v>
      </c>
      <c r="Q21" s="158" t="s">
        <v>405</v>
      </c>
      <c r="R21" s="158" t="s">
        <v>170</v>
      </c>
      <c r="S21" s="158" t="s">
        <v>170</v>
      </c>
      <c r="U21" s="158" t="s">
        <v>207</v>
      </c>
      <c r="V21" s="158" t="s">
        <v>477</v>
      </c>
      <c r="W21" s="158" t="s">
        <v>478</v>
      </c>
      <c r="X21" s="158" t="s">
        <v>479</v>
      </c>
      <c r="Y21" s="158" t="s">
        <v>480</v>
      </c>
    </row>
    <row r="22" spans="1:26" s="149" customFormat="1" ht="78.75" x14ac:dyDescent="0.25">
      <c r="A22" s="158" t="s">
        <v>552</v>
      </c>
      <c r="B22" s="162" t="s">
        <v>508</v>
      </c>
      <c r="C22" s="156">
        <v>41636</v>
      </c>
      <c r="D22" s="156">
        <v>48944</v>
      </c>
      <c r="E22" s="149" t="s">
        <v>512</v>
      </c>
      <c r="F22" s="149" t="s">
        <v>166</v>
      </c>
      <c r="G22" s="149" t="s">
        <v>243</v>
      </c>
      <c r="H22" s="149" t="s">
        <v>244</v>
      </c>
      <c r="I22" s="149" t="s">
        <v>509</v>
      </c>
      <c r="J22" s="149" t="s">
        <v>244</v>
      </c>
      <c r="K22" s="149" t="s">
        <v>510</v>
      </c>
      <c r="L22" s="149" t="s">
        <v>236</v>
      </c>
      <c r="M22" s="149" t="s">
        <v>405</v>
      </c>
      <c r="N22" s="149" t="s">
        <v>170</v>
      </c>
      <c r="O22" s="149" t="s">
        <v>514</v>
      </c>
      <c r="P22" s="149" t="s">
        <v>513</v>
      </c>
      <c r="Q22" s="149" t="s">
        <v>405</v>
      </c>
      <c r="R22" s="149" t="s">
        <v>172</v>
      </c>
      <c r="S22" s="149" t="s">
        <v>170</v>
      </c>
      <c r="U22" s="149" t="s">
        <v>511</v>
      </c>
      <c r="V22" s="149" t="s">
        <v>553</v>
      </c>
      <c r="W22" s="149" t="s">
        <v>554</v>
      </c>
      <c r="X22" s="149" t="s">
        <v>515</v>
      </c>
      <c r="Y22" s="149" t="s">
        <v>555</v>
      </c>
      <c r="Z22" s="149" t="s">
        <v>516</v>
      </c>
    </row>
    <row r="23" spans="1:26" s="149" customFormat="1" ht="47.25" x14ac:dyDescent="0.25">
      <c r="A23" s="149" t="s">
        <v>533</v>
      </c>
      <c r="B23" s="155" t="s">
        <v>245</v>
      </c>
      <c r="C23" s="156">
        <v>41244</v>
      </c>
      <c r="D23" s="156">
        <v>48548</v>
      </c>
      <c r="E23" s="158" t="s">
        <v>569</v>
      </c>
      <c r="F23" s="149" t="s">
        <v>166</v>
      </c>
      <c r="G23" s="149" t="s">
        <v>203</v>
      </c>
      <c r="H23" s="149" t="s">
        <v>177</v>
      </c>
      <c r="I23" s="149" t="s">
        <v>534</v>
      </c>
      <c r="J23" s="149" t="s">
        <v>535</v>
      </c>
      <c r="K23" s="149" t="s">
        <v>536</v>
      </c>
      <c r="L23" s="149" t="s">
        <v>537</v>
      </c>
      <c r="M23" s="149" t="s">
        <v>405</v>
      </c>
      <c r="N23" s="149" t="s">
        <v>528</v>
      </c>
      <c r="O23" s="149" t="s">
        <v>246</v>
      </c>
      <c r="P23" s="149" t="s">
        <v>247</v>
      </c>
      <c r="R23" s="149" t="s">
        <v>172</v>
      </c>
      <c r="S23" s="149" t="s">
        <v>538</v>
      </c>
      <c r="U23" s="149" t="s">
        <v>511</v>
      </c>
      <c r="W23" s="149" t="s">
        <v>424</v>
      </c>
      <c r="X23" s="149" t="s">
        <v>539</v>
      </c>
      <c r="Y23" s="149" t="s">
        <v>480</v>
      </c>
    </row>
    <row r="24" spans="1:26" s="149" customFormat="1" ht="39" customHeight="1" x14ac:dyDescent="0.25">
      <c r="A24" s="149" t="s">
        <v>391</v>
      </c>
      <c r="B24" s="155" t="s">
        <v>248</v>
      </c>
      <c r="C24" s="156" t="s">
        <v>413</v>
      </c>
      <c r="D24" s="156" t="s">
        <v>418</v>
      </c>
      <c r="E24" s="149" t="s">
        <v>407</v>
      </c>
      <c r="F24" s="149" t="s">
        <v>166</v>
      </c>
      <c r="G24" s="149" t="s">
        <v>252</v>
      </c>
      <c r="H24" s="149" t="s">
        <v>168</v>
      </c>
      <c r="I24" s="149" t="s">
        <v>253</v>
      </c>
      <c r="J24" s="149" t="s">
        <v>168</v>
      </c>
      <c r="K24" s="149" t="s">
        <v>169</v>
      </c>
      <c r="L24" s="149" t="s">
        <v>435</v>
      </c>
      <c r="M24" s="149" t="s">
        <v>254</v>
      </c>
      <c r="N24" s="149" t="s">
        <v>170</v>
      </c>
      <c r="O24" s="149" t="s">
        <v>441</v>
      </c>
      <c r="P24" s="149" t="s">
        <v>407</v>
      </c>
      <c r="Q24" s="149" t="s">
        <v>254</v>
      </c>
      <c r="R24" s="149" t="s">
        <v>172</v>
      </c>
      <c r="S24" s="149" t="s">
        <v>180</v>
      </c>
      <c r="T24" s="149" t="s">
        <v>228</v>
      </c>
      <c r="U24" s="149" t="s">
        <v>255</v>
      </c>
      <c r="V24" s="149" t="s">
        <v>404</v>
      </c>
      <c r="W24" s="149" t="s">
        <v>424</v>
      </c>
      <c r="X24" s="149" t="s">
        <v>228</v>
      </c>
      <c r="Y24" s="149" t="s">
        <v>414</v>
      </c>
    </row>
    <row r="25" spans="1:26" s="149" customFormat="1" ht="39" customHeight="1" x14ac:dyDescent="0.25">
      <c r="A25" s="149" t="s">
        <v>392</v>
      </c>
      <c r="B25" s="155" t="s">
        <v>248</v>
      </c>
      <c r="C25" s="156" t="s">
        <v>413</v>
      </c>
      <c r="D25" s="156" t="s">
        <v>418</v>
      </c>
      <c r="E25" s="149" t="s">
        <v>407</v>
      </c>
      <c r="F25" s="149" t="s">
        <v>166</v>
      </c>
      <c r="G25" s="149" t="s">
        <v>252</v>
      </c>
      <c r="H25" s="149" t="s">
        <v>168</v>
      </c>
      <c r="I25" s="149" t="s">
        <v>253</v>
      </c>
      <c r="J25" s="149" t="s">
        <v>168</v>
      </c>
      <c r="K25" s="149" t="s">
        <v>169</v>
      </c>
      <c r="L25" s="149" t="s">
        <v>435</v>
      </c>
      <c r="M25" s="149" t="s">
        <v>254</v>
      </c>
      <c r="N25" s="149" t="s">
        <v>170</v>
      </c>
      <c r="O25" s="149" t="s">
        <v>442</v>
      </c>
      <c r="P25" s="149" t="s">
        <v>407</v>
      </c>
      <c r="Q25" s="149" t="s">
        <v>254</v>
      </c>
      <c r="R25" s="149" t="s">
        <v>172</v>
      </c>
      <c r="S25" s="149" t="s">
        <v>180</v>
      </c>
      <c r="T25" s="149" t="s">
        <v>228</v>
      </c>
      <c r="U25" s="149" t="s">
        <v>255</v>
      </c>
      <c r="V25" s="149" t="s">
        <v>404</v>
      </c>
      <c r="W25" s="149" t="s">
        <v>424</v>
      </c>
      <c r="X25" s="149" t="s">
        <v>228</v>
      </c>
      <c r="Y25" s="149" t="s">
        <v>414</v>
      </c>
    </row>
    <row r="26" spans="1:26" s="149" customFormat="1" ht="39" customHeight="1" x14ac:dyDescent="0.25">
      <c r="A26" s="149" t="s">
        <v>393</v>
      </c>
      <c r="B26" s="155" t="s">
        <v>248</v>
      </c>
      <c r="C26" s="156">
        <v>40909</v>
      </c>
      <c r="D26" s="156" t="s">
        <v>419</v>
      </c>
      <c r="E26" s="149" t="s">
        <v>408</v>
      </c>
      <c r="F26" s="149" t="s">
        <v>166</v>
      </c>
      <c r="G26" s="149" t="s">
        <v>252</v>
      </c>
      <c r="H26" s="149" t="s">
        <v>168</v>
      </c>
      <c r="I26" s="149" t="s">
        <v>468</v>
      </c>
      <c r="J26" s="149" t="s">
        <v>168</v>
      </c>
      <c r="K26" s="149" t="s">
        <v>169</v>
      </c>
      <c r="L26" s="149" t="s">
        <v>435</v>
      </c>
      <c r="M26" s="149" t="s">
        <v>254</v>
      </c>
      <c r="N26" s="149" t="s">
        <v>170</v>
      </c>
      <c r="O26" s="149" t="s">
        <v>443</v>
      </c>
      <c r="P26" s="149" t="s">
        <v>408</v>
      </c>
      <c r="Q26" s="149" t="s">
        <v>254</v>
      </c>
      <c r="R26" s="149" t="s">
        <v>172</v>
      </c>
      <c r="S26" s="149" t="s">
        <v>180</v>
      </c>
      <c r="T26" s="149" t="s">
        <v>228</v>
      </c>
      <c r="U26" s="149" t="s">
        <v>255</v>
      </c>
      <c r="V26" s="149" t="s">
        <v>404</v>
      </c>
      <c r="W26" s="149" t="s">
        <v>424</v>
      </c>
      <c r="X26" s="149" t="s">
        <v>228</v>
      </c>
      <c r="Y26" s="149" t="s">
        <v>416</v>
      </c>
    </row>
    <row r="27" spans="1:26" s="149" customFormat="1" ht="47.25" customHeight="1" x14ac:dyDescent="0.25">
      <c r="A27" s="149" t="s">
        <v>394</v>
      </c>
      <c r="B27" s="155" t="s">
        <v>248</v>
      </c>
      <c r="C27" s="156">
        <v>41221</v>
      </c>
      <c r="D27" s="156">
        <v>48549</v>
      </c>
      <c r="E27" s="149" t="s">
        <v>193</v>
      </c>
      <c r="F27" s="149" t="s">
        <v>166</v>
      </c>
      <c r="G27" s="149" t="s">
        <v>252</v>
      </c>
      <c r="H27" s="149" t="s">
        <v>168</v>
      </c>
      <c r="I27" s="149" t="s">
        <v>253</v>
      </c>
      <c r="J27" s="149" t="s">
        <v>168</v>
      </c>
      <c r="K27" s="149" t="s">
        <v>169</v>
      </c>
      <c r="L27" s="149" t="s">
        <v>435</v>
      </c>
      <c r="M27" s="149" t="s">
        <v>254</v>
      </c>
      <c r="N27" s="149" t="s">
        <v>170</v>
      </c>
      <c r="O27" s="149" t="s">
        <v>444</v>
      </c>
      <c r="P27" s="149" t="s">
        <v>193</v>
      </c>
      <c r="Q27" s="149" t="s">
        <v>254</v>
      </c>
      <c r="R27" s="149" t="s">
        <v>172</v>
      </c>
      <c r="S27" s="149" t="s">
        <v>180</v>
      </c>
      <c r="T27" s="149" t="s">
        <v>228</v>
      </c>
      <c r="U27" s="149" t="s">
        <v>255</v>
      </c>
      <c r="V27" s="149" t="s">
        <v>404</v>
      </c>
      <c r="W27" s="149" t="s">
        <v>424</v>
      </c>
      <c r="X27" s="149" t="s">
        <v>228</v>
      </c>
      <c r="Y27" s="149" t="s">
        <v>415</v>
      </c>
    </row>
    <row r="28" spans="1:26" s="149" customFormat="1" ht="47.25" customHeight="1" x14ac:dyDescent="0.25">
      <c r="A28" s="149" t="s">
        <v>396</v>
      </c>
      <c r="B28" s="155" t="s">
        <v>249</v>
      </c>
      <c r="C28" s="156">
        <v>40866</v>
      </c>
      <c r="D28" s="156">
        <v>48183</v>
      </c>
      <c r="E28" s="149" t="s">
        <v>409</v>
      </c>
      <c r="F28" s="149" t="s">
        <v>166</v>
      </c>
      <c r="G28" s="149" t="s">
        <v>252</v>
      </c>
      <c r="H28" s="149" t="s">
        <v>168</v>
      </c>
      <c r="I28" s="149" t="s">
        <v>253</v>
      </c>
      <c r="J28" s="149" t="s">
        <v>168</v>
      </c>
      <c r="K28" s="149" t="s">
        <v>169</v>
      </c>
      <c r="L28" s="149" t="s">
        <v>435</v>
      </c>
      <c r="M28" s="149" t="s">
        <v>254</v>
      </c>
      <c r="N28" s="149" t="s">
        <v>170</v>
      </c>
      <c r="O28" s="149" t="s">
        <v>445</v>
      </c>
      <c r="P28" s="149" t="s">
        <v>409</v>
      </c>
      <c r="Q28" s="149" t="s">
        <v>254</v>
      </c>
      <c r="R28" s="149" t="s">
        <v>172</v>
      </c>
      <c r="S28" s="149" t="s">
        <v>180</v>
      </c>
      <c r="T28" s="149" t="s">
        <v>228</v>
      </c>
      <c r="U28" s="149" t="s">
        <v>255</v>
      </c>
      <c r="V28" s="149" t="s">
        <v>404</v>
      </c>
      <c r="W28" s="149" t="s">
        <v>424</v>
      </c>
      <c r="X28" s="149" t="s">
        <v>228</v>
      </c>
      <c r="Y28" s="149" t="s">
        <v>425</v>
      </c>
    </row>
    <row r="29" spans="1:26" s="149" customFormat="1" ht="47.25" customHeight="1" x14ac:dyDescent="0.25">
      <c r="A29" s="149" t="s">
        <v>397</v>
      </c>
      <c r="B29" s="155" t="s">
        <v>249</v>
      </c>
      <c r="C29" s="156">
        <v>40897</v>
      </c>
      <c r="D29" s="156">
        <v>48214</v>
      </c>
      <c r="E29" s="149" t="s">
        <v>409</v>
      </c>
      <c r="F29" s="149" t="s">
        <v>166</v>
      </c>
      <c r="G29" s="149" t="s">
        <v>252</v>
      </c>
      <c r="H29" s="149" t="s">
        <v>168</v>
      </c>
      <c r="I29" s="149" t="s">
        <v>253</v>
      </c>
      <c r="J29" s="149" t="s">
        <v>168</v>
      </c>
      <c r="K29" s="149" t="s">
        <v>169</v>
      </c>
      <c r="L29" s="149" t="s">
        <v>435</v>
      </c>
      <c r="M29" s="149" t="s">
        <v>254</v>
      </c>
      <c r="N29" s="149" t="s">
        <v>170</v>
      </c>
      <c r="O29" s="149" t="s">
        <v>446</v>
      </c>
      <c r="P29" s="149" t="s">
        <v>409</v>
      </c>
      <c r="Q29" s="149" t="s">
        <v>254</v>
      </c>
      <c r="R29" s="149" t="s">
        <v>172</v>
      </c>
      <c r="S29" s="149" t="s">
        <v>180</v>
      </c>
      <c r="T29" s="149" t="s">
        <v>228</v>
      </c>
      <c r="U29" s="149" t="s">
        <v>255</v>
      </c>
      <c r="V29" s="149" t="s">
        <v>404</v>
      </c>
      <c r="W29" s="149" t="s">
        <v>424</v>
      </c>
      <c r="X29" s="149" t="s">
        <v>228</v>
      </c>
      <c r="Y29" s="149" t="s">
        <v>421</v>
      </c>
    </row>
    <row r="30" spans="1:26" s="149" customFormat="1" ht="47.25" customHeight="1" x14ac:dyDescent="0.25">
      <c r="A30" s="149" t="s">
        <v>398</v>
      </c>
      <c r="B30" s="155" t="s">
        <v>249</v>
      </c>
      <c r="C30" s="156">
        <v>40907</v>
      </c>
      <c r="D30" s="156">
        <v>48214</v>
      </c>
      <c r="E30" s="149" t="s">
        <v>227</v>
      </c>
      <c r="F30" s="149" t="s">
        <v>166</v>
      </c>
      <c r="G30" s="149" t="s">
        <v>252</v>
      </c>
      <c r="H30" s="149" t="s">
        <v>168</v>
      </c>
      <c r="I30" s="149" t="s">
        <v>253</v>
      </c>
      <c r="J30" s="149" t="s">
        <v>168</v>
      </c>
      <c r="K30" s="149" t="s">
        <v>169</v>
      </c>
      <c r="L30" s="149" t="s">
        <v>435</v>
      </c>
      <c r="M30" s="149" t="s">
        <v>254</v>
      </c>
      <c r="N30" s="149" t="s">
        <v>170</v>
      </c>
      <c r="O30" s="149" t="s">
        <v>447</v>
      </c>
      <c r="P30" s="149" t="s">
        <v>227</v>
      </c>
      <c r="Q30" s="149" t="s">
        <v>254</v>
      </c>
      <c r="R30" s="149" t="s">
        <v>172</v>
      </c>
      <c r="S30" s="149" t="s">
        <v>180</v>
      </c>
      <c r="T30" s="149" t="s">
        <v>228</v>
      </c>
      <c r="U30" s="149" t="s">
        <v>255</v>
      </c>
      <c r="V30" s="149" t="s">
        <v>404</v>
      </c>
      <c r="W30" s="149" t="s">
        <v>424</v>
      </c>
      <c r="X30" s="149" t="s">
        <v>228</v>
      </c>
      <c r="Y30" s="149" t="s">
        <v>426</v>
      </c>
    </row>
    <row r="31" spans="1:26" s="149" customFormat="1" ht="47.25" customHeight="1" x14ac:dyDescent="0.25">
      <c r="A31" s="149" t="s">
        <v>395</v>
      </c>
      <c r="B31" s="155" t="s">
        <v>249</v>
      </c>
      <c r="C31" s="156" t="s">
        <v>417</v>
      </c>
      <c r="D31" s="156" t="s">
        <v>420</v>
      </c>
      <c r="E31" s="149" t="s">
        <v>410</v>
      </c>
      <c r="F31" s="149" t="s">
        <v>166</v>
      </c>
      <c r="G31" s="149" t="s">
        <v>252</v>
      </c>
      <c r="H31" s="149" t="s">
        <v>168</v>
      </c>
      <c r="I31" s="149" t="s">
        <v>253</v>
      </c>
      <c r="J31" s="149" t="s">
        <v>168</v>
      </c>
      <c r="K31" s="149" t="s">
        <v>169</v>
      </c>
      <c r="L31" s="149" t="s">
        <v>435</v>
      </c>
      <c r="M31" s="149" t="s">
        <v>254</v>
      </c>
      <c r="N31" s="149" t="s">
        <v>170</v>
      </c>
      <c r="O31" s="149" t="s">
        <v>448</v>
      </c>
      <c r="P31" s="149" t="s">
        <v>410</v>
      </c>
      <c r="Q31" s="149" t="s">
        <v>254</v>
      </c>
      <c r="R31" s="149" t="s">
        <v>172</v>
      </c>
      <c r="S31" s="149" t="s">
        <v>180</v>
      </c>
      <c r="T31" s="149" t="s">
        <v>228</v>
      </c>
      <c r="U31" s="149" t="s">
        <v>255</v>
      </c>
      <c r="V31" s="149" t="s">
        <v>404</v>
      </c>
      <c r="W31" s="149" t="s">
        <v>424</v>
      </c>
      <c r="X31" s="149" t="s">
        <v>228</v>
      </c>
      <c r="Y31" s="149" t="s">
        <v>422</v>
      </c>
    </row>
    <row r="32" spans="1:26" s="149" customFormat="1" ht="47.25" customHeight="1" x14ac:dyDescent="0.25">
      <c r="A32" s="149" t="s">
        <v>399</v>
      </c>
      <c r="B32" s="155" t="s">
        <v>250</v>
      </c>
      <c r="C32" s="156">
        <v>41153</v>
      </c>
      <c r="D32" s="156">
        <v>48488</v>
      </c>
      <c r="E32" s="149" t="s">
        <v>411</v>
      </c>
      <c r="F32" s="149" t="s">
        <v>166</v>
      </c>
      <c r="G32" s="149" t="s">
        <v>252</v>
      </c>
      <c r="H32" s="149" t="s">
        <v>168</v>
      </c>
      <c r="I32" s="149" t="s">
        <v>253</v>
      </c>
      <c r="J32" s="149" t="s">
        <v>168</v>
      </c>
      <c r="K32" s="149" t="s">
        <v>169</v>
      </c>
      <c r="L32" s="149" t="s">
        <v>435</v>
      </c>
      <c r="M32" s="149" t="s">
        <v>254</v>
      </c>
      <c r="N32" s="149" t="s">
        <v>170</v>
      </c>
      <c r="O32" s="149" t="s">
        <v>450</v>
      </c>
      <c r="P32" s="149" t="s">
        <v>411</v>
      </c>
      <c r="Q32" s="149" t="s">
        <v>254</v>
      </c>
      <c r="R32" s="149" t="s">
        <v>172</v>
      </c>
      <c r="S32" s="149" t="s">
        <v>180</v>
      </c>
      <c r="T32" s="149" t="s">
        <v>228</v>
      </c>
      <c r="U32" s="149" t="s">
        <v>255</v>
      </c>
      <c r="V32" s="149" t="s">
        <v>404</v>
      </c>
      <c r="W32" s="149" t="s">
        <v>424</v>
      </c>
      <c r="X32" s="149" t="s">
        <v>228</v>
      </c>
      <c r="Y32" s="149" t="s">
        <v>423</v>
      </c>
    </row>
    <row r="33" spans="1:25" s="149" customFormat="1" ht="42.75" customHeight="1" x14ac:dyDescent="0.25">
      <c r="A33" s="149" t="s">
        <v>251</v>
      </c>
      <c r="B33" s="161" t="s">
        <v>251</v>
      </c>
      <c r="C33" s="156">
        <v>40391</v>
      </c>
      <c r="D33" s="156">
        <v>47727</v>
      </c>
      <c r="E33" s="149" t="s">
        <v>412</v>
      </c>
      <c r="F33" s="149" t="s">
        <v>166</v>
      </c>
      <c r="G33" s="149" t="s">
        <v>252</v>
      </c>
      <c r="H33" s="149" t="s">
        <v>168</v>
      </c>
      <c r="I33" s="149" t="s">
        <v>229</v>
      </c>
      <c r="J33" s="149" t="s">
        <v>168</v>
      </c>
      <c r="K33" s="149" t="s">
        <v>169</v>
      </c>
      <c r="L33" s="149" t="s">
        <v>435</v>
      </c>
      <c r="M33" s="149" t="s">
        <v>254</v>
      </c>
      <c r="N33" s="149" t="s">
        <v>170</v>
      </c>
      <c r="O33" s="149" t="s">
        <v>449</v>
      </c>
      <c r="P33" s="149" t="s">
        <v>412</v>
      </c>
      <c r="Q33" s="149" t="s">
        <v>254</v>
      </c>
      <c r="R33" s="149" t="s">
        <v>172</v>
      </c>
      <c r="S33" s="149" t="s">
        <v>180</v>
      </c>
      <c r="T33" s="149" t="s">
        <v>228</v>
      </c>
      <c r="U33" s="149" t="s">
        <v>255</v>
      </c>
      <c r="V33" s="149" t="s">
        <v>404</v>
      </c>
      <c r="W33" s="149" t="s">
        <v>424</v>
      </c>
      <c r="X33" s="149" t="s">
        <v>228</v>
      </c>
      <c r="Y33" s="149" t="s">
        <v>427</v>
      </c>
    </row>
    <row r="34" spans="1:25" s="149" customFormat="1" ht="42.75" customHeight="1" x14ac:dyDescent="0.25">
      <c r="A34" s="149" t="s">
        <v>487</v>
      </c>
      <c r="B34" s="161" t="s">
        <v>494</v>
      </c>
      <c r="C34" s="156">
        <v>41423</v>
      </c>
      <c r="D34" s="156">
        <v>48731</v>
      </c>
      <c r="E34" s="149" t="s">
        <v>495</v>
      </c>
      <c r="F34" s="149" t="s">
        <v>166</v>
      </c>
      <c r="G34" s="149" t="s">
        <v>437</v>
      </c>
      <c r="H34" s="149" t="s">
        <v>168</v>
      </c>
      <c r="I34" s="149" t="s">
        <v>229</v>
      </c>
      <c r="J34" s="149" t="s">
        <v>168</v>
      </c>
      <c r="K34" s="149" t="s">
        <v>169</v>
      </c>
      <c r="L34" s="149" t="s">
        <v>435</v>
      </c>
      <c r="N34" s="149" t="s">
        <v>170</v>
      </c>
      <c r="O34" s="149" t="s">
        <v>558</v>
      </c>
      <c r="P34" s="149" t="s">
        <v>495</v>
      </c>
      <c r="R34" s="149" t="s">
        <v>172</v>
      </c>
      <c r="S34" s="149" t="s">
        <v>180</v>
      </c>
      <c r="T34" s="149" t="s">
        <v>228</v>
      </c>
      <c r="U34" s="149" t="s">
        <v>255</v>
      </c>
      <c r="V34" s="149" t="s">
        <v>404</v>
      </c>
      <c r="W34" s="149" t="s">
        <v>424</v>
      </c>
      <c r="X34" s="149" t="s">
        <v>228</v>
      </c>
    </row>
    <row r="35" spans="1:25" s="149" customFormat="1" ht="42.75" customHeight="1" x14ac:dyDescent="0.25">
      <c r="A35" s="149" t="s">
        <v>488</v>
      </c>
      <c r="B35" s="161" t="s">
        <v>493</v>
      </c>
      <c r="C35" s="156">
        <v>41502</v>
      </c>
      <c r="D35" s="156">
        <v>48823</v>
      </c>
      <c r="E35" s="149" t="s">
        <v>492</v>
      </c>
      <c r="F35" s="149" t="s">
        <v>166</v>
      </c>
      <c r="G35" s="149" t="s">
        <v>437</v>
      </c>
      <c r="H35" s="149" t="s">
        <v>168</v>
      </c>
      <c r="I35" s="149" t="s">
        <v>229</v>
      </c>
      <c r="J35" s="149" t="s">
        <v>168</v>
      </c>
      <c r="K35" s="149" t="s">
        <v>169</v>
      </c>
      <c r="L35" s="149" t="s">
        <v>435</v>
      </c>
      <c r="N35" s="149" t="s">
        <v>170</v>
      </c>
      <c r="O35" s="149" t="s">
        <v>559</v>
      </c>
      <c r="P35" s="149" t="s">
        <v>492</v>
      </c>
      <c r="R35" s="149" t="s">
        <v>172</v>
      </c>
      <c r="S35" s="149" t="s">
        <v>180</v>
      </c>
      <c r="T35" s="149" t="s">
        <v>228</v>
      </c>
      <c r="U35" s="149" t="s">
        <v>255</v>
      </c>
      <c r="V35" s="149" t="s">
        <v>404</v>
      </c>
      <c r="W35" s="149" t="s">
        <v>424</v>
      </c>
      <c r="X35" s="149" t="s">
        <v>228</v>
      </c>
    </row>
    <row r="36" spans="1:25" s="149" customFormat="1" ht="42.75" customHeight="1" x14ac:dyDescent="0.25">
      <c r="A36" s="149" t="s">
        <v>428</v>
      </c>
      <c r="B36" s="161" t="s">
        <v>490</v>
      </c>
      <c r="C36" s="156">
        <v>41873</v>
      </c>
      <c r="D36" s="156">
        <v>49188</v>
      </c>
      <c r="E36" s="149" t="s">
        <v>491</v>
      </c>
      <c r="F36" s="149" t="s">
        <v>166</v>
      </c>
      <c r="G36" s="149" t="s">
        <v>252</v>
      </c>
      <c r="H36" s="149" t="s">
        <v>168</v>
      </c>
      <c r="I36" s="149" t="s">
        <v>229</v>
      </c>
      <c r="J36" s="149" t="s">
        <v>168</v>
      </c>
      <c r="K36" s="149" t="s">
        <v>169</v>
      </c>
      <c r="L36" s="149" t="s">
        <v>435</v>
      </c>
      <c r="M36" s="149" t="s">
        <v>254</v>
      </c>
      <c r="N36" s="149" t="s">
        <v>170</v>
      </c>
      <c r="O36" s="149" t="s">
        <v>561</v>
      </c>
      <c r="P36" s="149" t="s">
        <v>491</v>
      </c>
      <c r="Q36" s="149" t="s">
        <v>254</v>
      </c>
      <c r="R36" s="149" t="s">
        <v>172</v>
      </c>
      <c r="S36" s="149" t="s">
        <v>180</v>
      </c>
      <c r="T36" s="149" t="s">
        <v>228</v>
      </c>
      <c r="U36" s="149" t="s">
        <v>255</v>
      </c>
      <c r="V36" s="149" t="s">
        <v>404</v>
      </c>
      <c r="W36" s="149" t="s">
        <v>563</v>
      </c>
    </row>
    <row r="37" spans="1:25" s="149" customFormat="1" ht="42.75" customHeight="1" x14ac:dyDescent="0.25">
      <c r="A37" s="149" t="s">
        <v>486</v>
      </c>
      <c r="B37" s="161" t="s">
        <v>484</v>
      </c>
      <c r="C37" s="156" t="s">
        <v>540</v>
      </c>
      <c r="D37" s="156" t="s">
        <v>562</v>
      </c>
      <c r="E37" s="149" t="s">
        <v>485</v>
      </c>
      <c r="F37" s="149" t="s">
        <v>166</v>
      </c>
      <c r="G37" s="149" t="s">
        <v>437</v>
      </c>
      <c r="H37" s="149" t="s">
        <v>168</v>
      </c>
      <c r="I37" s="149" t="s">
        <v>229</v>
      </c>
      <c r="J37" s="149" t="s">
        <v>168</v>
      </c>
      <c r="K37" s="149" t="s">
        <v>169</v>
      </c>
      <c r="L37" s="149" t="s">
        <v>435</v>
      </c>
      <c r="M37" s="149" t="s">
        <v>171</v>
      </c>
      <c r="N37" s="149" t="s">
        <v>170</v>
      </c>
      <c r="O37" s="149" t="s">
        <v>560</v>
      </c>
      <c r="P37" s="149" t="s">
        <v>557</v>
      </c>
      <c r="R37" s="149" t="s">
        <v>172</v>
      </c>
      <c r="S37" s="149" t="s">
        <v>180</v>
      </c>
      <c r="U37" s="149" t="s">
        <v>255</v>
      </c>
      <c r="V37" s="149" t="s">
        <v>404</v>
      </c>
      <c r="W37" s="149" t="s">
        <v>563</v>
      </c>
      <c r="X37" s="149" t="s">
        <v>228</v>
      </c>
      <c r="Y37" s="149" t="s">
        <v>489</v>
      </c>
    </row>
    <row r="38" spans="1:25" s="149" customFormat="1" ht="63" x14ac:dyDescent="0.25">
      <c r="A38" s="149" t="s">
        <v>481</v>
      </c>
      <c r="B38" s="161" t="s">
        <v>482</v>
      </c>
      <c r="C38" s="156" t="s">
        <v>541</v>
      </c>
      <c r="D38" s="156">
        <v>51135</v>
      </c>
      <c r="E38" s="149" t="s">
        <v>483</v>
      </c>
      <c r="F38" s="149" t="s">
        <v>166</v>
      </c>
      <c r="G38" s="149" t="s">
        <v>243</v>
      </c>
      <c r="H38" s="149" t="s">
        <v>177</v>
      </c>
      <c r="I38" s="149" t="s">
        <v>544</v>
      </c>
      <c r="J38" s="149" t="s">
        <v>545</v>
      </c>
      <c r="K38" s="149" t="s">
        <v>546</v>
      </c>
      <c r="L38" s="149" t="s">
        <v>542</v>
      </c>
      <c r="M38" s="149" t="s">
        <v>405</v>
      </c>
      <c r="N38" s="149" t="s">
        <v>170</v>
      </c>
      <c r="O38" s="149" t="s">
        <v>547</v>
      </c>
      <c r="P38" s="149" t="s">
        <v>543</v>
      </c>
      <c r="R38" s="149" t="s">
        <v>172</v>
      </c>
      <c r="S38" s="149" t="s">
        <v>170</v>
      </c>
      <c r="T38" s="149" t="s">
        <v>228</v>
      </c>
      <c r="U38" s="149" t="s">
        <v>511</v>
      </c>
      <c r="V38" s="149" t="s">
        <v>548</v>
      </c>
      <c r="W38" s="149" t="s">
        <v>549</v>
      </c>
      <c r="X38" s="149" t="s">
        <v>551</v>
      </c>
      <c r="Y38" s="149" t="s">
        <v>550</v>
      </c>
    </row>
    <row r="39" spans="1:25" s="149" customFormat="1" x14ac:dyDescent="0.25"/>
    <row r="40" spans="1:25" s="149" customFormat="1" x14ac:dyDescent="0.25">
      <c r="B40" s="161"/>
      <c r="C40" s="156"/>
      <c r="D40" s="156"/>
    </row>
    <row r="41" spans="1:25" s="149" customFormat="1" x14ac:dyDescent="0.25">
      <c r="B41" s="161"/>
      <c r="C41" s="163"/>
      <c r="D41" s="163"/>
      <c r="W41" s="149" t="s">
        <v>171</v>
      </c>
    </row>
    <row r="42" spans="1:25" s="149" customFormat="1" x14ac:dyDescent="0.25">
      <c r="B42" s="161"/>
      <c r="C42" s="163"/>
      <c r="D42" s="163"/>
      <c r="W42" s="149" t="s">
        <v>171</v>
      </c>
    </row>
    <row r="43" spans="1:25" s="149" customFormat="1" x14ac:dyDescent="0.25">
      <c r="B43" s="161"/>
      <c r="C43" s="163" t="s">
        <v>171</v>
      </c>
      <c r="D43" s="163"/>
    </row>
    <row r="44" spans="1:25" s="149" customFormat="1" x14ac:dyDescent="0.25">
      <c r="B44" s="161"/>
      <c r="C44" s="163"/>
      <c r="D44" s="163"/>
    </row>
    <row r="45" spans="1:25" s="149" customFormat="1" x14ac:dyDescent="0.25">
      <c r="B45" s="161"/>
      <c r="C45" s="163"/>
      <c r="D45" s="163"/>
    </row>
    <row r="46" spans="1:25" s="149" customFormat="1" x14ac:dyDescent="0.25">
      <c r="B46" s="161"/>
      <c r="C46" s="163"/>
      <c r="D46" s="163"/>
    </row>
    <row r="47" spans="1:25" s="149" customFormat="1" x14ac:dyDescent="0.25">
      <c r="B47" s="161"/>
      <c r="C47" s="163"/>
      <c r="D47" s="163"/>
    </row>
    <row r="48" spans="1:25" s="149" customFormat="1" x14ac:dyDescent="0.25">
      <c r="B48" s="161"/>
      <c r="C48" s="163"/>
      <c r="D48" s="163"/>
    </row>
    <row r="49" spans="2:4" s="149" customFormat="1" x14ac:dyDescent="0.25">
      <c r="B49" s="161"/>
      <c r="C49" s="163"/>
      <c r="D49" s="163"/>
    </row>
    <row r="50" spans="2:4" s="149" customFormat="1" x14ac:dyDescent="0.25">
      <c r="B50" s="161"/>
      <c r="C50" s="163"/>
      <c r="D50" s="163"/>
    </row>
    <row r="51" spans="2:4" s="149" customFormat="1" x14ac:dyDescent="0.25">
      <c r="B51" s="161"/>
      <c r="C51" s="163"/>
      <c r="D51" s="163"/>
    </row>
    <row r="52" spans="2:4" s="149" customFormat="1" x14ac:dyDescent="0.25">
      <c r="B52" s="161"/>
      <c r="C52" s="163"/>
      <c r="D52" s="163"/>
    </row>
    <row r="53" spans="2:4" s="149" customFormat="1" x14ac:dyDescent="0.25">
      <c r="B53" s="161"/>
      <c r="C53" s="163"/>
      <c r="D53" s="163"/>
    </row>
    <row r="54" spans="2:4" s="149" customFormat="1" x14ac:dyDescent="0.25">
      <c r="B54" s="161"/>
      <c r="C54" s="163"/>
      <c r="D54" s="163"/>
    </row>
    <row r="55" spans="2:4" s="149" customFormat="1" x14ac:dyDescent="0.25">
      <c r="B55" s="161"/>
      <c r="C55" s="163"/>
      <c r="D55" s="163"/>
    </row>
    <row r="56" spans="2:4" s="149" customFormat="1" x14ac:dyDescent="0.25">
      <c r="B56" s="161"/>
      <c r="C56" s="163"/>
      <c r="D56" s="163"/>
    </row>
    <row r="57" spans="2:4" s="149" customFormat="1" x14ac:dyDescent="0.25">
      <c r="B57" s="161"/>
      <c r="C57" s="163"/>
      <c r="D57" s="163"/>
    </row>
    <row r="58" spans="2:4" s="149" customFormat="1" x14ac:dyDescent="0.25">
      <c r="B58" s="161"/>
      <c r="C58" s="163"/>
      <c r="D58" s="163"/>
    </row>
    <row r="59" spans="2:4" s="149" customFormat="1" x14ac:dyDescent="0.25">
      <c r="B59" s="161"/>
      <c r="C59" s="163"/>
      <c r="D59" s="163"/>
    </row>
    <row r="60" spans="2:4" s="149" customFormat="1" x14ac:dyDescent="0.25">
      <c r="B60" s="161"/>
      <c r="C60" s="163"/>
      <c r="D60" s="163"/>
    </row>
    <row r="61" spans="2:4" s="149" customFormat="1" x14ac:dyDescent="0.25">
      <c r="B61" s="161"/>
      <c r="C61" s="163"/>
      <c r="D61" s="163"/>
    </row>
    <row r="62" spans="2:4" s="149" customFormat="1" x14ac:dyDescent="0.25">
      <c r="B62" s="161"/>
      <c r="C62" s="163"/>
      <c r="D62" s="163"/>
    </row>
    <row r="63" spans="2:4" s="149" customFormat="1" x14ac:dyDescent="0.25">
      <c r="B63" s="161"/>
      <c r="C63" s="163"/>
      <c r="D63" s="163"/>
    </row>
    <row r="64" spans="2:4" s="149" customFormat="1" x14ac:dyDescent="0.25">
      <c r="B64" s="161"/>
      <c r="C64" s="163"/>
      <c r="D64" s="163"/>
    </row>
    <row r="65" spans="2:4" s="149" customFormat="1" x14ac:dyDescent="0.25">
      <c r="B65" s="161"/>
      <c r="C65" s="163"/>
      <c r="D65" s="163"/>
    </row>
    <row r="66" spans="2:4" s="149" customFormat="1" x14ac:dyDescent="0.25">
      <c r="B66" s="161"/>
      <c r="C66" s="163"/>
      <c r="D66" s="163"/>
    </row>
    <row r="67" spans="2:4" s="149" customFormat="1" x14ac:dyDescent="0.25">
      <c r="B67" s="161"/>
      <c r="C67" s="163"/>
      <c r="D67" s="163"/>
    </row>
    <row r="68" spans="2:4" s="149" customFormat="1" x14ac:dyDescent="0.25">
      <c r="B68" s="161"/>
      <c r="C68" s="163"/>
      <c r="D68" s="163"/>
    </row>
    <row r="69" spans="2:4" s="149" customFormat="1" x14ac:dyDescent="0.25">
      <c r="B69" s="161"/>
      <c r="C69" s="163"/>
      <c r="D69" s="163"/>
    </row>
    <row r="70" spans="2:4" s="149" customFormat="1" x14ac:dyDescent="0.25">
      <c r="B70" s="161"/>
      <c r="C70" s="163"/>
      <c r="D70" s="163"/>
    </row>
    <row r="71" spans="2:4" s="149" customFormat="1" x14ac:dyDescent="0.25">
      <c r="B71" s="161"/>
      <c r="C71" s="163"/>
      <c r="D71" s="163"/>
    </row>
    <row r="72" spans="2:4" s="149" customFormat="1" x14ac:dyDescent="0.25">
      <c r="B72" s="161"/>
      <c r="C72" s="163"/>
      <c r="D72" s="163"/>
    </row>
    <row r="73" spans="2:4" s="149" customFormat="1" x14ac:dyDescent="0.25">
      <c r="B73" s="161"/>
      <c r="C73" s="163"/>
      <c r="D73" s="163"/>
    </row>
    <row r="74" spans="2:4" s="149" customFormat="1" x14ac:dyDescent="0.25">
      <c r="B74" s="161"/>
      <c r="C74" s="163"/>
      <c r="D74" s="163"/>
    </row>
    <row r="75" spans="2:4" s="149" customFormat="1" x14ac:dyDescent="0.25">
      <c r="B75" s="161"/>
      <c r="C75" s="163"/>
      <c r="D75" s="163"/>
    </row>
    <row r="76" spans="2:4" s="149" customFormat="1" x14ac:dyDescent="0.25">
      <c r="B76" s="161"/>
      <c r="C76" s="163"/>
      <c r="D76" s="163"/>
    </row>
    <row r="77" spans="2:4" s="149" customFormat="1" x14ac:dyDescent="0.25">
      <c r="B77" s="161"/>
      <c r="C77" s="163"/>
      <c r="D77" s="163"/>
    </row>
    <row r="78" spans="2:4" s="149" customFormat="1" x14ac:dyDescent="0.25">
      <c r="B78" s="161"/>
      <c r="C78" s="163"/>
      <c r="D78" s="163"/>
    </row>
    <row r="79" spans="2:4" s="149" customFormat="1" x14ac:dyDescent="0.25">
      <c r="B79" s="161"/>
      <c r="C79" s="163"/>
      <c r="D79" s="163"/>
    </row>
    <row r="80" spans="2:4" s="149" customFormat="1" x14ac:dyDescent="0.25">
      <c r="B80" s="161"/>
      <c r="C80" s="163"/>
      <c r="D80" s="163"/>
    </row>
    <row r="81" spans="2:4" s="149" customFormat="1" x14ac:dyDescent="0.25">
      <c r="B81" s="161"/>
      <c r="C81" s="163"/>
      <c r="D81" s="163"/>
    </row>
    <row r="82" spans="2:4" s="149" customFormat="1" x14ac:dyDescent="0.25">
      <c r="B82" s="161"/>
      <c r="C82" s="163"/>
      <c r="D82" s="163"/>
    </row>
    <row r="83" spans="2:4" s="149" customFormat="1" x14ac:dyDescent="0.25">
      <c r="B83" s="161"/>
      <c r="C83" s="163"/>
      <c r="D83" s="163"/>
    </row>
    <row r="84" spans="2:4" s="149" customFormat="1" x14ac:dyDescent="0.25">
      <c r="B84" s="161"/>
      <c r="C84" s="163"/>
      <c r="D84" s="163"/>
    </row>
    <row r="85" spans="2:4" s="149" customFormat="1" x14ac:dyDescent="0.25">
      <c r="B85" s="161"/>
      <c r="C85" s="163"/>
      <c r="D85" s="163"/>
    </row>
    <row r="86" spans="2:4" s="149" customFormat="1" x14ac:dyDescent="0.25">
      <c r="B86" s="161"/>
      <c r="C86" s="163"/>
      <c r="D86" s="163"/>
    </row>
    <row r="87" spans="2:4" s="149" customFormat="1" x14ac:dyDescent="0.25">
      <c r="B87" s="161"/>
      <c r="C87" s="163"/>
      <c r="D87" s="163"/>
    </row>
    <row r="88" spans="2:4" s="149" customFormat="1" x14ac:dyDescent="0.25">
      <c r="B88" s="161"/>
      <c r="C88" s="163"/>
      <c r="D88" s="163"/>
    </row>
    <row r="89" spans="2:4" s="149" customFormat="1" x14ac:dyDescent="0.25">
      <c r="B89" s="161"/>
      <c r="C89" s="163"/>
      <c r="D89" s="163"/>
    </row>
    <row r="90" spans="2:4" s="149" customFormat="1" x14ac:dyDescent="0.25">
      <c r="B90" s="161"/>
      <c r="C90" s="163"/>
      <c r="D90" s="163"/>
    </row>
    <row r="91" spans="2:4" s="149" customFormat="1" x14ac:dyDescent="0.25">
      <c r="B91" s="161"/>
      <c r="C91" s="163"/>
      <c r="D91" s="163"/>
    </row>
    <row r="92" spans="2:4" s="149" customFormat="1" x14ac:dyDescent="0.25">
      <c r="B92" s="161"/>
      <c r="C92" s="163"/>
      <c r="D92" s="163"/>
    </row>
    <row r="93" spans="2:4" s="149" customFormat="1" x14ac:dyDescent="0.25">
      <c r="B93" s="161"/>
      <c r="C93" s="163"/>
      <c r="D93" s="163"/>
    </row>
    <row r="94" spans="2:4" s="149" customFormat="1" x14ac:dyDescent="0.25">
      <c r="B94" s="161"/>
      <c r="C94" s="163"/>
      <c r="D94" s="163"/>
    </row>
    <row r="95" spans="2:4" s="149" customFormat="1" x14ac:dyDescent="0.25">
      <c r="B95" s="161"/>
      <c r="C95" s="163"/>
      <c r="D95" s="163"/>
    </row>
    <row r="96" spans="2:4" s="149" customFormat="1" x14ac:dyDescent="0.25">
      <c r="B96" s="161"/>
      <c r="C96" s="163"/>
      <c r="D96" s="163"/>
    </row>
    <row r="97" spans="2:4" s="149" customFormat="1" x14ac:dyDescent="0.25">
      <c r="B97" s="161"/>
      <c r="C97" s="163"/>
      <c r="D97" s="163"/>
    </row>
    <row r="98" spans="2:4" s="149" customFormat="1" x14ac:dyDescent="0.25">
      <c r="B98" s="161"/>
      <c r="C98" s="163"/>
      <c r="D98" s="163"/>
    </row>
    <row r="99" spans="2:4" s="149" customFormat="1" x14ac:dyDescent="0.25">
      <c r="B99" s="161"/>
      <c r="C99" s="163"/>
      <c r="D99" s="163"/>
    </row>
    <row r="100" spans="2:4" s="149" customFormat="1" x14ac:dyDescent="0.25">
      <c r="B100" s="161"/>
      <c r="C100" s="163"/>
      <c r="D100" s="163"/>
    </row>
    <row r="101" spans="2:4" s="149" customFormat="1" x14ac:dyDescent="0.25">
      <c r="B101" s="161"/>
      <c r="C101" s="163"/>
      <c r="D101" s="163"/>
    </row>
    <row r="102" spans="2:4" s="149" customFormat="1" x14ac:dyDescent="0.25">
      <c r="B102" s="161"/>
      <c r="C102" s="163"/>
      <c r="D102" s="163"/>
    </row>
    <row r="103" spans="2:4" s="149" customFormat="1" x14ac:dyDescent="0.25">
      <c r="B103" s="161"/>
      <c r="C103" s="163"/>
      <c r="D103" s="163"/>
    </row>
    <row r="104" spans="2:4" s="149" customFormat="1" x14ac:dyDescent="0.25">
      <c r="B104" s="161"/>
      <c r="C104" s="163"/>
      <c r="D104" s="163"/>
    </row>
    <row r="105" spans="2:4" s="149" customFormat="1" x14ac:dyDescent="0.25">
      <c r="B105" s="161"/>
      <c r="C105" s="163"/>
      <c r="D105" s="163"/>
    </row>
    <row r="106" spans="2:4" s="149" customFormat="1" x14ac:dyDescent="0.25">
      <c r="B106" s="161"/>
      <c r="C106" s="163"/>
      <c r="D106" s="163"/>
    </row>
    <row r="107" spans="2:4" s="149" customFormat="1" x14ac:dyDescent="0.25">
      <c r="B107" s="161"/>
      <c r="C107" s="163"/>
      <c r="D107" s="163"/>
    </row>
    <row r="108" spans="2:4" s="149" customFormat="1" x14ac:dyDescent="0.25">
      <c r="B108" s="161"/>
      <c r="C108" s="163"/>
      <c r="D108" s="163"/>
    </row>
    <row r="109" spans="2:4" s="149" customFormat="1" x14ac:dyDescent="0.25">
      <c r="B109" s="161"/>
      <c r="C109" s="163"/>
      <c r="D109" s="163"/>
    </row>
    <row r="110" spans="2:4" s="149" customFormat="1" x14ac:dyDescent="0.25">
      <c r="B110" s="161"/>
      <c r="C110" s="163"/>
      <c r="D110" s="163"/>
    </row>
    <row r="111" spans="2:4" s="149" customFormat="1" x14ac:dyDescent="0.25">
      <c r="B111" s="161"/>
      <c r="C111" s="163"/>
      <c r="D111" s="163"/>
    </row>
    <row r="112" spans="2:4" s="149" customFormat="1" x14ac:dyDescent="0.25">
      <c r="B112" s="161"/>
      <c r="C112" s="163"/>
      <c r="D112" s="163"/>
    </row>
    <row r="113" spans="2:4" s="149" customFormat="1" x14ac:dyDescent="0.25">
      <c r="B113" s="161"/>
      <c r="C113" s="163"/>
      <c r="D113" s="163"/>
    </row>
    <row r="114" spans="2:4" s="149" customFormat="1" x14ac:dyDescent="0.25">
      <c r="B114" s="161"/>
      <c r="C114" s="163"/>
      <c r="D114" s="163"/>
    </row>
    <row r="115" spans="2:4" s="149" customFormat="1" x14ac:dyDescent="0.25">
      <c r="B115" s="161"/>
      <c r="C115" s="163"/>
      <c r="D115" s="163"/>
    </row>
    <row r="116" spans="2:4" s="149" customFormat="1" x14ac:dyDescent="0.25">
      <c r="B116" s="161"/>
      <c r="C116" s="163"/>
      <c r="D116" s="163"/>
    </row>
    <row r="117" spans="2:4" s="149" customFormat="1" x14ac:dyDescent="0.25">
      <c r="B117" s="161"/>
      <c r="C117" s="163"/>
      <c r="D117" s="163"/>
    </row>
    <row r="118" spans="2:4" s="149" customFormat="1" x14ac:dyDescent="0.25">
      <c r="B118" s="161"/>
      <c r="C118" s="163"/>
      <c r="D118" s="163"/>
    </row>
    <row r="119" spans="2:4" s="149" customFormat="1" x14ac:dyDescent="0.25">
      <c r="B119" s="161"/>
      <c r="C119" s="163"/>
      <c r="D119" s="163"/>
    </row>
    <row r="120" spans="2:4" s="149" customFormat="1" x14ac:dyDescent="0.25">
      <c r="B120" s="161"/>
      <c r="C120" s="163"/>
      <c r="D120" s="163"/>
    </row>
    <row r="121" spans="2:4" s="149" customFormat="1" x14ac:dyDescent="0.25">
      <c r="B121" s="161"/>
      <c r="C121" s="163"/>
      <c r="D121" s="163"/>
    </row>
    <row r="122" spans="2:4" s="149" customFormat="1" x14ac:dyDescent="0.25">
      <c r="B122" s="161"/>
      <c r="C122" s="163"/>
      <c r="D122" s="163"/>
    </row>
    <row r="123" spans="2:4" s="149" customFormat="1" x14ac:dyDescent="0.25">
      <c r="B123" s="161"/>
      <c r="C123" s="163"/>
      <c r="D123" s="163"/>
    </row>
    <row r="124" spans="2:4" s="149" customFormat="1" x14ac:dyDescent="0.25">
      <c r="B124" s="161"/>
      <c r="C124" s="163"/>
      <c r="D124" s="163"/>
    </row>
    <row r="125" spans="2:4" s="149" customFormat="1" x14ac:dyDescent="0.25">
      <c r="B125" s="161"/>
      <c r="C125" s="163"/>
      <c r="D125" s="163"/>
    </row>
    <row r="126" spans="2:4" s="149" customFormat="1" x14ac:dyDescent="0.25">
      <c r="B126" s="161"/>
      <c r="C126" s="163"/>
      <c r="D126" s="163"/>
    </row>
    <row r="127" spans="2:4" s="149" customFormat="1" x14ac:dyDescent="0.25">
      <c r="B127" s="161"/>
      <c r="C127" s="163"/>
      <c r="D127" s="163"/>
    </row>
    <row r="128" spans="2:4" s="149" customFormat="1" x14ac:dyDescent="0.25">
      <c r="B128" s="161"/>
      <c r="C128" s="163"/>
      <c r="D128" s="163"/>
    </row>
    <row r="129" spans="2:4" s="149" customFormat="1" x14ac:dyDescent="0.25">
      <c r="B129" s="161"/>
      <c r="C129" s="163"/>
      <c r="D129" s="163"/>
    </row>
    <row r="130" spans="2:4" s="149" customFormat="1" x14ac:dyDescent="0.25">
      <c r="B130" s="161"/>
      <c r="C130" s="163"/>
      <c r="D130" s="163"/>
    </row>
    <row r="131" spans="2:4" s="149" customFormat="1" x14ac:dyDescent="0.25">
      <c r="B131" s="161"/>
      <c r="C131" s="163"/>
      <c r="D131" s="163"/>
    </row>
    <row r="132" spans="2:4" s="149" customFormat="1" x14ac:dyDescent="0.25">
      <c r="B132" s="161"/>
      <c r="C132" s="163"/>
      <c r="D132" s="163"/>
    </row>
    <row r="133" spans="2:4" s="149" customFormat="1" x14ac:dyDescent="0.25">
      <c r="B133" s="161"/>
      <c r="C133" s="163"/>
      <c r="D133" s="163"/>
    </row>
    <row r="134" spans="2:4" s="149" customFormat="1" x14ac:dyDescent="0.25">
      <c r="B134" s="161"/>
      <c r="C134" s="163"/>
      <c r="D134" s="163"/>
    </row>
    <row r="135" spans="2:4" s="149" customFormat="1" x14ac:dyDescent="0.25">
      <c r="B135" s="161"/>
      <c r="C135" s="163"/>
      <c r="D135" s="163"/>
    </row>
    <row r="136" spans="2:4" s="149" customFormat="1" x14ac:dyDescent="0.25">
      <c r="B136" s="161"/>
      <c r="C136" s="163"/>
      <c r="D136" s="163"/>
    </row>
    <row r="137" spans="2:4" s="149" customFormat="1" x14ac:dyDescent="0.25">
      <c r="B137" s="161"/>
      <c r="C137" s="163"/>
      <c r="D137" s="163"/>
    </row>
    <row r="138" spans="2:4" s="149" customFormat="1" x14ac:dyDescent="0.25">
      <c r="B138" s="161"/>
      <c r="C138" s="163"/>
      <c r="D138" s="163"/>
    </row>
    <row r="139" spans="2:4" s="149" customFormat="1" x14ac:dyDescent="0.25">
      <c r="B139" s="161"/>
      <c r="C139" s="163"/>
      <c r="D139" s="163"/>
    </row>
    <row r="140" spans="2:4" s="149" customFormat="1" x14ac:dyDescent="0.25">
      <c r="B140" s="161"/>
      <c r="C140" s="163"/>
      <c r="D140" s="163"/>
    </row>
    <row r="141" spans="2:4" s="149" customFormat="1" x14ac:dyDescent="0.25">
      <c r="B141" s="161"/>
      <c r="C141" s="163"/>
      <c r="D141" s="163"/>
    </row>
    <row r="142" spans="2:4" s="149" customFormat="1" x14ac:dyDescent="0.25">
      <c r="B142" s="161"/>
      <c r="C142" s="163"/>
      <c r="D142" s="163"/>
    </row>
  </sheetData>
  <printOptions horizontalCentered="1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Sacramento Municipal Utility District SMUD</Received_x0020_From>
    <Docket_x0020_Number xmlns="8eef3743-c7b3-4cbe-8837-b6e805be353c">15-IEPR-02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Z5JXHV6S7NA6-3-72057</_dlc_DocId>
    <_dlc_DocIdUrl xmlns="8eef3743-c7b3-4cbe-8837-b6e805be353c">
      <Url>http://efilingspinternal/_layouts/DocIdRedir.aspx?ID=Z5JXHV6S7NA6-3-72057</Url>
      <Description>Z5JXHV6S7NA6-3-72057</Description>
    </_dlc_DocIdUrl>
  </documentManagement>
</p:properties>
</file>

<file path=customXml/itemProps1.xml><?xml version="1.0" encoding="utf-8"?>
<ds:datastoreItem xmlns:ds="http://schemas.openxmlformats.org/officeDocument/2006/customXml" ds:itemID="{8C45C42F-13F6-4EAE-B027-88E7D857AF02}"/>
</file>

<file path=customXml/itemProps2.xml><?xml version="1.0" encoding="utf-8"?>
<ds:datastoreItem xmlns:ds="http://schemas.openxmlformats.org/officeDocument/2006/customXml" ds:itemID="{767F1814-80E2-43A2-97EF-21531AD117A5}"/>
</file>

<file path=customXml/itemProps3.xml><?xml version="1.0" encoding="utf-8"?>
<ds:datastoreItem xmlns:ds="http://schemas.openxmlformats.org/officeDocument/2006/customXml" ds:itemID="{5A10BD31-24B4-46D1-B57A-5544A0D1CD8B}"/>
</file>

<file path=customXml/itemProps4.xml><?xml version="1.0" encoding="utf-8"?>
<ds:datastoreItem xmlns:ds="http://schemas.openxmlformats.org/officeDocument/2006/customXml" ds:itemID="{46279CB8-F33F-4835-9713-ECA289561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Admin Info</vt:lpstr>
      <vt:lpstr>S-1 CRATs</vt:lpstr>
      <vt:lpstr>S-2 Energy Balance</vt:lpstr>
      <vt:lpstr>S-5 Table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SMUD's Electricity Resource Planning Forms</dc:title>
  <dc:creator>CEC</dc:creator>
  <cp:lastModifiedBy>Andrew Meditz</cp:lastModifiedBy>
  <cp:lastPrinted>2015-04-01T21:59:38Z</cp:lastPrinted>
  <dcterms:created xsi:type="dcterms:W3CDTF">2004-11-07T17:37:25Z</dcterms:created>
  <dcterms:modified xsi:type="dcterms:W3CDTF">2015-04-24T00:11:54Z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deef2813-de10-4751-ac7e-92e69aa9cea9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http://efilingspinternal/PendingDocuments/15-IEPR-02/20150424T165110_SMUD's_Electricity_Resource_Planning_Forms.xlsx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495300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