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6.xml" ContentType="application/vnd.openxmlformats-officedocument.drawing+xml"/>
  <Override PartName="/xl/worksheets/sheet1.xml" ContentType="application/vnd.openxmlformats-officedocument.spreadsheetml.worksheet+xml"/>
  <Override PartName="/xl/drawings/drawing5.xml" ContentType="application/vnd.openxmlformats-officedocument.drawing+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charts/chart4.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omments4.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8195" windowHeight="11250"/>
  </bookViews>
  <sheets>
    <sheet name="Introduction" sheetId="8" r:id="rId1"/>
    <sheet name="Small Self Priming" sheetId="1" r:id="rId2"/>
    <sheet name="Self Priming" sheetId="2" r:id="rId3"/>
    <sheet name="Non Self Priming SS" sheetId="9" r:id="rId4"/>
    <sheet name="Non Self Priming 2 or morespeed" sheetId="10" r:id="rId5"/>
    <sheet name="Derivation Minimum Efficiency" sheetId="13" r:id="rId6"/>
    <sheet name="Derivation MWEF" sheetId="14" r:id="rId7"/>
  </sheets>
  <calcPr calcId="145621"/>
</workbook>
</file>

<file path=xl/calcChain.xml><?xml version="1.0" encoding="utf-8"?>
<calcChain xmlns="http://schemas.openxmlformats.org/spreadsheetml/2006/main">
  <c r="C17" i="10" l="1"/>
  <c r="B6" i="10"/>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45" i="9"/>
  <c r="B20" i="9"/>
  <c r="B21" i="9"/>
  <c r="B22" i="9"/>
  <c r="B23" i="9"/>
  <c r="B24" i="9"/>
  <c r="B25" i="9"/>
  <c r="B26" i="9"/>
  <c r="B27" i="9"/>
  <c r="B28" i="9"/>
  <c r="B29" i="9"/>
  <c r="B30" i="9"/>
  <c r="B31" i="9"/>
  <c r="B32" i="9"/>
  <c r="B33" i="9"/>
  <c r="B34" i="9"/>
  <c r="B35" i="9"/>
  <c r="B36" i="9"/>
  <c r="B37" i="9"/>
  <c r="B38" i="9"/>
  <c r="B39" i="9"/>
  <c r="B40" i="9"/>
  <c r="B41" i="9"/>
  <c r="B42" i="9"/>
  <c r="B43" i="9"/>
  <c r="B44" i="9"/>
  <c r="B19" i="9"/>
  <c r="B141" i="1"/>
  <c r="B6" i="9"/>
  <c r="B11" i="9" s="1"/>
  <c r="C15" i="10" l="1"/>
  <c r="B10" i="10"/>
  <c r="C16" i="10"/>
  <c r="B13" i="9"/>
  <c r="C8" i="9"/>
  <c r="C9" i="9"/>
  <c r="B137" i="10" l="1"/>
  <c r="C137" i="10" s="1"/>
  <c r="B129" i="10"/>
  <c r="C129" i="10" s="1"/>
  <c r="B105" i="10"/>
  <c r="C105" i="10" s="1"/>
  <c r="B81" i="10"/>
  <c r="C81" i="10" s="1"/>
  <c r="B73" i="10"/>
  <c r="C73" i="10" s="1"/>
  <c r="B65" i="10"/>
  <c r="C65" i="10" s="1"/>
  <c r="B57" i="10"/>
  <c r="C57" i="10" s="1"/>
  <c r="B78" i="10"/>
  <c r="C78" i="10" s="1"/>
  <c r="B43" i="10"/>
  <c r="C43" i="10" s="1"/>
  <c r="B112" i="10"/>
  <c r="C112" i="10" s="1"/>
  <c r="B64" i="10"/>
  <c r="C64" i="10" s="1"/>
  <c r="B141" i="10"/>
  <c r="C141" i="10" s="1"/>
  <c r="B142" i="10"/>
  <c r="C142" i="10" s="1"/>
  <c r="B134" i="10"/>
  <c r="C134" i="10" s="1"/>
  <c r="B126" i="10"/>
  <c r="C126" i="10" s="1"/>
  <c r="B118" i="10"/>
  <c r="C118" i="10" s="1"/>
  <c r="B110" i="10"/>
  <c r="C110" i="10" s="1"/>
  <c r="B102" i="10"/>
  <c r="C102" i="10" s="1"/>
  <c r="B94" i="10"/>
  <c r="C94" i="10" s="1"/>
  <c r="B62" i="10"/>
  <c r="C62" i="10" s="1"/>
  <c r="B46" i="10"/>
  <c r="C46" i="10" s="1"/>
  <c r="B128" i="10"/>
  <c r="C128" i="10" s="1"/>
  <c r="B104" i="10"/>
  <c r="C104" i="10" s="1"/>
  <c r="B96" i="10"/>
  <c r="C96" i="10" s="1"/>
  <c r="B56" i="10"/>
  <c r="C56" i="10" s="1"/>
  <c r="B109" i="10"/>
  <c r="C109" i="10" s="1"/>
  <c r="B101" i="10"/>
  <c r="C101" i="10" s="1"/>
  <c r="B93" i="10"/>
  <c r="C93" i="10" s="1"/>
  <c r="B139" i="10"/>
  <c r="C139" i="10" s="1"/>
  <c r="B131" i="10"/>
  <c r="C131" i="10" s="1"/>
  <c r="B123" i="10"/>
  <c r="C123" i="10" s="1"/>
  <c r="B115" i="10"/>
  <c r="C115" i="10" s="1"/>
  <c r="B107" i="10"/>
  <c r="C107" i="10" s="1"/>
  <c r="B99" i="10"/>
  <c r="C99" i="10" s="1"/>
  <c r="B91" i="10"/>
  <c r="C91" i="10" s="1"/>
  <c r="B83" i="10"/>
  <c r="C83" i="10" s="1"/>
  <c r="B75" i="10"/>
  <c r="C75" i="10" s="1"/>
  <c r="B67" i="10"/>
  <c r="C67" i="10" s="1"/>
  <c r="B59" i="10"/>
  <c r="C59" i="10" s="1"/>
  <c r="B51" i="10"/>
  <c r="C51" i="10" s="1"/>
  <c r="B88" i="10"/>
  <c r="C88" i="10" s="1"/>
  <c r="B48" i="10"/>
  <c r="C48" i="10" s="1"/>
  <c r="B117" i="10"/>
  <c r="C117" i="10" s="1"/>
  <c r="B135" i="10"/>
  <c r="C135" i="10" s="1"/>
  <c r="B127" i="10"/>
  <c r="C127" i="10" s="1"/>
  <c r="B119" i="10"/>
  <c r="C119" i="10" s="1"/>
  <c r="B111" i="10"/>
  <c r="C111" i="10" s="1"/>
  <c r="B103" i="10"/>
  <c r="C103" i="10" s="1"/>
  <c r="B95" i="10"/>
  <c r="C95" i="10" s="1"/>
  <c r="B87" i="10"/>
  <c r="C87" i="10" s="1"/>
  <c r="B79" i="10"/>
  <c r="C79" i="10" s="1"/>
  <c r="B71" i="10"/>
  <c r="C71" i="10" s="1"/>
  <c r="B63" i="10"/>
  <c r="C63" i="10" s="1"/>
  <c r="B55" i="10"/>
  <c r="C55" i="10" s="1"/>
  <c r="B47" i="10"/>
  <c r="C47" i="10" s="1"/>
  <c r="B140" i="10"/>
  <c r="C140" i="10" s="1"/>
  <c r="B132" i="10"/>
  <c r="C132" i="10" s="1"/>
  <c r="B124" i="10"/>
  <c r="C124" i="10" s="1"/>
  <c r="B116" i="10"/>
  <c r="C116" i="10" s="1"/>
  <c r="B108" i="10"/>
  <c r="C108" i="10" s="1"/>
  <c r="B100" i="10"/>
  <c r="C100" i="10" s="1"/>
  <c r="B92" i="10"/>
  <c r="C92" i="10" s="1"/>
  <c r="B84" i="10"/>
  <c r="C84" i="10" s="1"/>
  <c r="B76" i="10"/>
  <c r="C76" i="10" s="1"/>
  <c r="B68" i="10"/>
  <c r="C68" i="10" s="1"/>
  <c r="B60" i="10"/>
  <c r="C60" i="10" s="1"/>
  <c r="B52" i="10"/>
  <c r="C52" i="10" s="1"/>
  <c r="B44" i="10"/>
  <c r="C44" i="10" s="1"/>
  <c r="B121" i="10"/>
  <c r="C121" i="10" s="1"/>
  <c r="B113" i="10"/>
  <c r="C113" i="10" s="1"/>
  <c r="B97" i="10"/>
  <c r="C97" i="10" s="1"/>
  <c r="B89" i="10"/>
  <c r="C89" i="10" s="1"/>
  <c r="B49" i="10"/>
  <c r="C49" i="10" s="1"/>
  <c r="B86" i="10"/>
  <c r="C86" i="10" s="1"/>
  <c r="B70" i="10"/>
  <c r="C70" i="10" s="1"/>
  <c r="B54" i="10"/>
  <c r="C54" i="10" s="1"/>
  <c r="B136" i="10"/>
  <c r="C136" i="10" s="1"/>
  <c r="B120" i="10"/>
  <c r="C120" i="10" s="1"/>
  <c r="B80" i="10"/>
  <c r="C80" i="10" s="1"/>
  <c r="B72" i="10"/>
  <c r="C72" i="10" s="1"/>
  <c r="D17" i="10"/>
  <c r="B133" i="10"/>
  <c r="C133" i="10" s="1"/>
  <c r="B125" i="10"/>
  <c r="C125" i="10" s="1"/>
  <c r="B85" i="10"/>
  <c r="C85" i="10" s="1"/>
  <c r="B69" i="10"/>
  <c r="C69" i="10" s="1"/>
  <c r="B53" i="10"/>
  <c r="C53" i="10" s="1"/>
  <c r="B130" i="10"/>
  <c r="C130" i="10" s="1"/>
  <c r="B98" i="10"/>
  <c r="C98" i="10" s="1"/>
  <c r="B74" i="10"/>
  <c r="C74" i="10" s="1"/>
  <c r="B58" i="10"/>
  <c r="C58" i="10" s="1"/>
  <c r="B122" i="10"/>
  <c r="C122" i="10" s="1"/>
  <c r="B90" i="10"/>
  <c r="C90" i="10" s="1"/>
  <c r="B77" i="10"/>
  <c r="C77" i="10" s="1"/>
  <c r="B61" i="10"/>
  <c r="C61" i="10" s="1"/>
  <c r="B45" i="10"/>
  <c r="C45" i="10" s="1"/>
  <c r="B114" i="10"/>
  <c r="C114" i="10" s="1"/>
  <c r="B82" i="10"/>
  <c r="C82" i="10" s="1"/>
  <c r="B66" i="10"/>
  <c r="C66" i="10" s="1"/>
  <c r="B50" i="10"/>
  <c r="C50" i="10" s="1"/>
  <c r="B138" i="10"/>
  <c r="C138" i="10" s="1"/>
  <c r="B106" i="10"/>
  <c r="C106" i="10" s="1"/>
  <c r="B61" i="1"/>
  <c r="B62" i="1"/>
  <c r="B63" i="1"/>
  <c r="B64" i="1"/>
  <c r="B65" i="1"/>
  <c r="B66" i="1"/>
  <c r="B67" i="1"/>
  <c r="B68" i="1"/>
  <c r="B69" i="1"/>
  <c r="B70" i="1"/>
  <c r="B71" i="1"/>
  <c r="B72" i="1"/>
  <c r="B73" i="1"/>
  <c r="B74" i="1"/>
  <c r="B75" i="1"/>
  <c r="B77" i="1" l="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46" i="1"/>
  <c r="B47" i="1"/>
  <c r="B48" i="1"/>
  <c r="B49" i="1"/>
  <c r="B50" i="1"/>
  <c r="B51" i="1"/>
  <c r="B52" i="1"/>
  <c r="B53" i="1"/>
  <c r="B54" i="1"/>
  <c r="B55" i="1"/>
  <c r="B56" i="1"/>
  <c r="B57" i="1"/>
  <c r="B58" i="1"/>
  <c r="B59" i="1"/>
  <c r="B60" i="1"/>
  <c r="B42" i="1" l="1"/>
  <c r="B43" i="1"/>
  <c r="B44" i="1"/>
  <c r="B45" i="1"/>
  <c r="B76" i="1"/>
  <c r="B6" i="2" l="1"/>
  <c r="C16" i="2" s="1"/>
  <c r="B6" i="1"/>
  <c r="B11" i="1" s="1"/>
  <c r="C8" i="1" l="1"/>
  <c r="B13" i="1"/>
  <c r="C9" i="1"/>
  <c r="B10" i="2"/>
  <c r="C17" i="2"/>
  <c r="C15" i="2"/>
  <c r="B54" i="2" l="1"/>
  <c r="C54" i="2" s="1"/>
  <c r="B62" i="2"/>
  <c r="C62" i="2" s="1"/>
  <c r="B70" i="2"/>
  <c r="C70" i="2" s="1"/>
  <c r="B78" i="2"/>
  <c r="C78" i="2" s="1"/>
  <c r="B86" i="2"/>
  <c r="C86" i="2" s="1"/>
  <c r="B94" i="2"/>
  <c r="C94" i="2" s="1"/>
  <c r="B102" i="2"/>
  <c r="C102" i="2" s="1"/>
  <c r="B110" i="2"/>
  <c r="C110" i="2" s="1"/>
  <c r="B118" i="2"/>
  <c r="C118" i="2" s="1"/>
  <c r="B126" i="2"/>
  <c r="C126" i="2" s="1"/>
  <c r="B134" i="2"/>
  <c r="C134" i="2" s="1"/>
  <c r="B142" i="2"/>
  <c r="C142" i="2" s="1"/>
  <c r="B56" i="2"/>
  <c r="C56" i="2" s="1"/>
  <c r="B64" i="2"/>
  <c r="C64" i="2" s="1"/>
  <c r="B72" i="2"/>
  <c r="C72" i="2" s="1"/>
  <c r="B80" i="2"/>
  <c r="C80" i="2" s="1"/>
  <c r="B88" i="2"/>
  <c r="C88" i="2" s="1"/>
  <c r="B96" i="2"/>
  <c r="C96" i="2" s="1"/>
  <c r="B104" i="2"/>
  <c r="C104" i="2" s="1"/>
  <c r="B112" i="2"/>
  <c r="C112" i="2" s="1"/>
  <c r="B120" i="2"/>
  <c r="C120" i="2" s="1"/>
  <c r="B128" i="2"/>
  <c r="C128" i="2" s="1"/>
  <c r="B136" i="2"/>
  <c r="C136" i="2" s="1"/>
  <c r="B65" i="2"/>
  <c r="C65" i="2" s="1"/>
  <c r="B73" i="2"/>
  <c r="C73" i="2" s="1"/>
  <c r="B81" i="2"/>
  <c r="C81" i="2" s="1"/>
  <c r="B89" i="2"/>
  <c r="C89" i="2" s="1"/>
  <c r="B97" i="2"/>
  <c r="C97" i="2" s="1"/>
  <c r="B105" i="2"/>
  <c r="C105" i="2" s="1"/>
  <c r="B113" i="2"/>
  <c r="C113" i="2" s="1"/>
  <c r="B121" i="2"/>
  <c r="C121" i="2" s="1"/>
  <c r="B129" i="2"/>
  <c r="C129" i="2" s="1"/>
  <c r="B137" i="2"/>
  <c r="C137" i="2" s="1"/>
  <c r="B66" i="2"/>
  <c r="C66" i="2" s="1"/>
  <c r="B90" i="2"/>
  <c r="C90" i="2" s="1"/>
  <c r="B106" i="2"/>
  <c r="C106" i="2" s="1"/>
  <c r="B130" i="2"/>
  <c r="C130" i="2" s="1"/>
  <c r="B138" i="2"/>
  <c r="C138" i="2" s="1"/>
  <c r="B75" i="2"/>
  <c r="C75" i="2" s="1"/>
  <c r="B107" i="2"/>
  <c r="C107" i="2" s="1"/>
  <c r="B131" i="2"/>
  <c r="C131" i="2" s="1"/>
  <c r="B68" i="2"/>
  <c r="C68" i="2" s="1"/>
  <c r="B100" i="2"/>
  <c r="C100" i="2" s="1"/>
  <c r="B124" i="2"/>
  <c r="C124" i="2" s="1"/>
  <c r="B69" i="2"/>
  <c r="C69" i="2" s="1"/>
  <c r="B85" i="2"/>
  <c r="C85" i="2" s="1"/>
  <c r="B109" i="2"/>
  <c r="C109" i="2" s="1"/>
  <c r="B125" i="2"/>
  <c r="C125" i="2" s="1"/>
  <c r="B55" i="2"/>
  <c r="C55" i="2" s="1"/>
  <c r="B63" i="2"/>
  <c r="C63" i="2" s="1"/>
  <c r="B71" i="2"/>
  <c r="C71" i="2" s="1"/>
  <c r="B79" i="2"/>
  <c r="C79" i="2" s="1"/>
  <c r="B87" i="2"/>
  <c r="C87" i="2" s="1"/>
  <c r="B95" i="2"/>
  <c r="C95" i="2" s="1"/>
  <c r="B103" i="2"/>
  <c r="C103" i="2" s="1"/>
  <c r="B111" i="2"/>
  <c r="C111" i="2" s="1"/>
  <c r="B119" i="2"/>
  <c r="C119" i="2" s="1"/>
  <c r="B127" i="2"/>
  <c r="C127" i="2" s="1"/>
  <c r="B135" i="2"/>
  <c r="C135" i="2" s="1"/>
  <c r="B58" i="2"/>
  <c r="C58" i="2" s="1"/>
  <c r="B82" i="2"/>
  <c r="C82" i="2" s="1"/>
  <c r="B98" i="2"/>
  <c r="C98" i="2" s="1"/>
  <c r="B122" i="2"/>
  <c r="C122" i="2" s="1"/>
  <c r="B67" i="2"/>
  <c r="C67" i="2" s="1"/>
  <c r="B91" i="2"/>
  <c r="C91" i="2" s="1"/>
  <c r="B123" i="2"/>
  <c r="C123" i="2" s="1"/>
  <c r="B76" i="2"/>
  <c r="C76" i="2" s="1"/>
  <c r="B108" i="2"/>
  <c r="C108" i="2" s="1"/>
  <c r="B140" i="2"/>
  <c r="C140" i="2" s="1"/>
  <c r="B61" i="2"/>
  <c r="C61" i="2" s="1"/>
  <c r="B101" i="2"/>
  <c r="C101" i="2" s="1"/>
  <c r="B133" i="2"/>
  <c r="C133" i="2" s="1"/>
  <c r="B57" i="2"/>
  <c r="C57" i="2" s="1"/>
  <c r="B74" i="2"/>
  <c r="C74" i="2" s="1"/>
  <c r="B114" i="2"/>
  <c r="C114" i="2" s="1"/>
  <c r="B59" i="2"/>
  <c r="C59" i="2" s="1"/>
  <c r="B83" i="2"/>
  <c r="C83" i="2" s="1"/>
  <c r="B99" i="2"/>
  <c r="C99" i="2" s="1"/>
  <c r="B115" i="2"/>
  <c r="C115" i="2" s="1"/>
  <c r="B139" i="2"/>
  <c r="C139" i="2" s="1"/>
  <c r="B60" i="2"/>
  <c r="C60" i="2" s="1"/>
  <c r="B84" i="2"/>
  <c r="C84" i="2" s="1"/>
  <c r="B92" i="2"/>
  <c r="C92" i="2" s="1"/>
  <c r="B116" i="2"/>
  <c r="C116" i="2" s="1"/>
  <c r="B132" i="2"/>
  <c r="C132" i="2" s="1"/>
  <c r="B77" i="2"/>
  <c r="C77" i="2" s="1"/>
  <c r="B93" i="2"/>
  <c r="C93" i="2" s="1"/>
  <c r="B117" i="2"/>
  <c r="C117" i="2" s="1"/>
  <c r="B141" i="2"/>
  <c r="C141" i="2" s="1"/>
  <c r="B45" i="2"/>
  <c r="C45" i="2" s="1"/>
  <c r="B53" i="2"/>
  <c r="C53" i="2" s="1"/>
  <c r="B46" i="2"/>
  <c r="C46" i="2" s="1"/>
  <c r="B44" i="2"/>
  <c r="C44" i="2" s="1"/>
  <c r="B47" i="2"/>
  <c r="C47" i="2" s="1"/>
  <c r="B43" i="2"/>
  <c r="C43" i="2" s="1"/>
  <c r="B48" i="2"/>
  <c r="C48" i="2" s="1"/>
  <c r="D17" i="2"/>
  <c r="B49" i="2"/>
  <c r="C49" i="2" s="1"/>
  <c r="B52" i="2"/>
  <c r="C52" i="2" s="1"/>
  <c r="B50" i="2"/>
  <c r="C50" i="2" s="1"/>
  <c r="B51" i="2"/>
  <c r="C51" i="2" s="1"/>
</calcChain>
</file>

<file path=xl/comments1.xml><?xml version="1.0" encoding="utf-8"?>
<comments xmlns="http://schemas.openxmlformats.org/spreadsheetml/2006/main">
  <authors>
    <author>Steffensen, Sean@Energy</author>
  </authors>
  <commentList>
    <comment ref="B11" authorId="0">
      <text>
        <r>
          <rPr>
            <b/>
            <sz val="9"/>
            <color indexed="81"/>
            <rFont val="Tahoma"/>
            <family val="2"/>
          </rPr>
          <t>Steffensen, Sean@Energy:</t>
        </r>
        <r>
          <rPr>
            <sz val="9"/>
            <color indexed="81"/>
            <rFont val="Tahoma"/>
            <family val="2"/>
          </rPr>
          <t xml:space="preserve">
For motor total capacity .26 hp &lt; hp &lt; 1.0 hp</t>
        </r>
      </text>
    </comment>
    <comment ref="B42" authorId="0">
      <text>
        <r>
          <rPr>
            <b/>
            <sz val="9"/>
            <color indexed="81"/>
            <rFont val="Tahoma"/>
            <charset val="1"/>
          </rPr>
          <t>Steffensen, Sean@Energy:</t>
        </r>
        <r>
          <rPr>
            <sz val="9"/>
            <color indexed="81"/>
            <rFont val="Tahoma"/>
            <charset val="1"/>
          </rPr>
          <t xml:space="preserve">
MWEF standard is 5.55 for motors less than or equal to .26 hp</t>
        </r>
      </text>
    </comment>
    <comment ref="B68" authorId="0">
      <text>
        <r>
          <rPr>
            <b/>
            <sz val="9"/>
            <color indexed="81"/>
            <rFont val="Tahoma"/>
            <charset val="1"/>
          </rPr>
          <t>Steffensen, Sean@Energy:</t>
        </r>
        <r>
          <rPr>
            <sz val="9"/>
            <color indexed="81"/>
            <rFont val="Tahoma"/>
            <charset val="1"/>
          </rPr>
          <t xml:space="preserve">
MWEF standard is -1.30*ln (hp/1.4)+2.90 for hp &gt;.26</t>
        </r>
      </text>
    </comment>
  </commentList>
</comments>
</file>

<file path=xl/comments2.xml><?xml version="1.0" encoding="utf-8"?>
<comments xmlns="http://schemas.openxmlformats.org/spreadsheetml/2006/main">
  <authors>
    <author>Steffensen, Sean@Energy</author>
  </authors>
  <commentList>
    <comment ref="B6" authorId="0">
      <text>
        <r>
          <rPr>
            <b/>
            <sz val="9"/>
            <color indexed="81"/>
            <rFont val="Tahoma"/>
            <family val="2"/>
          </rPr>
          <t>Steffensen, Sean@Energy:</t>
        </r>
        <r>
          <rPr>
            <sz val="9"/>
            <color indexed="81"/>
            <rFont val="Tahoma"/>
            <family val="2"/>
          </rPr>
          <t xml:space="preserve">
For motor capacity =&gt; 1 hp and &lt; 5 hp </t>
        </r>
      </text>
    </comment>
    <comment ref="B10" authorId="0">
      <text>
        <r>
          <rPr>
            <b/>
            <sz val="9"/>
            <color indexed="81"/>
            <rFont val="Tahoma"/>
            <family val="2"/>
          </rPr>
          <t>Steffensen, Sean@Energy:</t>
        </r>
        <r>
          <rPr>
            <sz val="9"/>
            <color indexed="81"/>
            <rFont val="Tahoma"/>
            <family val="2"/>
          </rPr>
          <t xml:space="preserve">
For motor capacity =&gt; 1 hp and &lt; 5 hp </t>
        </r>
      </text>
    </comment>
    <comment ref="C17" authorId="0">
      <text>
        <r>
          <rPr>
            <b/>
            <sz val="9"/>
            <color indexed="81"/>
            <rFont val="Tahoma"/>
            <family val="2"/>
          </rPr>
          <t>Steffensen, Sean@Energy:</t>
        </r>
        <r>
          <rPr>
            <sz val="9"/>
            <color indexed="81"/>
            <rFont val="Tahoma"/>
            <family val="2"/>
          </rPr>
          <t xml:space="preserve">
must be greater than or equal to .124 hp if motor total capacity is greater than 1.5 or must be greater than or equal to .062 if motor total capacity is less than or equal to 1.5 hp</t>
        </r>
      </text>
    </comment>
  </commentList>
</comments>
</file>

<file path=xl/comments3.xml><?xml version="1.0" encoding="utf-8"?>
<comments xmlns="http://schemas.openxmlformats.org/spreadsheetml/2006/main">
  <authors>
    <author>Steffensen, Sean@Energy</author>
  </authors>
  <commentList>
    <comment ref="B11" authorId="0">
      <text>
        <r>
          <rPr>
            <b/>
            <sz val="9"/>
            <color indexed="81"/>
            <rFont val="Tahoma"/>
            <family val="2"/>
          </rPr>
          <t>Steffensen, Sean@Energy:</t>
        </r>
        <r>
          <rPr>
            <sz val="9"/>
            <color indexed="81"/>
            <rFont val="Tahoma"/>
            <family val="2"/>
          </rPr>
          <t xml:space="preserve">
For motor total capacity .26 hp &lt; hp &lt; 5.0 hp</t>
        </r>
      </text>
    </comment>
    <comment ref="B19" authorId="0">
      <text>
        <r>
          <rPr>
            <b/>
            <sz val="9"/>
            <color indexed="81"/>
            <rFont val="Tahoma"/>
            <charset val="1"/>
          </rPr>
          <t>Steffensen, Sean@Energy:</t>
        </r>
        <r>
          <rPr>
            <sz val="9"/>
            <color indexed="81"/>
            <rFont val="Tahoma"/>
            <charset val="1"/>
          </rPr>
          <t xml:space="preserve">
MWEF standard is 4.6 for motors .26 hp or less</t>
        </r>
      </text>
    </comment>
    <comment ref="B45" authorId="0">
      <text>
        <r>
          <rPr>
            <b/>
            <sz val="9"/>
            <color indexed="81"/>
            <rFont val="Tahoma"/>
            <charset val="1"/>
          </rPr>
          <t>Steffensen, Sean@Energy:</t>
        </r>
        <r>
          <rPr>
            <sz val="9"/>
            <color indexed="81"/>
            <rFont val="Tahoma"/>
            <charset val="1"/>
          </rPr>
          <t xml:space="preserve">
MWEF standard is -0.85*ln(hp/1.4)+2.87 for motors greater than .26 hp</t>
        </r>
      </text>
    </comment>
  </commentList>
</comments>
</file>

<file path=xl/comments4.xml><?xml version="1.0" encoding="utf-8"?>
<comments xmlns="http://schemas.openxmlformats.org/spreadsheetml/2006/main">
  <authors>
    <author>Steffensen, Sean@Energy</author>
  </authors>
  <commentList>
    <comment ref="B6" authorId="0">
      <text>
        <r>
          <rPr>
            <b/>
            <sz val="9"/>
            <color indexed="81"/>
            <rFont val="Tahoma"/>
            <family val="2"/>
          </rPr>
          <t>Steffensen, Sean@Energy:</t>
        </r>
        <r>
          <rPr>
            <sz val="9"/>
            <color indexed="81"/>
            <rFont val="Tahoma"/>
            <family val="2"/>
          </rPr>
          <t xml:space="preserve">
For motor capacity &gt; .26 hp and &lt; 5 hp. MWEF standard for non-self priming pool filter pump motors is 4.6 for pool pump motors .26 hp or below.</t>
        </r>
      </text>
    </comment>
    <comment ref="B10" authorId="0">
      <text>
        <r>
          <rPr>
            <b/>
            <sz val="9"/>
            <color indexed="81"/>
            <rFont val="Tahoma"/>
            <family val="2"/>
          </rPr>
          <t>Steffensen, Sean@Energy:</t>
        </r>
        <r>
          <rPr>
            <sz val="9"/>
            <color indexed="81"/>
            <rFont val="Tahoma"/>
            <family val="2"/>
          </rPr>
          <t xml:space="preserve">
For motor capacity &gt; .26 hp and &lt; 5 hp. MWEF standard for non-self priming pool filter pump motors is 4.6 for pool pump motors .26 hp or below.</t>
        </r>
      </text>
    </comment>
    <comment ref="C17" authorId="0">
      <text>
        <r>
          <rPr>
            <b/>
            <sz val="9"/>
            <color indexed="81"/>
            <rFont val="Tahoma"/>
            <family val="2"/>
          </rPr>
          <t>Steffensen, Sean@Energy:</t>
        </r>
        <r>
          <rPr>
            <sz val="9"/>
            <color indexed="81"/>
            <rFont val="Tahoma"/>
            <family val="2"/>
          </rPr>
          <t xml:space="preserve">
must be greater than or equal to .124 hp if motor total capacity is greater than 1.5 or must be greater than or equal to .062 if motor total capacity is less than or equal to 1.5 hp</t>
        </r>
      </text>
    </comment>
  </commentList>
</comments>
</file>

<file path=xl/sharedStrings.xml><?xml version="1.0" encoding="utf-8"?>
<sst xmlns="http://schemas.openxmlformats.org/spreadsheetml/2006/main" count="122" uniqueCount="66">
  <si>
    <t>Motor Total Capacity</t>
  </si>
  <si>
    <t>Full Speed</t>
  </si>
  <si>
    <t>Hi Speed</t>
  </si>
  <si>
    <t xml:space="preserve">Low Speed </t>
  </si>
  <si>
    <t>hp</t>
  </si>
  <si>
    <t>RPM</t>
  </si>
  <si>
    <t>Motor Efficiency</t>
  </si>
  <si>
    <t>Pump Efficiency</t>
  </si>
  <si>
    <t>%</t>
  </si>
  <si>
    <t>N/A</t>
  </si>
  <si>
    <t>Minimum Motor Efficiency</t>
  </si>
  <si>
    <t>Power (hp)</t>
  </si>
  <si>
    <t>Nominal hp</t>
  </si>
  <si>
    <t>Service Factor</t>
  </si>
  <si>
    <t>Minimum MWEF score</t>
  </si>
  <si>
    <t>Weighting factor (high speed)</t>
  </si>
  <si>
    <t>Weighting factor (low speed)</t>
  </si>
  <si>
    <t>Conversion hp to watts</t>
  </si>
  <si>
    <t>Minimum MWEF Score</t>
  </si>
  <si>
    <t>Curve C factor</t>
  </si>
  <si>
    <t>Conversion for hp and ft-gpm</t>
  </si>
  <si>
    <t>High Speed Efficiency</t>
  </si>
  <si>
    <t>Low Speed Efficiency</t>
  </si>
  <si>
    <t>Proposed Motor</t>
  </si>
  <si>
    <t>Motor Parameters</t>
  </si>
  <si>
    <t>Motor Capacity (hp)</t>
  </si>
  <si>
    <t>Motor Design Check</t>
  </si>
  <si>
    <t>Motor</t>
  </si>
  <si>
    <t>Low Speed Efficiency (processed) Proposed Motor</t>
  </si>
  <si>
    <t>Author: Sean Steffensen</t>
  </si>
  <si>
    <t>California Energy Commission</t>
  </si>
  <si>
    <t xml:space="preserve">Appliances &amp; Outreach &amp; Education Office </t>
  </si>
  <si>
    <t>Summary:</t>
  </si>
  <si>
    <t>Attached Sheets:</t>
  </si>
  <si>
    <t>Introduction</t>
  </si>
  <si>
    <t>Staff Report Information:</t>
  </si>
  <si>
    <t>Steffensen, Sean, Jessica Lopez, and Ben Fischel. 2017. Second Revised Staff Analysis of Efficiency Standards for Pool Pump Motors, and Spas. California Energy Commission. Publication Number: CEC-400-2016-002-SD3</t>
  </si>
  <si>
    <t>Replacement Small Size Self Priming Pool Filter Pump Motors</t>
  </si>
  <si>
    <t>Replacement Self Priming Pool Filter Pump Motors</t>
  </si>
  <si>
    <t>Small Self Priming</t>
  </si>
  <si>
    <t>Self Priming</t>
  </si>
  <si>
    <t>Staff shows the calculation of minimally compliant pool pump motors according to the proposal in the Second Revised Analysis of Efficiency Standards for Pool Pumps and Motors, and Spas. Published July 2017.
The tool calculates the minimum motor efficiencies required to meet the proposed MWEF standard. User inputs include:</t>
  </si>
  <si>
    <t>Motor Nominal HP</t>
  </si>
  <si>
    <t>Motor Service Factor</t>
  </si>
  <si>
    <t>Motor Full Speed (rpm)</t>
  </si>
  <si>
    <t>Motor Hi Speed (rpm)</t>
  </si>
  <si>
    <t>Motor Low Speed (rpm)</t>
  </si>
  <si>
    <t>Motor Efficiency at Full Speed</t>
  </si>
  <si>
    <t>Motor Design Check (Point Check)</t>
  </si>
  <si>
    <t>Replacement Non Self Priming Pool Filter Pump Motors (2 or More Speed)</t>
  </si>
  <si>
    <t>Replacement Non Self Priming Single Speed Pool Filter Pump Motors</t>
  </si>
  <si>
    <t>(F158*746*(-0.85*LN(F158)+2.87)/((F158*$G$3*482439)^0.33333*60))</t>
  </si>
  <si>
    <t>(F158*746*((-0.85*LN(G6/1.4)+2.87))/((F158*G3*482439)^0.33333*60))</t>
  </si>
  <si>
    <t>Motor Efficiency at Hi Speed</t>
  </si>
  <si>
    <t>Non Self Priming 2 or more speed</t>
  </si>
  <si>
    <t>Non Self Priming SS (Single Speed)</t>
  </si>
  <si>
    <t>Motor Weighed Energy Factor (MWEF) Interpretive Tool for Proposed Replacement Pool Pump Motor Standard</t>
  </si>
  <si>
    <t>Derivation of Minimum Efficiency</t>
  </si>
  <si>
    <t>Derivation of Motor Weighted Energy Factor (MWEF)</t>
  </si>
  <si>
    <t>Mechanical Appliance Unit</t>
  </si>
  <si>
    <t xml:space="preserve">The output is the minimum motor efficiency at high speed for single speed motors or the minimum motor efficiency at low speed for 2 speed or variable speed motors. </t>
  </si>
  <si>
    <t>Change Log</t>
  </si>
  <si>
    <t>Date</t>
  </si>
  <si>
    <t>Version</t>
  </si>
  <si>
    <t>Changes</t>
  </si>
  <si>
    <t>Initial Release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</si>
</sst>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8" x14ac:knownFonts="1">
    <font>
      <sz val="11"/>
      <color theme="1"/>
      <name val="Calibri"/>
      <family val="2"/>
      <scheme val="minor"/>
    </font>
    <font>
      <sz val="11"/>
      <color theme="1"/>
      <name val="Calibri"/>
      <family val="2"/>
      <scheme val="minor"/>
    </font>
    <font>
      <b/>
      <sz val="16"/>
      <color theme="1"/>
      <name val="Calibri"/>
      <family val="2"/>
      <scheme val="minor"/>
    </font>
    <font>
      <sz val="9"/>
      <color indexed="81"/>
      <name val="Tahoma"/>
      <family val="2"/>
    </font>
    <font>
      <b/>
      <sz val="9"/>
      <color indexed="81"/>
      <name val="Tahoma"/>
      <family val="2"/>
    </font>
    <font>
      <b/>
      <sz val="11"/>
      <color theme="1"/>
      <name val="Calibri"/>
      <family val="2"/>
      <scheme val="minor"/>
    </font>
    <font>
      <sz val="9"/>
      <color indexed="81"/>
      <name val="Tahoma"/>
      <charset val="1"/>
    </font>
    <font>
      <b/>
      <sz val="9"/>
      <color indexed="81"/>
      <name val="Tahoma"/>
      <charset val="1"/>
    </font>
  </fonts>
  <fills count="3">
    <fill>
      <patternFill patternType="none"/>
    </fill>
    <fill>
      <patternFill patternType="gray125"/>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0" fontId="0" fillId="0" borderId="0" xfId="0" applyAlignment="1">
      <alignment wrapText="1"/>
    </xf>
    <xf numFmtId="9" fontId="0" fillId="0" borderId="0" xfId="1" applyFont="1"/>
    <xf numFmtId="0" fontId="0" fillId="0" borderId="1" xfId="0" applyBorder="1"/>
    <xf numFmtId="0" fontId="0" fillId="0" borderId="1" xfId="0" applyBorder="1" applyAlignment="1">
      <alignment wrapText="1"/>
    </xf>
    <xf numFmtId="9" fontId="0" fillId="0" borderId="1" xfId="1" applyFont="1" applyBorder="1" applyAlignment="1">
      <alignment wrapText="1"/>
    </xf>
    <xf numFmtId="0" fontId="0" fillId="2" borderId="1" xfId="0" applyFill="1" applyBorder="1"/>
    <xf numFmtId="0" fontId="0" fillId="2" borderId="1" xfId="0" applyFill="1" applyBorder="1" applyAlignment="1">
      <alignment wrapText="1"/>
    </xf>
    <xf numFmtId="9" fontId="0" fillId="2" borderId="1" xfId="1" applyFont="1" applyFill="1" applyBorder="1"/>
    <xf numFmtId="9" fontId="0" fillId="0" borderId="1" xfId="1" applyFont="1" applyFill="1" applyBorder="1"/>
    <xf numFmtId="9" fontId="0" fillId="0" borderId="1" xfId="1" applyFont="1" applyBorder="1"/>
    <xf numFmtId="2" fontId="0" fillId="0" borderId="1" xfId="0" applyNumberFormat="1" applyBorder="1"/>
    <xf numFmtId="0" fontId="2" fillId="0" borderId="0" xfId="0" applyFont="1"/>
    <xf numFmtId="0" fontId="2" fillId="0" borderId="1" xfId="0" applyFont="1" applyBorder="1"/>
    <xf numFmtId="164" fontId="0" fillId="0" borderId="1" xfId="0" applyNumberFormat="1" applyBorder="1" applyAlignment="1">
      <alignment wrapText="1"/>
    </xf>
    <xf numFmtId="9" fontId="0" fillId="0" borderId="0" xfId="1" applyFont="1" applyFill="1" applyAlignment="1">
      <alignment wrapText="1"/>
    </xf>
    <xf numFmtId="0" fontId="0" fillId="0" borderId="0" xfId="0" applyAlignment="1">
      <alignment horizontal="left" indent="1"/>
    </xf>
    <xf numFmtId="0" fontId="5" fillId="0" borderId="0" xfId="0" applyFont="1"/>
    <xf numFmtId="0" fontId="5" fillId="0" borderId="0" xfId="0" applyFont="1" applyAlignment="1">
      <alignment horizontal="left"/>
    </xf>
    <xf numFmtId="14" fontId="0" fillId="0" borderId="0" xfId="0" applyNumberFormat="1" applyAlignment="1">
      <alignment horizontal="left" indent="1"/>
    </xf>
    <xf numFmtId="0" fontId="0" fillId="0" borderId="1" xfId="0" applyFill="1" applyBorder="1"/>
    <xf numFmtId="0" fontId="5" fillId="0" borderId="0" xfId="0" applyFont="1" applyAlignment="1">
      <alignment wrapText="1"/>
    </xf>
    <xf numFmtId="14" fontId="0" fillId="0" borderId="0" xfId="0" applyNumberFormat="1"/>
    <xf numFmtId="165" fontId="0" fillId="0" borderId="0" xfId="0" applyNumberFormat="1"/>
    <xf numFmtId="0" fontId="5" fillId="0" borderId="0" xfId="0" applyFont="1" applyAlignment="1">
      <alignment horizontal="left" wrapText="1"/>
    </xf>
    <xf numFmtId="0" fontId="0" fillId="0" borderId="0" xfId="0" applyAlignment="1">
      <alignment horizontal="left"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smoothMarker"/>
        <c:varyColors val="0"/>
        <c:ser>
          <c:idx val="0"/>
          <c:order val="0"/>
          <c:tx>
            <c:strRef>
              <c:f>'Small Self Priming'!$B$41</c:f>
              <c:strCache>
                <c:ptCount val="1"/>
                <c:pt idx="0">
                  <c:v>Minimum Motor Efficiency</c:v>
                </c:pt>
              </c:strCache>
            </c:strRef>
          </c:tx>
          <c:marker>
            <c:symbol val="none"/>
          </c:marker>
          <c:xVal>
            <c:numRef>
              <c:f>'Small Self Priming'!$A$42:$A$141</c:f>
              <c:numCache>
                <c:formatCode>General</c:formatCode>
                <c:ptCount val="100"/>
                <c:pt idx="0">
                  <c:v>0.01</c:v>
                </c:pt>
                <c:pt idx="1">
                  <c:v>0.02</c:v>
                </c:pt>
                <c:pt idx="2">
                  <c:v>0.03</c:v>
                </c:pt>
                <c:pt idx="3">
                  <c:v>0.04</c:v>
                </c:pt>
                <c:pt idx="4">
                  <c:v>0.05</c:v>
                </c:pt>
                <c:pt idx="5">
                  <c:v>0.06</c:v>
                </c:pt>
                <c:pt idx="6">
                  <c:v>7.0000000000000007E-2</c:v>
                </c:pt>
                <c:pt idx="7">
                  <c:v>0.08</c:v>
                </c:pt>
                <c:pt idx="8">
                  <c:v>0.09</c:v>
                </c:pt>
                <c:pt idx="9">
                  <c:v>0.1</c:v>
                </c:pt>
                <c:pt idx="10">
                  <c:v>0.11</c:v>
                </c:pt>
                <c:pt idx="11">
                  <c:v>0.12</c:v>
                </c:pt>
                <c:pt idx="12">
                  <c:v>0.13</c:v>
                </c:pt>
                <c:pt idx="13">
                  <c:v>0.14000000000000001</c:v>
                </c:pt>
                <c:pt idx="14">
                  <c:v>0.15</c:v>
                </c:pt>
                <c:pt idx="15">
                  <c:v>0.16</c:v>
                </c:pt>
                <c:pt idx="16">
                  <c:v>0.17</c:v>
                </c:pt>
                <c:pt idx="17">
                  <c:v>0.18</c:v>
                </c:pt>
                <c:pt idx="18">
                  <c:v>0.19</c:v>
                </c:pt>
                <c:pt idx="19">
                  <c:v>0.2</c:v>
                </c:pt>
                <c:pt idx="20">
                  <c:v>0.21</c:v>
                </c:pt>
                <c:pt idx="21">
                  <c:v>0.22</c:v>
                </c:pt>
                <c:pt idx="22">
                  <c:v>0.23</c:v>
                </c:pt>
                <c:pt idx="23">
                  <c:v>0.24</c:v>
                </c:pt>
                <c:pt idx="24">
                  <c:v>0.25</c:v>
                </c:pt>
                <c:pt idx="25">
                  <c:v>0.26</c:v>
                </c:pt>
                <c:pt idx="26">
                  <c:v>0.26100000000000001</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0.83000000000000096</c:v>
                </c:pt>
                <c:pt idx="84">
                  <c:v>0.84000000000000097</c:v>
                </c:pt>
                <c:pt idx="85">
                  <c:v>0.85000000000000098</c:v>
                </c:pt>
                <c:pt idx="86">
                  <c:v>0.86000000000000099</c:v>
                </c:pt>
                <c:pt idx="87">
                  <c:v>0.87000000000000099</c:v>
                </c:pt>
                <c:pt idx="88">
                  <c:v>0.880000000000001</c:v>
                </c:pt>
                <c:pt idx="89">
                  <c:v>0.89000000000000101</c:v>
                </c:pt>
                <c:pt idx="90">
                  <c:v>0.90000000000000102</c:v>
                </c:pt>
                <c:pt idx="91">
                  <c:v>0.91000000000000103</c:v>
                </c:pt>
                <c:pt idx="92">
                  <c:v>0.92000000000000104</c:v>
                </c:pt>
                <c:pt idx="93">
                  <c:v>0.93000000000000105</c:v>
                </c:pt>
                <c:pt idx="94">
                  <c:v>0.94000000000000095</c:v>
                </c:pt>
                <c:pt idx="95">
                  <c:v>0.95000000000000095</c:v>
                </c:pt>
                <c:pt idx="96">
                  <c:v>0.96000000000000096</c:v>
                </c:pt>
                <c:pt idx="97">
                  <c:v>0.97000000000000097</c:v>
                </c:pt>
                <c:pt idx="98">
                  <c:v>0.98000000000000098</c:v>
                </c:pt>
                <c:pt idx="99">
                  <c:v>0.99000000000000099</c:v>
                </c:pt>
              </c:numCache>
            </c:numRef>
          </c:xVal>
          <c:yVal>
            <c:numRef>
              <c:f>'Small Self Priming'!$B$42:$B$141</c:f>
              <c:numCache>
                <c:formatCode>0%</c:formatCode>
                <c:ptCount val="100"/>
                <c:pt idx="0">
                  <c:v>4.9845230295219214E-2</c:v>
                </c:pt>
                <c:pt idx="1">
                  <c:v>7.9124553822554886E-2</c:v>
                </c:pt>
                <c:pt idx="2">
                  <c:v>0.10368263688275026</c:v>
                </c:pt>
                <c:pt idx="3">
                  <c:v>0.12560269017793801</c:v>
                </c:pt>
                <c:pt idx="4">
                  <c:v>0.14574911946029073</c:v>
                </c:pt>
                <c:pt idx="5">
                  <c:v>0.16458630713319108</c:v>
                </c:pt>
                <c:pt idx="6">
                  <c:v>0.18240011894701072</c:v>
                </c:pt>
                <c:pt idx="7">
                  <c:v>0.19938230318890027</c:v>
                </c:pt>
                <c:pt idx="8">
                  <c:v>0.21566936549977819</c:v>
                </c:pt>
                <c:pt idx="9">
                  <c:v>0.23136284011575453</c:v>
                </c:pt>
                <c:pt idx="10">
                  <c:v>0.24654083825818326</c:v>
                </c:pt>
                <c:pt idx="11">
                  <c:v>0.2612650807326049</c:v>
                </c:pt>
                <c:pt idx="12">
                  <c:v>0.27558541003689313</c:v>
                </c:pt>
                <c:pt idx="13">
                  <c:v>0.28954280968077728</c:v>
                </c:pt>
                <c:pt idx="14">
                  <c:v>0.30317149583781372</c:v>
                </c:pt>
                <c:pt idx="15">
                  <c:v>0.31650040909627869</c:v>
                </c:pt>
                <c:pt idx="16">
                  <c:v>0.32955430503016797</c:v>
                </c:pt>
                <c:pt idx="17">
                  <c:v>0.34235456867776159</c:v>
                </c:pt>
                <c:pt idx="18">
                  <c:v>0.35491983423991819</c:v>
                </c:pt>
                <c:pt idx="19">
                  <c:v>0.36726646435083304</c:v>
                </c:pt>
                <c:pt idx="20">
                  <c:v>0.37940892615290506</c:v>
                </c:pt>
                <c:pt idx="21">
                  <c:v>0.39136009023692764</c:v>
                </c:pt>
                <c:pt idx="22">
                  <c:v>0.40313147104448205</c:v>
                </c:pt>
                <c:pt idx="23">
                  <c:v>0.41473342223406096</c:v>
                </c:pt>
                <c:pt idx="24">
                  <c:v>0.42617529696693107</c:v>
                </c:pt>
                <c:pt idx="25">
                  <c:v>0.43746558055859652</c:v>
                </c:pt>
                <c:pt idx="26">
                  <c:v>0.40173101824591134</c:v>
                </c:pt>
                <c:pt idx="27">
                  <c:v>0.4073515972603392</c:v>
                </c:pt>
                <c:pt idx="28">
                  <c:v>0.41343331709897568</c:v>
                </c:pt>
                <c:pt idx="29">
                  <c:v>0.41935201103336001</c:v>
                </c:pt>
                <c:pt idx="30">
                  <c:v>0.4251161575322327</c:v>
                </c:pt>
                <c:pt idx="31">
                  <c:v>0.43073353443251527</c:v>
                </c:pt>
                <c:pt idx="32">
                  <c:v>0.43621129720252017</c:v>
                </c:pt>
                <c:pt idx="33">
                  <c:v>0.44155604631883949</c:v>
                </c:pt>
                <c:pt idx="34">
                  <c:v>0.44677388555216635</c:v>
                </c:pt>
                <c:pt idx="35">
                  <c:v>0.45187047261754348</c:v>
                </c:pt>
                <c:pt idx="36">
                  <c:v>0.45685106337690806</c:v>
                </c:pt>
                <c:pt idx="37">
                  <c:v>0.46172055056937683</c:v>
                </c:pt>
                <c:pt idx="38">
                  <c:v>0.46648349787498156</c:v>
                </c:pt>
                <c:pt idx="39">
                  <c:v>0.47114416998100533</c:v>
                </c:pt>
                <c:pt idx="40">
                  <c:v>0.47570655920955424</c:v>
                </c:pt>
                <c:pt idx="41">
                  <c:v>0.48017440917502663</c:v>
                </c:pt>
                <c:pt idx="42">
                  <c:v>0.48455123586646803</c:v>
                </c:pt>
                <c:pt idx="43">
                  <c:v>0.48884034648920577</c:v>
                </c:pt>
                <c:pt idx="44">
                  <c:v>0.49304485635000955</c:v>
                </c:pt>
                <c:pt idx="45">
                  <c:v>0.49716770402838478</c:v>
                </c:pt>
                <c:pt idx="46">
                  <c:v>0.50121166504183601</c:v>
                </c:pt>
                <c:pt idx="47">
                  <c:v>0.50517936418379328</c:v>
                </c:pt>
                <c:pt idx="48">
                  <c:v>0.50907328668837615</c:v>
                </c:pt>
                <c:pt idx="49">
                  <c:v>0.51289578835544436</c:v>
                </c:pt>
                <c:pt idx="50">
                  <c:v>0.51664910475180459</c:v>
                </c:pt>
                <c:pt idx="51">
                  <c:v>0.5203353595895035</c:v>
                </c:pt>
                <c:pt idx="52">
                  <c:v>0.52395657236934245</c:v>
                </c:pt>
                <c:pt idx="53">
                  <c:v>0.52751466536682623</c:v>
                </c:pt>
                <c:pt idx="54">
                  <c:v>0.53101147002833782</c:v>
                </c:pt>
                <c:pt idx="55">
                  <c:v>0.53444873283724259</c:v>
                </c:pt>
                <c:pt idx="56">
                  <c:v>0.53782812070258901</c:v>
                </c:pt>
                <c:pt idx="57">
                  <c:v>0.54115122591702436</c:v>
                </c:pt>
                <c:pt idx="58">
                  <c:v>0.5444195707252496</c:v>
                </c:pt>
                <c:pt idx="59">
                  <c:v>0.54763461153972581</c:v>
                </c:pt>
                <c:pt idx="60">
                  <c:v>0.55079774283634142</c:v>
                </c:pt>
                <c:pt idx="61">
                  <c:v>0.55391030075921621</c:v>
                </c:pt>
                <c:pt idx="62">
                  <c:v>0.55697356646072549</c:v>
                </c:pt>
                <c:pt idx="63">
                  <c:v>0.55998876920011575</c:v>
                </c:pt>
                <c:pt idx="64">
                  <c:v>0.5629570892216772</c:v>
                </c:pt>
                <c:pt idx="65">
                  <c:v>0.56587966043133098</c:v>
                </c:pt>
                <c:pt idx="66">
                  <c:v>0.56875757288859763</c:v>
                </c:pt>
                <c:pt idx="67">
                  <c:v>0.57159187512926946</c:v>
                </c:pt>
                <c:pt idx="68">
                  <c:v>0.57438357633261528</c:v>
                </c:pt>
                <c:pt idx="69">
                  <c:v>0.57713364834563685</c:v>
                </c:pt>
                <c:pt idx="70">
                  <c:v>0.57984302757572692</c:v>
                </c:pt>
                <c:pt idx="71">
                  <c:v>0.58251261676201815</c:v>
                </c:pt>
                <c:pt idx="72">
                  <c:v>0.58514328663478832</c:v>
                </c:pt>
                <c:pt idx="73">
                  <c:v>0.58773587747143785</c:v>
                </c:pt>
                <c:pt idx="74">
                  <c:v>0.59029120055679851</c:v>
                </c:pt>
                <c:pt idx="75">
                  <c:v>0.59281003955486045</c:v>
                </c:pt>
                <c:pt idx="76">
                  <c:v>0.5952931517983876</c:v>
                </c:pt>
                <c:pt idx="77">
                  <c:v>0.59774126950234774</c:v>
                </c:pt>
                <c:pt idx="78">
                  <c:v>0.60015510090657298</c:v>
                </c:pt>
                <c:pt idx="79">
                  <c:v>0.60253533135262993</c:v>
                </c:pt>
                <c:pt idx="80">
                  <c:v>0.60488262429946005</c:v>
                </c:pt>
                <c:pt idx="81">
                  <c:v>0.60719762228199414</c:v>
                </c:pt>
                <c:pt idx="82">
                  <c:v>0.60948094781659268</c:v>
                </c:pt>
                <c:pt idx="83">
                  <c:v>0.61173320425687339</c:v>
                </c:pt>
                <c:pt idx="84">
                  <c:v>0.61395497660320175</c:v>
                </c:pt>
                <c:pt idx="85">
                  <c:v>0.61614683226887257</c:v>
                </c:pt>
                <c:pt idx="86">
                  <c:v>0.61830932180577647</c:v>
                </c:pt>
                <c:pt idx="87">
                  <c:v>0.62044297959213368</c:v>
                </c:pt>
                <c:pt idx="88">
                  <c:v>0.622548324484687</c:v>
                </c:pt>
                <c:pt idx="89">
                  <c:v>0.62462586043757673</c:v>
                </c:pt>
                <c:pt idx="90">
                  <c:v>0.62667607708994322</c:v>
                </c:pt>
                <c:pt idx="91">
                  <c:v>0.6286994503241673</c:v>
                </c:pt>
                <c:pt idx="92">
                  <c:v>0.63069644279652115</c:v>
                </c:pt>
                <c:pt idx="93">
                  <c:v>0.63266750444187236</c:v>
                </c:pt>
                <c:pt idx="94">
                  <c:v>0.63461307295397595</c:v>
                </c:pt>
                <c:pt idx="95">
                  <c:v>0.63653357424277746</c:v>
                </c:pt>
                <c:pt idx="96">
                  <c:v>0.63842942287005489</c:v>
                </c:pt>
                <c:pt idx="97">
                  <c:v>0.64030102246464293</c:v>
                </c:pt>
                <c:pt idx="98">
                  <c:v>0.64214876611839034</c:v>
                </c:pt>
                <c:pt idx="99">
                  <c:v>0.64397303676393325</c:v>
                </c:pt>
              </c:numCache>
            </c:numRef>
          </c:yVal>
          <c:smooth val="1"/>
        </c:ser>
        <c:dLbls>
          <c:showLegendKey val="0"/>
          <c:showVal val="0"/>
          <c:showCatName val="0"/>
          <c:showSerName val="0"/>
          <c:showPercent val="0"/>
          <c:showBubbleSize val="0"/>
        </c:dLbls>
        <c:axId val="48563328"/>
        <c:axId val="48565248"/>
      </c:scatterChart>
      <c:valAx>
        <c:axId val="48563328"/>
        <c:scaling>
          <c:orientation val="minMax"/>
          <c:max val="1"/>
        </c:scaling>
        <c:delete val="0"/>
        <c:axPos val="b"/>
        <c:title>
          <c:tx>
            <c:rich>
              <a:bodyPr/>
              <a:lstStyle/>
              <a:p>
                <a:pPr>
                  <a:defRPr/>
                </a:pPr>
                <a:r>
                  <a:rPr lang="en-US"/>
                  <a:t>Motor Total Capacity (hp)</a:t>
                </a:r>
              </a:p>
            </c:rich>
          </c:tx>
          <c:overlay val="0"/>
        </c:title>
        <c:numFmt formatCode="General" sourceLinked="1"/>
        <c:majorTickMark val="out"/>
        <c:minorTickMark val="none"/>
        <c:tickLblPos val="nextTo"/>
        <c:crossAx val="48565248"/>
        <c:crosses val="autoZero"/>
        <c:crossBetween val="midCat"/>
      </c:valAx>
      <c:valAx>
        <c:axId val="48565248"/>
        <c:scaling>
          <c:orientation val="minMax"/>
        </c:scaling>
        <c:delete val="0"/>
        <c:axPos val="l"/>
        <c:majorGridlines/>
        <c:title>
          <c:tx>
            <c:rich>
              <a:bodyPr rot="-5400000" vert="horz"/>
              <a:lstStyle/>
              <a:p>
                <a:pPr>
                  <a:defRPr/>
                </a:pPr>
                <a:r>
                  <a:rPr lang="en-US"/>
                  <a:t>High Speed Motor Efficiency (%)</a:t>
                </a:r>
              </a:p>
            </c:rich>
          </c:tx>
          <c:overlay val="0"/>
        </c:title>
        <c:numFmt formatCode="0%" sourceLinked="1"/>
        <c:majorTickMark val="out"/>
        <c:minorTickMark val="none"/>
        <c:tickLblPos val="nextTo"/>
        <c:crossAx val="48563328"/>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High Speed Efficiency vs. Low Speed Efficiency</a:t>
            </a:r>
          </a:p>
        </c:rich>
      </c:tx>
      <c:overlay val="0"/>
    </c:title>
    <c:autoTitleDeleted val="0"/>
    <c:plotArea>
      <c:layout/>
      <c:scatterChart>
        <c:scatterStyle val="smoothMarker"/>
        <c:varyColors val="0"/>
        <c:ser>
          <c:idx val="0"/>
          <c:order val="0"/>
          <c:tx>
            <c:v>Proposed Motor</c:v>
          </c:tx>
          <c:marker>
            <c:symbol val="none"/>
          </c:marker>
          <c:xVal>
            <c:numRef>
              <c:f>'Self Priming'!$A$43:$A$142</c:f>
              <c:numCache>
                <c:formatCode>0%</c:formatCode>
                <c:ptCount val="100"/>
                <c:pt idx="0">
                  <c:v>0.01</c:v>
                </c:pt>
                <c:pt idx="1">
                  <c:v>0.02</c:v>
                </c:pt>
                <c:pt idx="2">
                  <c:v>0.03</c:v>
                </c:pt>
                <c:pt idx="3">
                  <c:v>0.04</c:v>
                </c:pt>
                <c:pt idx="4">
                  <c:v>0.05</c:v>
                </c:pt>
                <c:pt idx="5">
                  <c:v>0.06</c:v>
                </c:pt>
                <c:pt idx="6">
                  <c:v>7.0000000000000007E-2</c:v>
                </c:pt>
                <c:pt idx="7">
                  <c:v>0.08</c:v>
                </c:pt>
                <c:pt idx="8">
                  <c:v>0.09</c:v>
                </c:pt>
                <c:pt idx="9">
                  <c:v>0.1</c:v>
                </c:pt>
                <c:pt idx="10">
                  <c:v>0.11</c:v>
                </c:pt>
                <c:pt idx="11">
                  <c:v>0.12</c:v>
                </c:pt>
                <c:pt idx="12">
                  <c:v>0.13</c:v>
                </c:pt>
                <c:pt idx="13">
                  <c:v>0.14000000000000001</c:v>
                </c:pt>
                <c:pt idx="14">
                  <c:v>0.15</c:v>
                </c:pt>
                <c:pt idx="15">
                  <c:v>0.16</c:v>
                </c:pt>
                <c:pt idx="16">
                  <c:v>0.17</c:v>
                </c:pt>
                <c:pt idx="17">
                  <c:v>0.18</c:v>
                </c:pt>
                <c:pt idx="18">
                  <c:v>0.19</c:v>
                </c:pt>
                <c:pt idx="19">
                  <c:v>0.2</c:v>
                </c:pt>
                <c:pt idx="20">
                  <c:v>0.21</c:v>
                </c:pt>
                <c:pt idx="21">
                  <c:v>0.22</c:v>
                </c:pt>
                <c:pt idx="22">
                  <c:v>0.23</c:v>
                </c:pt>
                <c:pt idx="23">
                  <c:v>0.24</c:v>
                </c:pt>
                <c:pt idx="24">
                  <c:v>0.25</c:v>
                </c:pt>
                <c:pt idx="25">
                  <c:v>0.26</c:v>
                </c:pt>
                <c:pt idx="26">
                  <c:v>0.27</c:v>
                </c:pt>
                <c:pt idx="27">
                  <c:v>0.28000000000000003</c:v>
                </c:pt>
                <c:pt idx="28">
                  <c:v>0.28999999999999998</c:v>
                </c:pt>
                <c:pt idx="29">
                  <c:v>0.3</c:v>
                </c:pt>
                <c:pt idx="30">
                  <c:v>0.31</c:v>
                </c:pt>
                <c:pt idx="31">
                  <c:v>0.32</c:v>
                </c:pt>
                <c:pt idx="32">
                  <c:v>0.33</c:v>
                </c:pt>
                <c:pt idx="33">
                  <c:v>0.34</c:v>
                </c:pt>
                <c:pt idx="34">
                  <c:v>0.35</c:v>
                </c:pt>
                <c:pt idx="35">
                  <c:v>0.36</c:v>
                </c:pt>
                <c:pt idx="36">
                  <c:v>0.37</c:v>
                </c:pt>
                <c:pt idx="37">
                  <c:v>0.38</c:v>
                </c:pt>
                <c:pt idx="38">
                  <c:v>0.39</c:v>
                </c:pt>
                <c:pt idx="39">
                  <c:v>0.4</c:v>
                </c:pt>
                <c:pt idx="40">
                  <c:v>0.41</c:v>
                </c:pt>
                <c:pt idx="41">
                  <c:v>0.42</c:v>
                </c:pt>
                <c:pt idx="42">
                  <c:v>0.43</c:v>
                </c:pt>
                <c:pt idx="43">
                  <c:v>0.44</c:v>
                </c:pt>
                <c:pt idx="44">
                  <c:v>0.45</c:v>
                </c:pt>
                <c:pt idx="45">
                  <c:v>0.46</c:v>
                </c:pt>
                <c:pt idx="46">
                  <c:v>0.47</c:v>
                </c:pt>
                <c:pt idx="47">
                  <c:v>0.48</c:v>
                </c:pt>
                <c:pt idx="48">
                  <c:v>0.49</c:v>
                </c:pt>
                <c:pt idx="49">
                  <c:v>0.5</c:v>
                </c:pt>
                <c:pt idx="50">
                  <c:v>0.51</c:v>
                </c:pt>
                <c:pt idx="51">
                  <c:v>0.52</c:v>
                </c:pt>
                <c:pt idx="52">
                  <c:v>0.53</c:v>
                </c:pt>
                <c:pt idx="53">
                  <c:v>0.54</c:v>
                </c:pt>
                <c:pt idx="54">
                  <c:v>0.55000000000000004</c:v>
                </c:pt>
                <c:pt idx="55">
                  <c:v>0.56000000000000005</c:v>
                </c:pt>
                <c:pt idx="56">
                  <c:v>0.56999999999999995</c:v>
                </c:pt>
                <c:pt idx="57">
                  <c:v>0.57999999999999996</c:v>
                </c:pt>
                <c:pt idx="58">
                  <c:v>0.59</c:v>
                </c:pt>
                <c:pt idx="59">
                  <c:v>0.6</c:v>
                </c:pt>
                <c:pt idx="60">
                  <c:v>0.61</c:v>
                </c:pt>
                <c:pt idx="61">
                  <c:v>0.62</c:v>
                </c:pt>
                <c:pt idx="62">
                  <c:v>0.63</c:v>
                </c:pt>
                <c:pt idx="63">
                  <c:v>0.64</c:v>
                </c:pt>
                <c:pt idx="64">
                  <c:v>0.65</c:v>
                </c:pt>
                <c:pt idx="65">
                  <c:v>0.66</c:v>
                </c:pt>
                <c:pt idx="66">
                  <c:v>0.67</c:v>
                </c:pt>
                <c:pt idx="67">
                  <c:v>0.68</c:v>
                </c:pt>
                <c:pt idx="68">
                  <c:v>0.69</c:v>
                </c:pt>
                <c:pt idx="69">
                  <c:v>0.7</c:v>
                </c:pt>
                <c:pt idx="70">
                  <c:v>0.71</c:v>
                </c:pt>
                <c:pt idx="71">
                  <c:v>0.72</c:v>
                </c:pt>
                <c:pt idx="72">
                  <c:v>0.73</c:v>
                </c:pt>
                <c:pt idx="73">
                  <c:v>0.74</c:v>
                </c:pt>
                <c:pt idx="74">
                  <c:v>0.75</c:v>
                </c:pt>
                <c:pt idx="75">
                  <c:v>0.76</c:v>
                </c:pt>
                <c:pt idx="76">
                  <c:v>0.77</c:v>
                </c:pt>
                <c:pt idx="77">
                  <c:v>0.78</c:v>
                </c:pt>
                <c:pt idx="78">
                  <c:v>0.79</c:v>
                </c:pt>
                <c:pt idx="79">
                  <c:v>0.8</c:v>
                </c:pt>
                <c:pt idx="80">
                  <c:v>0.81</c:v>
                </c:pt>
                <c:pt idx="81">
                  <c:v>0.82</c:v>
                </c:pt>
                <c:pt idx="82">
                  <c:v>0.83</c:v>
                </c:pt>
                <c:pt idx="83">
                  <c:v>0.84</c:v>
                </c:pt>
                <c:pt idx="84">
                  <c:v>0.85</c:v>
                </c:pt>
                <c:pt idx="85">
                  <c:v>0.86</c:v>
                </c:pt>
                <c:pt idx="86">
                  <c:v>0.87</c:v>
                </c:pt>
                <c:pt idx="87">
                  <c:v>0.88</c:v>
                </c:pt>
                <c:pt idx="88">
                  <c:v>0.89</c:v>
                </c:pt>
                <c:pt idx="89">
                  <c:v>0.9</c:v>
                </c:pt>
                <c:pt idx="90">
                  <c:v>0.91</c:v>
                </c:pt>
                <c:pt idx="91">
                  <c:v>0.92</c:v>
                </c:pt>
                <c:pt idx="92">
                  <c:v>0.93</c:v>
                </c:pt>
                <c:pt idx="93">
                  <c:v>0.94</c:v>
                </c:pt>
                <c:pt idx="94">
                  <c:v>0.95</c:v>
                </c:pt>
                <c:pt idx="95">
                  <c:v>0.96</c:v>
                </c:pt>
                <c:pt idx="96">
                  <c:v>0.97</c:v>
                </c:pt>
                <c:pt idx="97">
                  <c:v>0.98</c:v>
                </c:pt>
                <c:pt idx="98">
                  <c:v>0.99</c:v>
                </c:pt>
                <c:pt idx="99">
                  <c:v>1</c:v>
                </c:pt>
              </c:numCache>
            </c:numRef>
          </c:xVal>
          <c:yVal>
            <c:numRef>
              <c:f>'Self Priming'!$C$43:$C$142</c:f>
              <c:numCache>
                <c:formatCode>0%</c:formatCode>
                <c:ptCount val="10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0.96627619082938887</c:v>
                </c:pt>
                <c:pt idx="63">
                  <c:v>0.92208053284736102</c:v>
                </c:pt>
                <c:pt idx="64">
                  <c:v>0.88293913901216281</c:v>
                </c:pt>
                <c:pt idx="65">
                  <c:v>0.84803188751485592</c:v>
                </c:pt>
                <c:pt idx="66">
                  <c:v>0.81670698624432925</c:v>
                </c:pt>
                <c:pt idx="67">
                  <c:v>0.78843989364665745</c:v>
                </c:pt>
                <c:pt idx="68">
                  <c:v>0.762803709685131</c:v>
                </c:pt>
                <c:pt idx="69">
                  <c:v>0.73944746659462768</c:v>
                </c:pt>
                <c:pt idx="70">
                  <c:v>0.71807996514439099</c:v>
                </c:pt>
                <c:pt idx="71">
                  <c:v>0.69845757123183272</c:v>
                </c:pt>
                <c:pt idx="72">
                  <c:v>0.68037488516562572</c:v>
                </c:pt>
                <c:pt idx="73">
                  <c:v>0.66365752448402182</c:v>
                </c:pt>
                <c:pt idx="74">
                  <c:v>0.64815648209182952</c:v>
                </c:pt>
                <c:pt idx="75">
                  <c:v>0.63374367263899967</c:v>
                </c:pt>
                <c:pt idx="76">
                  <c:v>0.62030838507488062</c:v>
                </c:pt>
                <c:pt idx="77">
                  <c:v>0.60775443332470602</c:v>
                </c:pt>
                <c:pt idx="78">
                  <c:v>0.59599784989320359</c:v>
                </c:pt>
                <c:pt idx="79">
                  <c:v>0.58496500541565621</c:v>
                </c:pt>
                <c:pt idx="80">
                  <c:v>0.57459106512180547</c:v>
                </c:pt>
                <c:pt idx="81">
                  <c:v>0.56481871383060833</c:v>
                </c:pt>
                <c:pt idx="82">
                  <c:v>0.55559709650888722</c:v>
                </c:pt>
                <c:pt idx="83">
                  <c:v>0.54688093303978302</c:v>
                </c:pt>
                <c:pt idx="84">
                  <c:v>0.53862977467184048</c:v>
                </c:pt>
                <c:pt idx="85">
                  <c:v>0.53080737638089137</c:v>
                </c:pt>
                <c:pt idx="86">
                  <c:v>0.52338116459722317</c:v>
                </c:pt>
                <c:pt idx="87">
                  <c:v>0.51632178381045124</c:v>
                </c:pt>
                <c:pt idx="88">
                  <c:v>0.50960270874372005</c:v>
                </c:pt>
                <c:pt idx="89">
                  <c:v>0.50319991129464758</c:v>
                </c:pt>
                <c:pt idx="90">
                  <c:v>0.49709157342763644</c:v>
                </c:pt>
                <c:pt idx="91">
                  <c:v>0.49125783878737184</c:v>
                </c:pt>
                <c:pt idx="92">
                  <c:v>0.48568059707489009</c:v>
                </c:pt>
                <c:pt idx="93">
                  <c:v>0.48034329625299416</c:v>
                </c:pt>
                <c:pt idx="94">
                  <c:v>0.47523077847885281</c:v>
                </c:pt>
                <c:pt idx="95">
                  <c:v>0.47032913633842743</c:v>
                </c:pt>
                <c:pt idx="96">
                  <c:v>0.46562558651108993</c:v>
                </c:pt>
                <c:pt idx="97">
                  <c:v>0.46110835844781561</c:v>
                </c:pt>
                <c:pt idx="98">
                  <c:v>0.45676659602181241</c:v>
                </c:pt>
                <c:pt idx="99">
                  <c:v>0.45259027042154892</c:v>
                </c:pt>
              </c:numCache>
            </c:numRef>
          </c:yVal>
          <c:smooth val="1"/>
        </c:ser>
        <c:dLbls>
          <c:showLegendKey val="0"/>
          <c:showVal val="0"/>
          <c:showCatName val="0"/>
          <c:showSerName val="0"/>
          <c:showPercent val="0"/>
          <c:showBubbleSize val="0"/>
        </c:dLbls>
        <c:axId val="54072448"/>
        <c:axId val="54074752"/>
      </c:scatterChart>
      <c:valAx>
        <c:axId val="54072448"/>
        <c:scaling>
          <c:orientation val="minMax"/>
          <c:max val="1"/>
        </c:scaling>
        <c:delete val="0"/>
        <c:axPos val="b"/>
        <c:title>
          <c:tx>
            <c:rich>
              <a:bodyPr/>
              <a:lstStyle/>
              <a:p>
                <a:pPr>
                  <a:defRPr/>
                </a:pPr>
                <a:r>
                  <a:rPr lang="en-US"/>
                  <a:t>High Speed Efficiency (%)</a:t>
                </a:r>
              </a:p>
            </c:rich>
          </c:tx>
          <c:overlay val="0"/>
        </c:title>
        <c:numFmt formatCode="0%" sourceLinked="1"/>
        <c:majorTickMark val="out"/>
        <c:minorTickMark val="none"/>
        <c:tickLblPos val="nextTo"/>
        <c:crossAx val="54074752"/>
        <c:crosses val="autoZero"/>
        <c:crossBetween val="midCat"/>
      </c:valAx>
      <c:valAx>
        <c:axId val="54074752"/>
        <c:scaling>
          <c:orientation val="minMax"/>
          <c:max val="1"/>
          <c:min val="0"/>
        </c:scaling>
        <c:delete val="0"/>
        <c:axPos val="l"/>
        <c:majorGridlines/>
        <c:title>
          <c:tx>
            <c:rich>
              <a:bodyPr rot="-5400000" vert="horz"/>
              <a:lstStyle/>
              <a:p>
                <a:pPr>
                  <a:defRPr/>
                </a:pPr>
                <a:r>
                  <a:rPr lang="en-US"/>
                  <a:t>Low Speed Efficiency (%)</a:t>
                </a:r>
              </a:p>
            </c:rich>
          </c:tx>
          <c:overlay val="0"/>
        </c:title>
        <c:numFmt formatCode="0%" sourceLinked="1"/>
        <c:majorTickMark val="out"/>
        <c:minorTickMark val="none"/>
        <c:tickLblPos val="nextTo"/>
        <c:crossAx val="5407244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smoothMarker"/>
        <c:varyColors val="0"/>
        <c:ser>
          <c:idx val="0"/>
          <c:order val="0"/>
          <c:tx>
            <c:strRef>
              <c:f>'Non Self Priming SS'!$B$18</c:f>
              <c:strCache>
                <c:ptCount val="1"/>
                <c:pt idx="0">
                  <c:v>Minimum Motor Efficiency</c:v>
                </c:pt>
              </c:strCache>
            </c:strRef>
          </c:tx>
          <c:marker>
            <c:symbol val="none"/>
          </c:marker>
          <c:xVal>
            <c:numRef>
              <c:f>'Non Self Priming SS'!$A$19:$A$158</c:f>
              <c:numCache>
                <c:formatCode>General</c:formatCode>
                <c:ptCount val="140"/>
                <c:pt idx="0">
                  <c:v>0.01</c:v>
                </c:pt>
                <c:pt idx="1">
                  <c:v>0.02</c:v>
                </c:pt>
                <c:pt idx="2">
                  <c:v>0.03</c:v>
                </c:pt>
                <c:pt idx="3">
                  <c:v>0.04</c:v>
                </c:pt>
                <c:pt idx="4">
                  <c:v>0.05</c:v>
                </c:pt>
                <c:pt idx="5">
                  <c:v>0.06</c:v>
                </c:pt>
                <c:pt idx="6">
                  <c:v>7.0000000000000007E-2</c:v>
                </c:pt>
                <c:pt idx="7">
                  <c:v>0.08</c:v>
                </c:pt>
                <c:pt idx="8">
                  <c:v>0.09</c:v>
                </c:pt>
                <c:pt idx="9">
                  <c:v>0.1</c:v>
                </c:pt>
                <c:pt idx="10">
                  <c:v>0.11</c:v>
                </c:pt>
                <c:pt idx="11">
                  <c:v>0.12</c:v>
                </c:pt>
                <c:pt idx="12">
                  <c:v>0.13</c:v>
                </c:pt>
                <c:pt idx="13">
                  <c:v>0.14000000000000001</c:v>
                </c:pt>
                <c:pt idx="14">
                  <c:v>0.15</c:v>
                </c:pt>
                <c:pt idx="15">
                  <c:v>0.16</c:v>
                </c:pt>
                <c:pt idx="16">
                  <c:v>0.17</c:v>
                </c:pt>
                <c:pt idx="17">
                  <c:v>0.18</c:v>
                </c:pt>
                <c:pt idx="18">
                  <c:v>0.19</c:v>
                </c:pt>
                <c:pt idx="19">
                  <c:v>0.2</c:v>
                </c:pt>
                <c:pt idx="20">
                  <c:v>0.21</c:v>
                </c:pt>
                <c:pt idx="21">
                  <c:v>0.22</c:v>
                </c:pt>
                <c:pt idx="22">
                  <c:v>0.23</c:v>
                </c:pt>
                <c:pt idx="23">
                  <c:v>0.24</c:v>
                </c:pt>
                <c:pt idx="24">
                  <c:v>0.25</c:v>
                </c:pt>
                <c:pt idx="25">
                  <c:v>0.26</c:v>
                </c:pt>
                <c:pt idx="26">
                  <c:v>0.26100000000000001</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0.83000000000000096</c:v>
                </c:pt>
                <c:pt idx="84">
                  <c:v>0.84000000000000097</c:v>
                </c:pt>
                <c:pt idx="85">
                  <c:v>0.85000000000000098</c:v>
                </c:pt>
                <c:pt idx="86">
                  <c:v>0.86000000000000099</c:v>
                </c:pt>
                <c:pt idx="87">
                  <c:v>0.87000000000000099</c:v>
                </c:pt>
                <c:pt idx="88">
                  <c:v>0.880000000000001</c:v>
                </c:pt>
                <c:pt idx="89">
                  <c:v>0.89000000000000101</c:v>
                </c:pt>
                <c:pt idx="90">
                  <c:v>0.90000000000000102</c:v>
                </c:pt>
                <c:pt idx="91">
                  <c:v>0.91000000000000103</c:v>
                </c:pt>
                <c:pt idx="92">
                  <c:v>0.92000000000000104</c:v>
                </c:pt>
                <c:pt idx="93">
                  <c:v>0.93000000000000105</c:v>
                </c:pt>
                <c:pt idx="94">
                  <c:v>0.94000000000000095</c:v>
                </c:pt>
                <c:pt idx="95">
                  <c:v>0.95000000000000095</c:v>
                </c:pt>
                <c:pt idx="96">
                  <c:v>0.96000000000000096</c:v>
                </c:pt>
                <c:pt idx="97">
                  <c:v>0.97000000000000097</c:v>
                </c:pt>
                <c:pt idx="98">
                  <c:v>0.98000000000000098</c:v>
                </c:pt>
                <c:pt idx="99">
                  <c:v>0.99000000000000099</c:v>
                </c:pt>
                <c:pt idx="100">
                  <c:v>1.1000000000000001</c:v>
                </c:pt>
                <c:pt idx="101">
                  <c:v>1.2</c:v>
                </c:pt>
                <c:pt idx="102">
                  <c:v>1.3</c:v>
                </c:pt>
                <c:pt idx="103">
                  <c:v>1.4</c:v>
                </c:pt>
                <c:pt idx="104">
                  <c:v>1.5</c:v>
                </c:pt>
                <c:pt idx="105">
                  <c:v>1.6</c:v>
                </c:pt>
                <c:pt idx="106">
                  <c:v>1.7</c:v>
                </c:pt>
                <c:pt idx="107">
                  <c:v>1.8</c:v>
                </c:pt>
                <c:pt idx="108">
                  <c:v>1.9</c:v>
                </c:pt>
                <c:pt idx="109">
                  <c:v>2</c:v>
                </c:pt>
                <c:pt idx="110">
                  <c:v>2.1</c:v>
                </c:pt>
                <c:pt idx="111">
                  <c:v>2.2000000000000002</c:v>
                </c:pt>
                <c:pt idx="112">
                  <c:v>2.2999999999999998</c:v>
                </c:pt>
                <c:pt idx="113">
                  <c:v>2.4</c:v>
                </c:pt>
                <c:pt idx="114">
                  <c:v>2.5</c:v>
                </c:pt>
                <c:pt idx="115">
                  <c:v>2.6</c:v>
                </c:pt>
                <c:pt idx="116">
                  <c:v>2.7</c:v>
                </c:pt>
                <c:pt idx="117">
                  <c:v>2.8</c:v>
                </c:pt>
                <c:pt idx="118">
                  <c:v>2.9</c:v>
                </c:pt>
                <c:pt idx="119">
                  <c:v>3</c:v>
                </c:pt>
                <c:pt idx="120">
                  <c:v>3.1</c:v>
                </c:pt>
                <c:pt idx="121">
                  <c:v>3.2</c:v>
                </c:pt>
                <c:pt idx="122">
                  <c:v>3.3</c:v>
                </c:pt>
                <c:pt idx="123">
                  <c:v>3.4</c:v>
                </c:pt>
                <c:pt idx="124">
                  <c:v>3.5</c:v>
                </c:pt>
                <c:pt idx="125">
                  <c:v>3.6</c:v>
                </c:pt>
                <c:pt idx="126">
                  <c:v>3.7</c:v>
                </c:pt>
                <c:pt idx="127">
                  <c:v>3.8</c:v>
                </c:pt>
                <c:pt idx="128">
                  <c:v>3.9</c:v>
                </c:pt>
                <c:pt idx="129">
                  <c:v>4</c:v>
                </c:pt>
                <c:pt idx="130">
                  <c:v>4.0999999999999996</c:v>
                </c:pt>
                <c:pt idx="131">
                  <c:v>4.2</c:v>
                </c:pt>
                <c:pt idx="132">
                  <c:v>4.3</c:v>
                </c:pt>
                <c:pt idx="133">
                  <c:v>4.4000000000000004</c:v>
                </c:pt>
                <c:pt idx="134">
                  <c:v>4.5</c:v>
                </c:pt>
                <c:pt idx="135">
                  <c:v>4.5999999999999996</c:v>
                </c:pt>
                <c:pt idx="136">
                  <c:v>4.7</c:v>
                </c:pt>
                <c:pt idx="137">
                  <c:v>4.7999999999999901</c:v>
                </c:pt>
                <c:pt idx="138">
                  <c:v>4.8999999999999897</c:v>
                </c:pt>
              </c:numCache>
            </c:numRef>
          </c:xVal>
          <c:yVal>
            <c:numRef>
              <c:f>'Non Self Priming SS'!$B$19:$B$158</c:f>
              <c:numCache>
                <c:formatCode>0%</c:formatCode>
                <c:ptCount val="140"/>
                <c:pt idx="0">
                  <c:v>4.1313163848289793E-2</c:v>
                </c:pt>
                <c:pt idx="1">
                  <c:v>6.5580711276351789E-2</c:v>
                </c:pt>
                <c:pt idx="2">
                  <c:v>8.5935158497414621E-2</c:v>
                </c:pt>
                <c:pt idx="3">
                  <c:v>0.1041031305979306</c:v>
                </c:pt>
                <c:pt idx="4">
                  <c:v>0.12080107198510584</c:v>
                </c:pt>
                <c:pt idx="5">
                  <c:v>0.1364138761824647</c:v>
                </c:pt>
                <c:pt idx="6">
                  <c:v>0.15117847696508996</c:v>
                </c:pt>
                <c:pt idx="7">
                  <c:v>0.16525380084125066</c:v>
                </c:pt>
                <c:pt idx="8">
                  <c:v>0.17875298762143779</c:v>
                </c:pt>
                <c:pt idx="9">
                  <c:v>0.19176019180765239</c:v>
                </c:pt>
                <c:pt idx="10">
                  <c:v>0.20434015423200777</c:v>
                </c:pt>
                <c:pt idx="11">
                  <c:v>0.21654403087747437</c:v>
                </c:pt>
                <c:pt idx="12">
                  <c:v>0.22841313264319069</c:v>
                </c:pt>
                <c:pt idx="13">
                  <c:v>0.23998142784352713</c:v>
                </c:pt>
                <c:pt idx="14">
                  <c:v>0.25127727582953924</c:v>
                </c:pt>
                <c:pt idx="15">
                  <c:v>0.26232466339511384</c:v>
                </c:pt>
                <c:pt idx="16">
                  <c:v>0.27314410867365269</c:v>
                </c:pt>
                <c:pt idx="17">
                  <c:v>0.28375333620138798</c:v>
                </c:pt>
                <c:pt idx="18">
                  <c:v>0.29416779054119341</c:v>
                </c:pt>
                <c:pt idx="19">
                  <c:v>0.30440103351600573</c:v>
                </c:pt>
                <c:pt idx="20">
                  <c:v>0.31446505591051588</c:v>
                </c:pt>
                <c:pt idx="21">
                  <c:v>0.32437052524141752</c:v>
                </c:pt>
                <c:pt idx="22">
                  <c:v>0.334126985009841</c:v>
                </c:pt>
                <c:pt idx="23">
                  <c:v>0.34374301662642887</c:v>
                </c:pt>
                <c:pt idx="24">
                  <c:v>0.35322637226087977</c:v>
                </c:pt>
                <c:pt idx="25">
                  <c:v>0.36258408478730519</c:v>
                </c:pt>
                <c:pt idx="26">
                  <c:v>0.33962809182101739</c:v>
                </c:pt>
                <c:pt idx="27">
                  <c:v>0.34506222501932438</c:v>
                </c:pt>
                <c:pt idx="28">
                  <c:v>0.35097056793632542</c:v>
                </c:pt>
                <c:pt idx="29">
                  <c:v>0.35674944991061031</c:v>
                </c:pt>
                <c:pt idx="30">
                  <c:v>0.36240546031413395</c:v>
                </c:pt>
                <c:pt idx="31">
                  <c:v>0.36794464948331762</c:v>
                </c:pt>
                <c:pt idx="32">
                  <c:v>0.37337258855244787</c:v>
                </c:pt>
                <c:pt idx="33">
                  <c:v>0.37869442100138972</c:v>
                </c:pt>
                <c:pt idx="34">
                  <c:v>0.38391490727937194</c:v>
                </c:pt>
                <c:pt idx="35">
                  <c:v>0.38903846360957745</c:v>
                </c:pt>
                <c:pt idx="36">
                  <c:v>0.39406919587669764</c:v>
                </c:pt>
                <c:pt idx="37">
                  <c:v>0.39901092933872118</c:v>
                </c:pt>
                <c:pt idx="38">
                  <c:v>0.40386723477560488</c:v>
                </c:pt>
                <c:pt idx="39">
                  <c:v>0.40864145158392662</c:v>
                </c:pt>
                <c:pt idx="40">
                  <c:v>0.41333670824277963</c:v>
                </c:pt>
                <c:pt idx="41">
                  <c:v>0.41795594050787072</c:v>
                </c:pt>
                <c:pt idx="42">
                  <c:v>0.4225019076348368</c:v>
                </c:pt>
                <c:pt idx="43">
                  <c:v>0.42697720688674712</c:v>
                </c:pt>
                <c:pt idx="44">
                  <c:v>0.43138428654263855</c:v>
                </c:pt>
                <c:pt idx="45">
                  <c:v>0.43572545759225834</c:v>
                </c:pt>
                <c:pt idx="46">
                  <c:v>0.44000290427572997</c:v>
                </c:pt>
                <c:pt idx="47">
                  <c:v>0.44421869360466915</c:v>
                </c:pt>
                <c:pt idx="48">
                  <c:v>0.44837478398260239</c:v>
                </c:pt>
                <c:pt idx="49">
                  <c:v>0.45247303302674363</c:v>
                </c:pt>
                <c:pt idx="50">
                  <c:v>0.45651520467978646</c:v>
                </c:pt>
                <c:pt idx="51">
                  <c:v>0.46050297568897042</c:v>
                </c:pt>
                <c:pt idx="52">
                  <c:v>0.46443794151991835</c:v>
                </c:pt>
                <c:pt idx="53">
                  <c:v>0.46832162176440284</c:v>
                </c:pt>
                <c:pt idx="54">
                  <c:v>0.47215546509400763</c:v>
                </c:pt>
                <c:pt idx="55">
                  <c:v>0.47594085380546208</c:v>
                </c:pt>
                <c:pt idx="56">
                  <c:v>0.47967910799806052</c:v>
                </c:pt>
                <c:pt idx="57">
                  <c:v>0.48337148941893954</c:v>
                </c:pt>
                <c:pt idx="58">
                  <c:v>0.48701920500794899</c:v>
                </c:pt>
                <c:pt idx="59">
                  <c:v>0.49062341017031191</c:v>
                </c:pt>
                <c:pt idx="60">
                  <c:v>0.49418521180221292</c:v>
                </c:pt>
                <c:pt idx="61">
                  <c:v>0.49770567109174119</c:v>
                </c:pt>
                <c:pt idx="62">
                  <c:v>0.50118580611525054</c:v>
                </c:pt>
                <c:pt idx="63">
                  <c:v>0.50462659424711709</c:v>
                </c:pt>
                <c:pt idx="64">
                  <c:v>0.50802897439902894</c:v>
                </c:pt>
                <c:pt idx="65">
                  <c:v>0.5113938491033313</c:v>
                </c:pt>
                <c:pt idx="66">
                  <c:v>0.51472208645349249</c:v>
                </c:pt>
                <c:pt idx="67">
                  <c:v>0.5180145219134995</c:v>
                </c:pt>
                <c:pt idx="68">
                  <c:v>0.52127196000684117</c:v>
                </c:pt>
                <c:pt idx="69">
                  <c:v>0.52449517589473382</c:v>
                </c:pt>
                <c:pt idx="70">
                  <c:v>0.52768491685234464</c:v>
                </c:pt>
                <c:pt idx="71">
                  <c:v>0.53084190365095196</c:v>
                </c:pt>
                <c:pt idx="72">
                  <c:v>0.5339668318532711</c:v>
                </c:pt>
                <c:pt idx="73">
                  <c:v>0.53706037302852472</c:v>
                </c:pt>
                <c:pt idx="74">
                  <c:v>0.54012317589324954</c:v>
                </c:pt>
                <c:pt idx="75">
                  <c:v>0.54315586738331512</c:v>
                </c:pt>
                <c:pt idx="76">
                  <c:v>0.54615905366215789</c:v>
                </c:pt>
                <c:pt idx="77">
                  <c:v>0.54913332106981172</c:v>
                </c:pt>
                <c:pt idx="78">
                  <c:v>0.55207923701692452</c:v>
                </c:pt>
                <c:pt idx="79">
                  <c:v>0.55499735082761659</c:v>
                </c:pt>
                <c:pt idx="80">
                  <c:v>0.55788819453470351</c:v>
                </c:pt>
                <c:pt idx="81">
                  <c:v>0.56075228363054763</c:v>
                </c:pt>
                <c:pt idx="82">
                  <c:v>0.56359011777651491</c:v>
                </c:pt>
                <c:pt idx="83">
                  <c:v>0.56640218147379928</c:v>
                </c:pt>
                <c:pt idx="84">
                  <c:v>0.56918894469815129</c:v>
                </c:pt>
                <c:pt idx="85">
                  <c:v>0.57195086350086222</c:v>
                </c:pt>
                <c:pt idx="86">
                  <c:v>0.57468838057816718</c:v>
                </c:pt>
                <c:pt idx="87">
                  <c:v>0.57740192581107042</c:v>
                </c:pt>
                <c:pt idx="88">
                  <c:v>0.58009191677745053</c:v>
                </c:pt>
                <c:pt idx="89">
                  <c:v>0.582758759238172</c:v>
                </c:pt>
                <c:pt idx="90">
                  <c:v>0.58540284759878625</c:v>
                </c:pt>
                <c:pt idx="91">
                  <c:v>0.58802456534831249</c:v>
                </c:pt>
                <c:pt idx="92">
                  <c:v>0.59062428547647106</c:v>
                </c:pt>
                <c:pt idx="93">
                  <c:v>0.59320237087064775</c:v>
                </c:pt>
                <c:pt idx="94">
                  <c:v>0.59575917469378059</c:v>
                </c:pt>
                <c:pt idx="95">
                  <c:v>0.59829504074427786</c:v>
                </c:pt>
                <c:pt idx="96">
                  <c:v>0.6008103037989998</c:v>
                </c:pt>
                <c:pt idx="97">
                  <c:v>0.60330528994026777</c:v>
                </c:pt>
                <c:pt idx="98">
                  <c:v>0.60578031686780298</c:v>
                </c:pt>
                <c:pt idx="99">
                  <c:v>0.60823569419643209</c:v>
                </c:pt>
                <c:pt idx="100">
                  <c:v>0.63402922231314562</c:v>
                </c:pt>
                <c:pt idx="101">
                  <c:v>0.6557351191858275</c:v>
                </c:pt>
                <c:pt idx="102">
                  <c:v>0.675995933956137</c:v>
                </c:pt>
                <c:pt idx="103">
                  <c:v>0.69497902592568217</c:v>
                </c:pt>
                <c:pt idx="104">
                  <c:v>0.71282223157298308</c:v>
                </c:pt>
                <c:pt idx="105">
                  <c:v>0.72964065429866987</c:v>
                </c:pt>
                <c:pt idx="106">
                  <c:v>0.74553157161554173</c:v>
                </c:pt>
                <c:pt idx="107">
                  <c:v>0.76057806069459633</c:v>
                </c:pt>
                <c:pt idx="108">
                  <c:v>0.77485172888606801</c:v>
                </c:pt>
                <c:pt idx="109">
                  <c:v>0.78841480515472129</c:v>
                </c:pt>
                <c:pt idx="110">
                  <c:v>0.8013217661459151</c:v>
                </c:pt>
                <c:pt idx="111">
                  <c:v>0.81362061742379466</c:v>
                </c:pt>
                <c:pt idx="112">
                  <c:v>0.82535391518631795</c:v>
                </c:pt>
                <c:pt idx="113">
                  <c:v>0.83655958989930379</c:v>
                </c:pt>
                <c:pt idx="114">
                  <c:v>0.84727161681359864</c:v>
                </c:pt>
                <c:pt idx="115">
                  <c:v>0.85752056674822941</c:v>
                </c:pt>
                <c:pt idx="116">
                  <c:v>0.86733406225165188</c:v>
                </c:pt>
                <c:pt idx="117">
                  <c:v>0.87673715825970022</c:v>
                </c:pt>
                <c:pt idx="118">
                  <c:v>0.885752661967244</c:v>
                </c:pt>
                <c:pt idx="119">
                  <c:v>0.89440140335795804</c:v>
                </c:pt>
                <c:pt idx="120">
                  <c:v>0.902702465375816</c:v>
                </c:pt>
                <c:pt idx="121">
                  <c:v>0.91067338085186345</c:v>
                </c:pt>
                <c:pt idx="122">
                  <c:v>0.918330301864965</c:v>
                </c:pt>
                <c:pt idx="123">
                  <c:v>0.92568814610408889</c:v>
                </c:pt>
                <c:pt idx="124">
                  <c:v>0.93276072393205411</c:v>
                </c:pt>
                <c:pt idx="125">
                  <c:v>0.9395608491676869</c:v>
                </c:pt>
                <c:pt idx="126">
                  <c:v>0.94610043606178484</c:v>
                </c:pt>
                <c:pt idx="127">
                  <c:v>0.95239058450982084</c:v>
                </c:pt>
                <c:pt idx="128">
                  <c:v>0.95844165519673408</c:v>
                </c:pt>
                <c:pt idx="129">
                  <c:v>0.96426333608798254</c:v>
                </c:pt>
                <c:pt idx="130">
                  <c:v>0.96986470145237624</c:v>
                </c:pt>
                <c:pt idx="131">
                  <c:v>0.97525426441509022</c:v>
                </c:pt>
                <c:pt idx="132">
                  <c:v>0.98044002388542628</c:v>
                </c:pt>
                <c:pt idx="133">
                  <c:v>0.98542950657673845</c:v>
                </c:pt>
                <c:pt idx="134">
                  <c:v>0.99022980473038058</c:v>
                </c:pt>
                <c:pt idx="135">
                  <c:v>0.99484761006747857</c:v>
                </c:pt>
                <c:pt idx="136">
                  <c:v>0.99928924441856559</c:v>
                </c:pt>
                <c:pt idx="137">
                  <c:v>1.0035606874190908</c:v>
                </c:pt>
                <c:pt idx="138">
                  <c:v>1.0076676016064285</c:v>
                </c:pt>
              </c:numCache>
            </c:numRef>
          </c:yVal>
          <c:smooth val="1"/>
        </c:ser>
        <c:dLbls>
          <c:showLegendKey val="0"/>
          <c:showVal val="0"/>
          <c:showCatName val="0"/>
          <c:showSerName val="0"/>
          <c:showPercent val="0"/>
          <c:showBubbleSize val="0"/>
        </c:dLbls>
        <c:axId val="115437568"/>
        <c:axId val="115439872"/>
      </c:scatterChart>
      <c:valAx>
        <c:axId val="115437568"/>
        <c:scaling>
          <c:orientation val="minMax"/>
          <c:max val="5"/>
        </c:scaling>
        <c:delete val="0"/>
        <c:axPos val="b"/>
        <c:title>
          <c:tx>
            <c:rich>
              <a:bodyPr/>
              <a:lstStyle/>
              <a:p>
                <a:pPr>
                  <a:defRPr/>
                </a:pPr>
                <a:r>
                  <a:rPr lang="en-US"/>
                  <a:t>Motor Total Capacity (hp)</a:t>
                </a:r>
              </a:p>
            </c:rich>
          </c:tx>
          <c:overlay val="0"/>
        </c:title>
        <c:numFmt formatCode="General" sourceLinked="1"/>
        <c:majorTickMark val="out"/>
        <c:minorTickMark val="none"/>
        <c:tickLblPos val="nextTo"/>
        <c:crossAx val="115439872"/>
        <c:crosses val="autoZero"/>
        <c:crossBetween val="midCat"/>
      </c:valAx>
      <c:valAx>
        <c:axId val="115439872"/>
        <c:scaling>
          <c:orientation val="minMax"/>
          <c:max val="1"/>
        </c:scaling>
        <c:delete val="0"/>
        <c:axPos val="l"/>
        <c:majorGridlines/>
        <c:title>
          <c:tx>
            <c:rich>
              <a:bodyPr rot="-5400000" vert="horz"/>
              <a:lstStyle/>
              <a:p>
                <a:pPr>
                  <a:defRPr/>
                </a:pPr>
                <a:r>
                  <a:rPr lang="en-US"/>
                  <a:t>High Speed Motor Efficiency (%)</a:t>
                </a:r>
              </a:p>
            </c:rich>
          </c:tx>
          <c:overlay val="0"/>
        </c:title>
        <c:numFmt formatCode="0%" sourceLinked="1"/>
        <c:majorTickMark val="out"/>
        <c:minorTickMark val="none"/>
        <c:tickLblPos val="nextTo"/>
        <c:crossAx val="115437568"/>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High Speed Efficiency vs. Low Speed Efficiency</a:t>
            </a:r>
          </a:p>
        </c:rich>
      </c:tx>
      <c:overlay val="0"/>
    </c:title>
    <c:autoTitleDeleted val="0"/>
    <c:plotArea>
      <c:layout/>
      <c:scatterChart>
        <c:scatterStyle val="smoothMarker"/>
        <c:varyColors val="0"/>
        <c:ser>
          <c:idx val="0"/>
          <c:order val="0"/>
          <c:tx>
            <c:v>Proposed Motor</c:v>
          </c:tx>
          <c:marker>
            <c:symbol val="none"/>
          </c:marker>
          <c:xVal>
            <c:numRef>
              <c:f>'Non Self Priming 2 or morespeed'!$A$43:$A$142</c:f>
              <c:numCache>
                <c:formatCode>0%</c:formatCode>
                <c:ptCount val="100"/>
                <c:pt idx="0">
                  <c:v>0.01</c:v>
                </c:pt>
                <c:pt idx="1">
                  <c:v>0.02</c:v>
                </c:pt>
                <c:pt idx="2">
                  <c:v>0.03</c:v>
                </c:pt>
                <c:pt idx="3">
                  <c:v>0.04</c:v>
                </c:pt>
                <c:pt idx="4">
                  <c:v>0.05</c:v>
                </c:pt>
                <c:pt idx="5">
                  <c:v>0.06</c:v>
                </c:pt>
                <c:pt idx="6">
                  <c:v>7.0000000000000007E-2</c:v>
                </c:pt>
                <c:pt idx="7">
                  <c:v>0.08</c:v>
                </c:pt>
                <c:pt idx="8">
                  <c:v>0.09</c:v>
                </c:pt>
                <c:pt idx="9">
                  <c:v>0.1</c:v>
                </c:pt>
                <c:pt idx="10">
                  <c:v>0.11</c:v>
                </c:pt>
                <c:pt idx="11">
                  <c:v>0.12</c:v>
                </c:pt>
                <c:pt idx="12">
                  <c:v>0.13</c:v>
                </c:pt>
                <c:pt idx="13">
                  <c:v>0.14000000000000001</c:v>
                </c:pt>
                <c:pt idx="14">
                  <c:v>0.15</c:v>
                </c:pt>
                <c:pt idx="15">
                  <c:v>0.16</c:v>
                </c:pt>
                <c:pt idx="16">
                  <c:v>0.17</c:v>
                </c:pt>
                <c:pt idx="17">
                  <c:v>0.18</c:v>
                </c:pt>
                <c:pt idx="18">
                  <c:v>0.19</c:v>
                </c:pt>
                <c:pt idx="19">
                  <c:v>0.2</c:v>
                </c:pt>
                <c:pt idx="20">
                  <c:v>0.21</c:v>
                </c:pt>
                <c:pt idx="21">
                  <c:v>0.22</c:v>
                </c:pt>
                <c:pt idx="22">
                  <c:v>0.23</c:v>
                </c:pt>
                <c:pt idx="23">
                  <c:v>0.24</c:v>
                </c:pt>
                <c:pt idx="24">
                  <c:v>0.25</c:v>
                </c:pt>
                <c:pt idx="25">
                  <c:v>0.26</c:v>
                </c:pt>
                <c:pt idx="26">
                  <c:v>0.27</c:v>
                </c:pt>
                <c:pt idx="27">
                  <c:v>0.28000000000000003</c:v>
                </c:pt>
                <c:pt idx="28">
                  <c:v>0.28999999999999998</c:v>
                </c:pt>
                <c:pt idx="29">
                  <c:v>0.3</c:v>
                </c:pt>
                <c:pt idx="30">
                  <c:v>0.31</c:v>
                </c:pt>
                <c:pt idx="31">
                  <c:v>0.32</c:v>
                </c:pt>
                <c:pt idx="32">
                  <c:v>0.33</c:v>
                </c:pt>
                <c:pt idx="33">
                  <c:v>0.34</c:v>
                </c:pt>
                <c:pt idx="34">
                  <c:v>0.35</c:v>
                </c:pt>
                <c:pt idx="35">
                  <c:v>0.36</c:v>
                </c:pt>
                <c:pt idx="36">
                  <c:v>0.37</c:v>
                </c:pt>
                <c:pt idx="37">
                  <c:v>0.38</c:v>
                </c:pt>
                <c:pt idx="38">
                  <c:v>0.39</c:v>
                </c:pt>
                <c:pt idx="39">
                  <c:v>0.4</c:v>
                </c:pt>
                <c:pt idx="40">
                  <c:v>0.41</c:v>
                </c:pt>
                <c:pt idx="41">
                  <c:v>0.42</c:v>
                </c:pt>
                <c:pt idx="42">
                  <c:v>0.43</c:v>
                </c:pt>
                <c:pt idx="43">
                  <c:v>0.44</c:v>
                </c:pt>
                <c:pt idx="44">
                  <c:v>0.45</c:v>
                </c:pt>
                <c:pt idx="45">
                  <c:v>0.46</c:v>
                </c:pt>
                <c:pt idx="46">
                  <c:v>0.47</c:v>
                </c:pt>
                <c:pt idx="47">
                  <c:v>0.48</c:v>
                </c:pt>
                <c:pt idx="48">
                  <c:v>0.49</c:v>
                </c:pt>
                <c:pt idx="49">
                  <c:v>0.5</c:v>
                </c:pt>
                <c:pt idx="50">
                  <c:v>0.51</c:v>
                </c:pt>
                <c:pt idx="51">
                  <c:v>0.52</c:v>
                </c:pt>
                <c:pt idx="52">
                  <c:v>0.53</c:v>
                </c:pt>
                <c:pt idx="53">
                  <c:v>0.54</c:v>
                </c:pt>
                <c:pt idx="54">
                  <c:v>0.55000000000000004</c:v>
                </c:pt>
                <c:pt idx="55">
                  <c:v>0.56000000000000005</c:v>
                </c:pt>
                <c:pt idx="56">
                  <c:v>0.56999999999999995</c:v>
                </c:pt>
                <c:pt idx="57">
                  <c:v>0.57999999999999996</c:v>
                </c:pt>
                <c:pt idx="58">
                  <c:v>0.59</c:v>
                </c:pt>
                <c:pt idx="59">
                  <c:v>0.6</c:v>
                </c:pt>
                <c:pt idx="60">
                  <c:v>0.61</c:v>
                </c:pt>
                <c:pt idx="61">
                  <c:v>0.62</c:v>
                </c:pt>
                <c:pt idx="62">
                  <c:v>0.63</c:v>
                </c:pt>
                <c:pt idx="63">
                  <c:v>0.64</c:v>
                </c:pt>
                <c:pt idx="64">
                  <c:v>0.65</c:v>
                </c:pt>
                <c:pt idx="65">
                  <c:v>0.66</c:v>
                </c:pt>
                <c:pt idx="66">
                  <c:v>0.67</c:v>
                </c:pt>
                <c:pt idx="67">
                  <c:v>0.68</c:v>
                </c:pt>
                <c:pt idx="68">
                  <c:v>0.69</c:v>
                </c:pt>
                <c:pt idx="69">
                  <c:v>0.7</c:v>
                </c:pt>
                <c:pt idx="70">
                  <c:v>0.71</c:v>
                </c:pt>
                <c:pt idx="71">
                  <c:v>0.72</c:v>
                </c:pt>
                <c:pt idx="72">
                  <c:v>0.73</c:v>
                </c:pt>
                <c:pt idx="73">
                  <c:v>0.74</c:v>
                </c:pt>
                <c:pt idx="74">
                  <c:v>0.75</c:v>
                </c:pt>
                <c:pt idx="75">
                  <c:v>0.76</c:v>
                </c:pt>
                <c:pt idx="76">
                  <c:v>0.77</c:v>
                </c:pt>
                <c:pt idx="77">
                  <c:v>0.78</c:v>
                </c:pt>
                <c:pt idx="78">
                  <c:v>0.79</c:v>
                </c:pt>
                <c:pt idx="79">
                  <c:v>0.8</c:v>
                </c:pt>
                <c:pt idx="80">
                  <c:v>0.81</c:v>
                </c:pt>
                <c:pt idx="81">
                  <c:v>0.82</c:v>
                </c:pt>
                <c:pt idx="82">
                  <c:v>0.83</c:v>
                </c:pt>
                <c:pt idx="83">
                  <c:v>0.84</c:v>
                </c:pt>
                <c:pt idx="84">
                  <c:v>0.85</c:v>
                </c:pt>
                <c:pt idx="85">
                  <c:v>0.86</c:v>
                </c:pt>
                <c:pt idx="86">
                  <c:v>0.87</c:v>
                </c:pt>
                <c:pt idx="87">
                  <c:v>0.88</c:v>
                </c:pt>
                <c:pt idx="88">
                  <c:v>0.89</c:v>
                </c:pt>
                <c:pt idx="89">
                  <c:v>0.9</c:v>
                </c:pt>
                <c:pt idx="90">
                  <c:v>0.91</c:v>
                </c:pt>
                <c:pt idx="91">
                  <c:v>0.92</c:v>
                </c:pt>
                <c:pt idx="92">
                  <c:v>0.93</c:v>
                </c:pt>
                <c:pt idx="93">
                  <c:v>0.94</c:v>
                </c:pt>
                <c:pt idx="94">
                  <c:v>0.95</c:v>
                </c:pt>
                <c:pt idx="95">
                  <c:v>0.96</c:v>
                </c:pt>
                <c:pt idx="96">
                  <c:v>0.97</c:v>
                </c:pt>
                <c:pt idx="97">
                  <c:v>0.98</c:v>
                </c:pt>
                <c:pt idx="98">
                  <c:v>0.99</c:v>
                </c:pt>
                <c:pt idx="99">
                  <c:v>1</c:v>
                </c:pt>
              </c:numCache>
            </c:numRef>
          </c:xVal>
          <c:yVal>
            <c:numRef>
              <c:f>'Non Self Priming 2 or morespeed'!$C$43:$C$142</c:f>
              <c:numCache>
                <c:formatCode>0%</c:formatCode>
                <c:ptCount val="10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0.88780967747187722</c:v>
                </c:pt>
                <c:pt idx="23">
                  <c:v>0.67173315673656675</c:v>
                </c:pt>
                <c:pt idx="24">
                  <c:v>0.54884148280557732</c:v>
                </c:pt>
                <c:pt idx="25">
                  <c:v>0.46954705196089819</c:v>
                </c:pt>
                <c:pt idx="26">
                  <c:v>0.41414516045755906</c:v>
                </c:pt>
                <c:pt idx="27">
                  <c:v>0.37325095976382205</c:v>
                </c:pt>
                <c:pt idx="28">
                  <c:v>0.34182565128725534</c:v>
                </c:pt>
                <c:pt idx="29">
                  <c:v>0.31692174722894945</c:v>
                </c:pt>
                <c:pt idx="30">
                  <c:v>0.29670008903135747</c:v>
                </c:pt>
                <c:pt idx="31">
                  <c:v>0.27995366231112256</c:v>
                </c:pt>
                <c:pt idx="32">
                  <c:v>0.26585749212670562</c:v>
                </c:pt>
                <c:pt idx="33">
                  <c:v>0.25382857443858797</c:v>
                </c:pt>
                <c:pt idx="34">
                  <c:v>0.24344322216322214</c:v>
                </c:pt>
                <c:pt idx="35">
                  <c:v>0.23438612479031645</c:v>
                </c:pt>
                <c:pt idx="36">
                  <c:v>0.2264177785880804</c:v>
                </c:pt>
                <c:pt idx="37">
                  <c:v>0.21935299648415693</c:v>
                </c:pt>
                <c:pt idx="38">
                  <c:v>0.21304633626162539</c:v>
                </c:pt>
                <c:pt idx="39">
                  <c:v>0.20738198097278815</c:v>
                </c:pt>
                <c:pt idx="40">
                  <c:v>0.20226656143677441</c:v>
                </c:pt>
                <c:pt idx="41">
                  <c:v>0.19762396902422877</c:v>
                </c:pt>
                <c:pt idx="42">
                  <c:v>0.19339154329210181</c:v>
                </c:pt>
                <c:pt idx="43">
                  <c:v>0.18951722732250981</c:v>
                </c:pt>
                <c:pt idx="44">
                  <c:v>0.18595741582283282</c:v>
                </c:pt>
                <c:pt idx="45">
                  <c:v>0.18267530683788441</c:v>
                </c:pt>
                <c:pt idx="46">
                  <c:v>0.17963962473167705</c:v>
                </c:pt>
                <c:pt idx="47">
                  <c:v>0.1768236204042728</c:v>
                </c:pt>
                <c:pt idx="48">
                  <c:v>0.17420428097804314</c:v>
                </c:pt>
                <c:pt idx="49">
                  <c:v>0.17176169947948072</c:v>
                </c:pt>
                <c:pt idx="50">
                  <c:v>0.16947856796117791</c:v>
                </c:pt>
                <c:pt idx="51">
                  <c:v>0.16733976675212006</c:v>
                </c:pt>
                <c:pt idx="52">
                  <c:v>0.16533202921901669</c:v>
                </c:pt>
                <c:pt idx="53">
                  <c:v>0.1634436663247838</c:v>
                </c:pt>
                <c:pt idx="54">
                  <c:v>0.16166433889961709</c:v>
                </c:pt>
                <c:pt idx="55">
                  <c:v>0.15998486825286118</c:v>
                </c:pt>
                <c:pt idx="56">
                  <c:v>0.15839707780026013</c:v>
                </c:pt>
                <c:pt idx="57">
                  <c:v>0.1568936599382153</c:v>
                </c:pt>
                <c:pt idx="58">
                  <c:v>0.1554680635910321</c:v>
                </c:pt>
                <c:pt idx="59">
                  <c:v>0.154114398780305</c:v>
                </c:pt>
                <c:pt idx="60">
                  <c:v>0.15282735528430366</c:v>
                </c:pt>
                <c:pt idx="61">
                  <c:v>0.15160213301858763</c:v>
                </c:pt>
                <c:pt idx="62">
                  <c:v>0.15043438221352343</c:v>
                </c:pt>
                <c:pt idx="63">
                  <c:v>0.1493201518171621</c:v>
                </c:pt>
                <c:pt idx="64">
                  <c:v>0.14825584483358839</c:v>
                </c:pt>
                <c:pt idx="65">
                  <c:v>0.14723817953296281</c:v>
                </c:pt>
                <c:pt idx="66">
                  <c:v>0.14626415565195333</c:v>
                </c:pt>
                <c:pt idx="67">
                  <c:v>0.14533102485125526</c:v>
                </c:pt>
                <c:pt idx="68">
                  <c:v>0.14443626481751201</c:v>
                </c:pt>
                <c:pt idx="69">
                  <c:v>0.14357755649569573</c:v>
                </c:pt>
                <c:pt idx="70">
                  <c:v>0.14275276401920142</c:v>
                </c:pt>
                <c:pt idx="71">
                  <c:v>0.14195991697195251</c:v>
                </c:pt>
                <c:pt idx="72">
                  <c:v>0.14119719467239519</c:v>
                </c:pt>
                <c:pt idx="73">
                  <c:v>0.14046291221551457</c:v>
                </c:pt>
                <c:pt idx="74">
                  <c:v>0.13975550804763961</c:v>
                </c:pt>
                <c:pt idx="75">
                  <c:v>0.13907353288119079</c:v>
                </c:pt>
                <c:pt idx="76">
                  <c:v>0.13841563978376298</c:v>
                </c:pt>
                <c:pt idx="77">
                  <c:v>0.13778057529892199</c:v>
                </c:pt>
                <c:pt idx="78">
                  <c:v>0.13716717147555205</c:v>
                </c:pt>
                <c:pt idx="79">
                  <c:v>0.13657433869911215</c:v>
                </c:pt>
                <c:pt idx="80">
                  <c:v>0.1360010592322288</c:v>
                </c:pt>
                <c:pt idx="81">
                  <c:v>0.13544638138406842</c:v>
                </c:pt>
                <c:pt idx="82">
                  <c:v>0.13490941423822034</c:v>
                </c:pt>
                <c:pt idx="83">
                  <c:v>0.13438932287765534</c:v>
                </c:pt>
                <c:pt idx="84">
                  <c:v>0.13388532405292905</c:v>
                </c:pt>
                <c:pt idx="85">
                  <c:v>0.13339668224635887</c:v>
                </c:pt>
                <c:pt idx="86">
                  <c:v>0.13292270609057991</c:v>
                </c:pt>
                <c:pt idx="87">
                  <c:v>0.1324627451048036</c:v>
                </c:pt>
                <c:pt idx="88">
                  <c:v>0.13201618671637869</c:v>
                </c:pt>
                <c:pt idx="89">
                  <c:v>0.13158245353897544</c:v>
                </c:pt>
                <c:pt idx="90">
                  <c:v>0.13116100088196256</c:v>
                </c:pt>
                <c:pt idx="91">
                  <c:v>0.13075131446838623</c:v>
                </c:pt>
                <c:pt idx="92">
                  <c:v>0.13035290834144789</c:v>
                </c:pt>
                <c:pt idx="93">
                  <c:v>0.12996532294156302</c:v>
                </c:pt>
                <c:pt idx="94">
                  <c:v>0.12958812333800165</c:v>
                </c:pt>
                <c:pt idx="95">
                  <c:v>0.1292208976008056</c:v>
                </c:pt>
                <c:pt idx="96">
                  <c:v>0.12886325530016879</c:v>
                </c:pt>
                <c:pt idx="97">
                  <c:v>0.12851482612178905</c:v>
                </c:pt>
                <c:pt idx="98">
                  <c:v>0.12817525858786749</c:v>
                </c:pt>
                <c:pt idx="99">
                  <c:v>0.12784421887446953</c:v>
                </c:pt>
              </c:numCache>
            </c:numRef>
          </c:yVal>
          <c:smooth val="1"/>
        </c:ser>
        <c:dLbls>
          <c:showLegendKey val="0"/>
          <c:showVal val="0"/>
          <c:showCatName val="0"/>
          <c:showSerName val="0"/>
          <c:showPercent val="0"/>
          <c:showBubbleSize val="0"/>
        </c:dLbls>
        <c:axId val="121990528"/>
        <c:axId val="40948864"/>
      </c:scatterChart>
      <c:valAx>
        <c:axId val="121990528"/>
        <c:scaling>
          <c:orientation val="minMax"/>
          <c:max val="1"/>
        </c:scaling>
        <c:delete val="0"/>
        <c:axPos val="b"/>
        <c:title>
          <c:tx>
            <c:rich>
              <a:bodyPr/>
              <a:lstStyle/>
              <a:p>
                <a:pPr>
                  <a:defRPr/>
                </a:pPr>
                <a:r>
                  <a:rPr lang="en-US"/>
                  <a:t>High Speed Efficiency (%)</a:t>
                </a:r>
              </a:p>
            </c:rich>
          </c:tx>
          <c:overlay val="0"/>
        </c:title>
        <c:numFmt formatCode="0%" sourceLinked="1"/>
        <c:majorTickMark val="out"/>
        <c:minorTickMark val="none"/>
        <c:tickLblPos val="nextTo"/>
        <c:crossAx val="40948864"/>
        <c:crosses val="autoZero"/>
        <c:crossBetween val="midCat"/>
      </c:valAx>
      <c:valAx>
        <c:axId val="40948864"/>
        <c:scaling>
          <c:orientation val="minMax"/>
          <c:max val="1"/>
          <c:min val="0"/>
        </c:scaling>
        <c:delete val="0"/>
        <c:axPos val="l"/>
        <c:majorGridlines/>
        <c:title>
          <c:tx>
            <c:rich>
              <a:bodyPr rot="-5400000" vert="horz"/>
              <a:lstStyle/>
              <a:p>
                <a:pPr>
                  <a:defRPr/>
                </a:pPr>
                <a:r>
                  <a:rPr lang="en-US"/>
                  <a:t>Low Speed Efficiency (%)</a:t>
                </a:r>
              </a:p>
            </c:rich>
          </c:tx>
          <c:overlay val="0"/>
        </c:title>
        <c:numFmt formatCode="0%" sourceLinked="1"/>
        <c:majorTickMark val="out"/>
        <c:minorTickMark val="none"/>
        <c:tickLblPos val="nextTo"/>
        <c:crossAx val="12199052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0</xdr:col>
      <xdr:colOff>57150</xdr:colOff>
      <xdr:row>13</xdr:row>
      <xdr:rowOff>66676</xdr:rowOff>
    </xdr:from>
    <xdr:to>
      <xdr:col>12</xdr:col>
      <xdr:colOff>381000</xdr:colOff>
      <xdr:row>33</xdr:row>
      <xdr:rowOff>19050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17</xdr:row>
      <xdr:rowOff>38100</xdr:rowOff>
    </xdr:from>
    <xdr:to>
      <xdr:col>4</xdr:col>
      <xdr:colOff>514350</xdr:colOff>
      <xdr:row>37</xdr:row>
      <xdr:rowOff>119062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171452</xdr:colOff>
      <xdr:row>1</xdr:row>
      <xdr:rowOff>285750</xdr:rowOff>
    </xdr:from>
    <xdr:to>
      <xdr:col>12</xdr:col>
      <xdr:colOff>47626</xdr:colOff>
      <xdr:row>19</xdr:row>
      <xdr:rowOff>123826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28576</xdr:colOff>
      <xdr:row>17</xdr:row>
      <xdr:rowOff>38100</xdr:rowOff>
    </xdr:from>
    <xdr:to>
      <xdr:col>4</xdr:col>
      <xdr:colOff>828676</xdr:colOff>
      <xdr:row>37</xdr:row>
      <xdr:rowOff>119062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428321</xdr:colOff>
      <xdr:row>52</xdr:row>
      <xdr:rowOff>152400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743521" cy="1005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25</xdr:col>
      <xdr:colOff>458344</xdr:colOff>
      <xdr:row>52</xdr:row>
      <xdr:rowOff>152400</xdr:rowOff>
    </xdr:to>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0" y="0"/>
          <a:ext cx="7773544" cy="1005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453483</xdr:colOff>
      <xdr:row>52</xdr:row>
      <xdr:rowOff>152400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768683" cy="1005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25</xdr:col>
      <xdr:colOff>443778</xdr:colOff>
      <xdr:row>52</xdr:row>
      <xdr:rowOff>152400</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0" y="0"/>
          <a:ext cx="7758978" cy="1005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0</xdr:colOff>
      <xdr:row>0</xdr:row>
      <xdr:rowOff>0</xdr:rowOff>
    </xdr:from>
    <xdr:to>
      <xdr:col>38</xdr:col>
      <xdr:colOff>448628</xdr:colOff>
      <xdr:row>52</xdr:row>
      <xdr:rowOff>152400</xdr:rowOff>
    </xdr:to>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849600" y="0"/>
          <a:ext cx="7763828" cy="1005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0</xdr:colOff>
      <xdr:row>0</xdr:row>
      <xdr:rowOff>0</xdr:rowOff>
    </xdr:from>
    <xdr:to>
      <xdr:col>51</xdr:col>
      <xdr:colOff>508000</xdr:colOff>
      <xdr:row>52</xdr:row>
      <xdr:rowOff>152400</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774400" y="0"/>
          <a:ext cx="7823200" cy="1005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tabSelected="1" workbookViewId="0">
      <selection activeCell="G8" sqref="G8"/>
    </sheetView>
  </sheetViews>
  <sheetFormatPr defaultRowHeight="15" x14ac:dyDescent="0.25"/>
  <cols>
    <col min="1" max="1" width="11.42578125" customWidth="1"/>
  </cols>
  <sheetData>
    <row r="1" spans="1:11" ht="29.25" customHeight="1" x14ac:dyDescent="0.25">
      <c r="A1" s="24" t="s">
        <v>56</v>
      </c>
      <c r="B1" s="24"/>
      <c r="C1" s="24"/>
      <c r="D1" s="24"/>
      <c r="E1" s="24"/>
      <c r="F1" s="24"/>
      <c r="G1" s="24"/>
      <c r="H1" s="24"/>
      <c r="I1" s="24"/>
      <c r="J1" s="21"/>
      <c r="K1" s="21"/>
    </row>
    <row r="3" spans="1:11" x14ac:dyDescent="0.25">
      <c r="A3" s="16" t="s">
        <v>29</v>
      </c>
    </row>
    <row r="4" spans="1:11" x14ac:dyDescent="0.25">
      <c r="A4" s="16" t="s">
        <v>30</v>
      </c>
    </row>
    <row r="5" spans="1:11" x14ac:dyDescent="0.25">
      <c r="A5" s="16" t="s">
        <v>31</v>
      </c>
    </row>
    <row r="6" spans="1:11" x14ac:dyDescent="0.25">
      <c r="A6" s="16" t="s">
        <v>59</v>
      </c>
    </row>
    <row r="7" spans="1:11" x14ac:dyDescent="0.25">
      <c r="A7" s="19">
        <v>43130</v>
      </c>
    </row>
    <row r="9" spans="1:11" x14ac:dyDescent="0.25">
      <c r="A9" s="17" t="s">
        <v>32</v>
      </c>
    </row>
    <row r="10" spans="1:11" ht="79.5" customHeight="1" x14ac:dyDescent="0.25">
      <c r="A10" s="25" t="s">
        <v>41</v>
      </c>
      <c r="B10" s="25"/>
      <c r="C10" s="25"/>
      <c r="D10" s="25"/>
      <c r="E10" s="25"/>
      <c r="F10" s="25"/>
      <c r="G10" s="25"/>
      <c r="H10" s="25"/>
      <c r="I10" s="25"/>
      <c r="J10" s="1"/>
      <c r="K10" s="1"/>
    </row>
    <row r="11" spans="1:11" x14ac:dyDescent="0.25">
      <c r="A11" s="16"/>
      <c r="B11" s="16" t="s">
        <v>42</v>
      </c>
      <c r="C11" s="16"/>
      <c r="D11" s="16"/>
      <c r="E11" s="16"/>
      <c r="F11" s="16"/>
      <c r="G11" s="16"/>
      <c r="H11" s="16"/>
      <c r="I11" s="16"/>
      <c r="J11" s="16"/>
      <c r="K11" s="16"/>
    </row>
    <row r="12" spans="1:11" x14ac:dyDescent="0.25">
      <c r="A12" s="16"/>
      <c r="B12" s="16" t="s">
        <v>43</v>
      </c>
      <c r="C12" s="16"/>
      <c r="D12" s="16"/>
      <c r="E12" s="16"/>
      <c r="F12" s="16"/>
      <c r="G12" s="16"/>
      <c r="H12" s="16"/>
      <c r="I12" s="16"/>
      <c r="J12" s="16"/>
      <c r="K12" s="16"/>
    </row>
    <row r="13" spans="1:11" x14ac:dyDescent="0.25">
      <c r="A13" s="16"/>
      <c r="B13" s="16" t="s">
        <v>44</v>
      </c>
      <c r="C13" s="16"/>
      <c r="D13" s="16"/>
      <c r="E13" s="16"/>
      <c r="F13" s="16"/>
      <c r="G13" s="16"/>
      <c r="H13" s="16"/>
      <c r="I13" s="16"/>
      <c r="J13" s="16"/>
      <c r="K13" s="16"/>
    </row>
    <row r="14" spans="1:11" x14ac:dyDescent="0.25">
      <c r="A14" s="16"/>
      <c r="B14" s="16" t="s">
        <v>45</v>
      </c>
      <c r="C14" s="16"/>
      <c r="D14" s="16"/>
      <c r="E14" s="16"/>
      <c r="F14" s="16"/>
      <c r="G14" s="16"/>
      <c r="H14" s="16"/>
      <c r="I14" s="16"/>
      <c r="J14" s="16"/>
      <c r="K14" s="16"/>
    </row>
    <row r="15" spans="1:11" x14ac:dyDescent="0.25">
      <c r="A15" s="16"/>
      <c r="B15" s="16" t="s">
        <v>46</v>
      </c>
      <c r="C15" s="16"/>
      <c r="D15" s="16"/>
      <c r="E15" s="16"/>
      <c r="F15" s="16"/>
      <c r="G15" s="16"/>
      <c r="H15" s="16"/>
      <c r="I15" s="16"/>
      <c r="J15" s="16"/>
      <c r="K15" s="16"/>
    </row>
    <row r="16" spans="1:11" x14ac:dyDescent="0.25">
      <c r="A16" s="16"/>
      <c r="B16" s="16" t="s">
        <v>47</v>
      </c>
      <c r="C16" s="16"/>
      <c r="D16" s="16"/>
      <c r="E16" s="16"/>
      <c r="F16" s="16"/>
      <c r="G16" s="16"/>
      <c r="H16" s="16"/>
      <c r="I16" s="16"/>
      <c r="J16" s="16"/>
      <c r="K16" s="16"/>
    </row>
    <row r="17" spans="1:11" x14ac:dyDescent="0.25">
      <c r="A17" s="16"/>
      <c r="B17" s="16" t="s">
        <v>53</v>
      </c>
      <c r="C17" s="16"/>
      <c r="D17" s="16"/>
      <c r="E17" s="16"/>
      <c r="F17" s="16"/>
      <c r="G17" s="16"/>
      <c r="H17" s="16"/>
      <c r="I17" s="16"/>
      <c r="J17" s="16"/>
      <c r="K17" s="16"/>
    </row>
    <row r="18" spans="1:11" x14ac:dyDescent="0.25">
      <c r="A18" s="16"/>
      <c r="B18" s="16"/>
      <c r="C18" s="16"/>
      <c r="D18" s="16"/>
      <c r="E18" s="16"/>
      <c r="F18" s="16"/>
      <c r="G18" s="16"/>
      <c r="H18" s="16"/>
      <c r="I18" s="16"/>
      <c r="J18" s="16"/>
      <c r="K18" s="16"/>
    </row>
    <row r="19" spans="1:11" ht="29.25" customHeight="1" x14ac:dyDescent="0.25">
      <c r="A19" s="25" t="s">
        <v>60</v>
      </c>
      <c r="B19" s="25"/>
      <c r="C19" s="25"/>
      <c r="D19" s="25"/>
      <c r="E19" s="25"/>
      <c r="F19" s="25"/>
      <c r="G19" s="25"/>
      <c r="H19" s="25"/>
      <c r="I19" s="25"/>
      <c r="J19" s="1"/>
      <c r="K19" s="1"/>
    </row>
    <row r="21" spans="1:11" x14ac:dyDescent="0.25">
      <c r="A21" s="17" t="s">
        <v>33</v>
      </c>
    </row>
    <row r="22" spans="1:11" x14ac:dyDescent="0.25">
      <c r="A22" s="16" t="s">
        <v>34</v>
      </c>
    </row>
    <row r="23" spans="1:11" x14ac:dyDescent="0.25">
      <c r="A23" s="16" t="s">
        <v>39</v>
      </c>
    </row>
    <row r="24" spans="1:11" x14ac:dyDescent="0.25">
      <c r="A24" s="16" t="s">
        <v>40</v>
      </c>
    </row>
    <row r="25" spans="1:11" x14ac:dyDescent="0.25">
      <c r="A25" s="16" t="s">
        <v>55</v>
      </c>
    </row>
    <row r="26" spans="1:11" x14ac:dyDescent="0.25">
      <c r="A26" s="16" t="s">
        <v>54</v>
      </c>
    </row>
    <row r="27" spans="1:11" x14ac:dyDescent="0.25">
      <c r="A27" s="16" t="s">
        <v>57</v>
      </c>
    </row>
    <row r="28" spans="1:11" x14ac:dyDescent="0.25">
      <c r="A28" s="16" t="s">
        <v>58</v>
      </c>
    </row>
    <row r="29" spans="1:11" x14ac:dyDescent="0.25">
      <c r="A29" s="16"/>
    </row>
    <row r="30" spans="1:11" x14ac:dyDescent="0.25">
      <c r="A30" s="18" t="s">
        <v>35</v>
      </c>
    </row>
    <row r="31" spans="1:11" ht="51.75" customHeight="1" x14ac:dyDescent="0.25">
      <c r="A31" s="25" t="s">
        <v>36</v>
      </c>
      <c r="B31" s="25"/>
      <c r="C31" s="25"/>
      <c r="D31" s="25"/>
      <c r="E31" s="25"/>
      <c r="F31" s="25"/>
      <c r="G31" s="25"/>
      <c r="H31" s="25"/>
      <c r="I31" s="25"/>
      <c r="J31" s="1"/>
      <c r="K31" s="1"/>
    </row>
    <row r="33" spans="1:3" x14ac:dyDescent="0.25">
      <c r="A33" s="17" t="s">
        <v>61</v>
      </c>
    </row>
    <row r="34" spans="1:3" x14ac:dyDescent="0.25">
      <c r="A34" t="s">
        <v>62</v>
      </c>
      <c r="B34" t="s">
        <v>63</v>
      </c>
      <c r="C34" t="s">
        <v>64</v>
      </c>
    </row>
    <row r="35" spans="1:3" x14ac:dyDescent="0.25">
      <c r="A35" s="22">
        <v>43130</v>
      </c>
      <c r="B35" s="23">
        <v>1</v>
      </c>
      <c r="C35" t="s">
        <v>65</v>
      </c>
    </row>
  </sheetData>
  <mergeCells count="4">
    <mergeCell ref="A1:I1"/>
    <mergeCell ref="A10:I10"/>
    <mergeCell ref="A19:I19"/>
    <mergeCell ref="A31:I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293"/>
  <sheetViews>
    <sheetView workbookViewId="0">
      <selection activeCell="D12" sqref="D12"/>
    </sheetView>
  </sheetViews>
  <sheetFormatPr defaultRowHeight="15" x14ac:dyDescent="0.25"/>
  <cols>
    <col min="1" max="1" width="16.28515625" customWidth="1"/>
    <col min="2" max="2" width="11.85546875" customWidth="1"/>
    <col min="3" max="3" width="19.140625" customWidth="1"/>
  </cols>
  <sheetData>
    <row r="1" spans="1:3" ht="21" x14ac:dyDescent="0.35">
      <c r="A1" s="12" t="s">
        <v>37</v>
      </c>
    </row>
    <row r="2" spans="1:3" ht="30" x14ac:dyDescent="0.25">
      <c r="A2" s="4" t="s">
        <v>24</v>
      </c>
      <c r="B2" s="4" t="s">
        <v>27</v>
      </c>
    </row>
    <row r="3" spans="1:3" x14ac:dyDescent="0.25">
      <c r="A3" s="4" t="s">
        <v>7</v>
      </c>
      <c r="B3" s="5">
        <v>0.55000000000000004</v>
      </c>
      <c r="C3" s="1" t="s">
        <v>8</v>
      </c>
    </row>
    <row r="4" spans="1:3" x14ac:dyDescent="0.25">
      <c r="A4" s="3" t="s">
        <v>12</v>
      </c>
      <c r="B4" s="6">
        <v>0.8</v>
      </c>
    </row>
    <row r="5" spans="1:3" x14ac:dyDescent="0.25">
      <c r="A5" s="3" t="s">
        <v>13</v>
      </c>
      <c r="B5" s="6">
        <v>1</v>
      </c>
    </row>
    <row r="6" spans="1:3" ht="30" x14ac:dyDescent="0.25">
      <c r="A6" s="4" t="s">
        <v>0</v>
      </c>
      <c r="B6" s="4">
        <f>B4*B5</f>
        <v>0.8</v>
      </c>
      <c r="C6" s="1" t="s">
        <v>4</v>
      </c>
    </row>
    <row r="7" spans="1:3" x14ac:dyDescent="0.25">
      <c r="A7" s="4"/>
      <c r="B7" s="4" t="s">
        <v>5</v>
      </c>
      <c r="C7" s="4" t="s">
        <v>11</v>
      </c>
    </row>
    <row r="8" spans="1:3" x14ac:dyDescent="0.25">
      <c r="A8" s="4" t="s">
        <v>1</v>
      </c>
      <c r="B8" s="7">
        <v>3450</v>
      </c>
      <c r="C8" s="4">
        <f>B6</f>
        <v>0.8</v>
      </c>
    </row>
    <row r="9" spans="1:3" x14ac:dyDescent="0.25">
      <c r="A9" s="4" t="s">
        <v>2</v>
      </c>
      <c r="B9" s="7">
        <v>3450</v>
      </c>
      <c r="C9" s="4">
        <f>(B9/B8)^3*B6</f>
        <v>0.8</v>
      </c>
    </row>
    <row r="10" spans="1:3" x14ac:dyDescent="0.25">
      <c r="A10" s="4" t="s">
        <v>3</v>
      </c>
      <c r="B10" s="4" t="s">
        <v>9</v>
      </c>
      <c r="C10" s="4" t="s">
        <v>9</v>
      </c>
    </row>
    <row r="11" spans="1:3" ht="30" x14ac:dyDescent="0.25">
      <c r="A11" s="4" t="s">
        <v>14</v>
      </c>
      <c r="B11" s="11">
        <f>-1.3*LN(B6/1.4)+2.9</f>
        <v>3.6275005243160492</v>
      </c>
    </row>
    <row r="12" spans="1:3" ht="21" x14ac:dyDescent="0.35">
      <c r="A12" s="13" t="s">
        <v>26</v>
      </c>
      <c r="B12" s="11"/>
    </row>
    <row r="13" spans="1:3" ht="30" x14ac:dyDescent="0.25">
      <c r="A13" s="4" t="s">
        <v>10</v>
      </c>
      <c r="B13" s="10">
        <f>(B6*746*(-1.3*LN(B6/1.4)+2.9))/((B6*B3*482439)^0.33333*60)</f>
        <v>0.60488262429946005</v>
      </c>
    </row>
    <row r="41" spans="1:2" x14ac:dyDescent="0.25">
      <c r="A41" s="3" t="s">
        <v>25</v>
      </c>
      <c r="B41" s="3" t="s">
        <v>10</v>
      </c>
    </row>
    <row r="42" spans="1:2" x14ac:dyDescent="0.25">
      <c r="A42" s="3">
        <v>0.01</v>
      </c>
      <c r="B42" s="10">
        <f t="shared" ref="B42:B44" si="0">(A42*746*5.55)/((A42*$B$3*482439)^0.33333*60)</f>
        <v>4.9845230295219214E-2</v>
      </c>
    </row>
    <row r="43" spans="1:2" x14ac:dyDescent="0.25">
      <c r="A43" s="3">
        <v>0.02</v>
      </c>
      <c r="B43" s="10">
        <f t="shared" si="0"/>
        <v>7.9124553822554886E-2</v>
      </c>
    </row>
    <row r="44" spans="1:2" x14ac:dyDescent="0.25">
      <c r="A44" s="3">
        <v>0.03</v>
      </c>
      <c r="B44" s="10">
        <f t="shared" si="0"/>
        <v>0.10368263688275026</v>
      </c>
    </row>
    <row r="45" spans="1:2" x14ac:dyDescent="0.25">
      <c r="A45" s="3">
        <v>0.04</v>
      </c>
      <c r="B45" s="10">
        <f>(A45*746*5.55)/((A45*$B$3*482439)^0.33333*60)</f>
        <v>0.12560269017793801</v>
      </c>
    </row>
    <row r="46" spans="1:2" x14ac:dyDescent="0.25">
      <c r="A46" s="3">
        <v>0.05</v>
      </c>
      <c r="B46" s="10">
        <f t="shared" ref="B46:B67" si="1">(A46*746*5.55)/((A46*$B$3*482439)^0.33333*60)</f>
        <v>0.14574911946029073</v>
      </c>
    </row>
    <row r="47" spans="1:2" x14ac:dyDescent="0.25">
      <c r="A47" s="3">
        <v>0.06</v>
      </c>
      <c r="B47" s="10">
        <f t="shared" si="1"/>
        <v>0.16458630713319108</v>
      </c>
    </row>
    <row r="48" spans="1:2" x14ac:dyDescent="0.25">
      <c r="A48" s="3">
        <v>7.0000000000000007E-2</v>
      </c>
      <c r="B48" s="10">
        <f t="shared" si="1"/>
        <v>0.18240011894701072</v>
      </c>
    </row>
    <row r="49" spans="1:2" x14ac:dyDescent="0.25">
      <c r="A49" s="3">
        <v>0.08</v>
      </c>
      <c r="B49" s="10">
        <f t="shared" si="1"/>
        <v>0.19938230318890027</v>
      </c>
    </row>
    <row r="50" spans="1:2" x14ac:dyDescent="0.25">
      <c r="A50" s="3">
        <v>0.09</v>
      </c>
      <c r="B50" s="10">
        <f t="shared" si="1"/>
        <v>0.21566936549977819</v>
      </c>
    </row>
    <row r="51" spans="1:2" x14ac:dyDescent="0.25">
      <c r="A51" s="3">
        <v>0.1</v>
      </c>
      <c r="B51" s="10">
        <f t="shared" si="1"/>
        <v>0.23136284011575453</v>
      </c>
    </row>
    <row r="52" spans="1:2" x14ac:dyDescent="0.25">
      <c r="A52" s="3">
        <v>0.11</v>
      </c>
      <c r="B52" s="10">
        <f t="shared" si="1"/>
        <v>0.24654083825818326</v>
      </c>
    </row>
    <row r="53" spans="1:2" x14ac:dyDescent="0.25">
      <c r="A53" s="3">
        <v>0.12</v>
      </c>
      <c r="B53" s="10">
        <f t="shared" si="1"/>
        <v>0.2612650807326049</v>
      </c>
    </row>
    <row r="54" spans="1:2" x14ac:dyDescent="0.25">
      <c r="A54" s="3">
        <v>0.13</v>
      </c>
      <c r="B54" s="10">
        <f t="shared" si="1"/>
        <v>0.27558541003689313</v>
      </c>
    </row>
    <row r="55" spans="1:2" x14ac:dyDescent="0.25">
      <c r="A55" s="3">
        <v>0.14000000000000001</v>
      </c>
      <c r="B55" s="10">
        <f t="shared" si="1"/>
        <v>0.28954280968077728</v>
      </c>
    </row>
    <row r="56" spans="1:2" x14ac:dyDescent="0.25">
      <c r="A56" s="3">
        <v>0.15</v>
      </c>
      <c r="B56" s="10">
        <f t="shared" si="1"/>
        <v>0.30317149583781372</v>
      </c>
    </row>
    <row r="57" spans="1:2" x14ac:dyDescent="0.25">
      <c r="A57" s="3">
        <v>0.16</v>
      </c>
      <c r="B57" s="10">
        <f t="shared" si="1"/>
        <v>0.31650040909627869</v>
      </c>
    </row>
    <row r="58" spans="1:2" x14ac:dyDescent="0.25">
      <c r="A58" s="3">
        <v>0.17</v>
      </c>
      <c r="B58" s="10">
        <f t="shared" si="1"/>
        <v>0.32955430503016797</v>
      </c>
    </row>
    <row r="59" spans="1:2" x14ac:dyDescent="0.25">
      <c r="A59" s="3">
        <v>0.18</v>
      </c>
      <c r="B59" s="10">
        <f t="shared" si="1"/>
        <v>0.34235456867776159</v>
      </c>
    </row>
    <row r="60" spans="1:2" x14ac:dyDescent="0.25">
      <c r="A60" s="3">
        <v>0.19</v>
      </c>
      <c r="B60" s="10">
        <f t="shared" si="1"/>
        <v>0.35491983423991819</v>
      </c>
    </row>
    <row r="61" spans="1:2" x14ac:dyDescent="0.25">
      <c r="A61" s="3">
        <v>0.2</v>
      </c>
      <c r="B61" s="10">
        <f t="shared" si="1"/>
        <v>0.36726646435083304</v>
      </c>
    </row>
    <row r="62" spans="1:2" x14ac:dyDescent="0.25">
      <c r="A62" s="3">
        <v>0.21</v>
      </c>
      <c r="B62" s="10">
        <f t="shared" si="1"/>
        <v>0.37940892615290506</v>
      </c>
    </row>
    <row r="63" spans="1:2" x14ac:dyDescent="0.25">
      <c r="A63" s="3">
        <v>0.22</v>
      </c>
      <c r="B63" s="10">
        <f t="shared" si="1"/>
        <v>0.39136009023692764</v>
      </c>
    </row>
    <row r="64" spans="1:2" x14ac:dyDescent="0.25">
      <c r="A64" s="3">
        <v>0.23</v>
      </c>
      <c r="B64" s="10">
        <f t="shared" si="1"/>
        <v>0.40313147104448205</v>
      </c>
    </row>
    <row r="65" spans="1:2" x14ac:dyDescent="0.25">
      <c r="A65" s="3">
        <v>0.24</v>
      </c>
      <c r="B65" s="10">
        <f t="shared" si="1"/>
        <v>0.41473342223406096</v>
      </c>
    </row>
    <row r="66" spans="1:2" x14ac:dyDescent="0.25">
      <c r="A66" s="3">
        <v>0.25</v>
      </c>
      <c r="B66" s="10">
        <f t="shared" si="1"/>
        <v>0.42617529696693107</v>
      </c>
    </row>
    <row r="67" spans="1:2" x14ac:dyDescent="0.25">
      <c r="A67" s="3">
        <v>0.26</v>
      </c>
      <c r="B67" s="10">
        <f t="shared" si="1"/>
        <v>0.43746558055859652</v>
      </c>
    </row>
    <row r="68" spans="1:2" x14ac:dyDescent="0.25">
      <c r="A68" s="3">
        <v>0.26100000000000001</v>
      </c>
      <c r="B68" s="10">
        <f t="shared" ref="B68:B131" si="2">(A68*746*(-1.3*LN(A68/1.4)+2.9))/((A68*$B$3*482439)^0.33333*60)</f>
        <v>0.40173101824591134</v>
      </c>
    </row>
    <row r="69" spans="1:2" x14ac:dyDescent="0.25">
      <c r="A69" s="3">
        <v>0.27</v>
      </c>
      <c r="B69" s="10">
        <f t="shared" si="2"/>
        <v>0.4073515972603392</v>
      </c>
    </row>
    <row r="70" spans="1:2" x14ac:dyDescent="0.25">
      <c r="A70" s="3">
        <v>0.28000000000000003</v>
      </c>
      <c r="B70" s="10">
        <f t="shared" si="2"/>
        <v>0.41343331709897568</v>
      </c>
    </row>
    <row r="71" spans="1:2" x14ac:dyDescent="0.25">
      <c r="A71" s="3">
        <v>0.28999999999999998</v>
      </c>
      <c r="B71" s="10">
        <f t="shared" si="2"/>
        <v>0.41935201103336001</v>
      </c>
    </row>
    <row r="72" spans="1:2" x14ac:dyDescent="0.25">
      <c r="A72" s="3">
        <v>0.3</v>
      </c>
      <c r="B72" s="10">
        <f t="shared" si="2"/>
        <v>0.4251161575322327</v>
      </c>
    </row>
    <row r="73" spans="1:2" x14ac:dyDescent="0.25">
      <c r="A73" s="3">
        <v>0.31</v>
      </c>
      <c r="B73" s="10">
        <f t="shared" si="2"/>
        <v>0.43073353443251527</v>
      </c>
    </row>
    <row r="74" spans="1:2" x14ac:dyDescent="0.25">
      <c r="A74" s="3">
        <v>0.32</v>
      </c>
      <c r="B74" s="10">
        <f t="shared" si="2"/>
        <v>0.43621129720252017</v>
      </c>
    </row>
    <row r="75" spans="1:2" x14ac:dyDescent="0.25">
      <c r="A75" s="3">
        <v>0.33</v>
      </c>
      <c r="B75" s="10">
        <f t="shared" si="2"/>
        <v>0.44155604631883949</v>
      </c>
    </row>
    <row r="76" spans="1:2" x14ac:dyDescent="0.25">
      <c r="A76" s="3">
        <v>0.34</v>
      </c>
      <c r="B76" s="10">
        <f t="shared" si="2"/>
        <v>0.44677388555216635</v>
      </c>
    </row>
    <row r="77" spans="1:2" x14ac:dyDescent="0.25">
      <c r="A77" s="3">
        <v>0.35</v>
      </c>
      <c r="B77" s="10">
        <f t="shared" si="2"/>
        <v>0.45187047261754348</v>
      </c>
    </row>
    <row r="78" spans="1:2" x14ac:dyDescent="0.25">
      <c r="A78" s="3">
        <v>0.36</v>
      </c>
      <c r="B78" s="10">
        <f t="shared" si="2"/>
        <v>0.45685106337690806</v>
      </c>
    </row>
    <row r="79" spans="1:2" x14ac:dyDescent="0.25">
      <c r="A79" s="3">
        <v>0.37</v>
      </c>
      <c r="B79" s="10">
        <f t="shared" si="2"/>
        <v>0.46172055056937683</v>
      </c>
    </row>
    <row r="80" spans="1:2" x14ac:dyDescent="0.25">
      <c r="A80" s="3">
        <v>0.38</v>
      </c>
      <c r="B80" s="10">
        <f t="shared" si="2"/>
        <v>0.46648349787498156</v>
      </c>
    </row>
    <row r="81" spans="1:2" x14ac:dyDescent="0.25">
      <c r="A81" s="3">
        <v>0.39</v>
      </c>
      <c r="B81" s="10">
        <f t="shared" si="2"/>
        <v>0.47114416998100533</v>
      </c>
    </row>
    <row r="82" spans="1:2" x14ac:dyDescent="0.25">
      <c r="A82" s="3">
        <v>0.4</v>
      </c>
      <c r="B82" s="10">
        <f t="shared" si="2"/>
        <v>0.47570655920955424</v>
      </c>
    </row>
    <row r="83" spans="1:2" x14ac:dyDescent="0.25">
      <c r="A83" s="3">
        <v>0.41</v>
      </c>
      <c r="B83" s="10">
        <f t="shared" si="2"/>
        <v>0.48017440917502663</v>
      </c>
    </row>
    <row r="84" spans="1:2" x14ac:dyDescent="0.25">
      <c r="A84" s="3">
        <v>0.42</v>
      </c>
      <c r="B84" s="10">
        <f t="shared" si="2"/>
        <v>0.48455123586646803</v>
      </c>
    </row>
    <row r="85" spans="1:2" x14ac:dyDescent="0.25">
      <c r="A85" s="3">
        <v>0.43</v>
      </c>
      <c r="B85" s="10">
        <f t="shared" si="2"/>
        <v>0.48884034648920577</v>
      </c>
    </row>
    <row r="86" spans="1:2" x14ac:dyDescent="0.25">
      <c r="A86" s="3">
        <v>0.44</v>
      </c>
      <c r="B86" s="10">
        <f t="shared" si="2"/>
        <v>0.49304485635000955</v>
      </c>
    </row>
    <row r="87" spans="1:2" x14ac:dyDescent="0.25">
      <c r="A87" s="3">
        <v>0.45</v>
      </c>
      <c r="B87" s="10">
        <f t="shared" si="2"/>
        <v>0.49716770402838478</v>
      </c>
    </row>
    <row r="88" spans="1:2" x14ac:dyDescent="0.25">
      <c r="A88" s="3">
        <v>0.46</v>
      </c>
      <c r="B88" s="10">
        <f t="shared" si="2"/>
        <v>0.50121166504183601</v>
      </c>
    </row>
    <row r="89" spans="1:2" x14ac:dyDescent="0.25">
      <c r="A89" s="3">
        <v>0.47</v>
      </c>
      <c r="B89" s="10">
        <f t="shared" si="2"/>
        <v>0.50517936418379328</v>
      </c>
    </row>
    <row r="90" spans="1:2" x14ac:dyDescent="0.25">
      <c r="A90" s="3">
        <v>0.48</v>
      </c>
      <c r="B90" s="10">
        <f t="shared" si="2"/>
        <v>0.50907328668837615</v>
      </c>
    </row>
    <row r="91" spans="1:2" x14ac:dyDescent="0.25">
      <c r="A91" s="3">
        <v>0.49</v>
      </c>
      <c r="B91" s="10">
        <f t="shared" si="2"/>
        <v>0.51289578835544436</v>
      </c>
    </row>
    <row r="92" spans="1:2" x14ac:dyDescent="0.25">
      <c r="A92" s="3">
        <v>0.5</v>
      </c>
      <c r="B92" s="10">
        <f t="shared" si="2"/>
        <v>0.51664910475180459</v>
      </c>
    </row>
    <row r="93" spans="1:2" x14ac:dyDescent="0.25">
      <c r="A93" s="3">
        <v>0.51</v>
      </c>
      <c r="B93" s="10">
        <f t="shared" si="2"/>
        <v>0.5203353595895035</v>
      </c>
    </row>
    <row r="94" spans="1:2" x14ac:dyDescent="0.25">
      <c r="A94" s="3">
        <v>0.52</v>
      </c>
      <c r="B94" s="10">
        <f t="shared" si="2"/>
        <v>0.52395657236934245</v>
      </c>
    </row>
    <row r="95" spans="1:2" x14ac:dyDescent="0.25">
      <c r="A95" s="3">
        <v>0.53</v>
      </c>
      <c r="B95" s="10">
        <f t="shared" si="2"/>
        <v>0.52751466536682623</v>
      </c>
    </row>
    <row r="96" spans="1:2" x14ac:dyDescent="0.25">
      <c r="A96" s="3">
        <v>0.54</v>
      </c>
      <c r="B96" s="10">
        <f t="shared" si="2"/>
        <v>0.53101147002833782</v>
      </c>
    </row>
    <row r="97" spans="1:2" x14ac:dyDescent="0.25">
      <c r="A97" s="3">
        <v>0.55000000000000004</v>
      </c>
      <c r="B97" s="10">
        <f t="shared" si="2"/>
        <v>0.53444873283724259</v>
      </c>
    </row>
    <row r="98" spans="1:2" x14ac:dyDescent="0.25">
      <c r="A98" s="3">
        <v>0.56000000000000005</v>
      </c>
      <c r="B98" s="10">
        <f t="shared" si="2"/>
        <v>0.53782812070258901</v>
      </c>
    </row>
    <row r="99" spans="1:2" x14ac:dyDescent="0.25">
      <c r="A99" s="3">
        <v>0.56999999999999995</v>
      </c>
      <c r="B99" s="10">
        <f t="shared" si="2"/>
        <v>0.54115122591702436</v>
      </c>
    </row>
    <row r="100" spans="1:2" x14ac:dyDescent="0.25">
      <c r="A100" s="3">
        <v>0.57999999999999996</v>
      </c>
      <c r="B100" s="10">
        <f t="shared" si="2"/>
        <v>0.5444195707252496</v>
      </c>
    </row>
    <row r="101" spans="1:2" x14ac:dyDescent="0.25">
      <c r="A101" s="3">
        <v>0.59</v>
      </c>
      <c r="B101" s="10">
        <f t="shared" si="2"/>
        <v>0.54763461153972581</v>
      </c>
    </row>
    <row r="102" spans="1:2" x14ac:dyDescent="0.25">
      <c r="A102" s="3">
        <v>0.6</v>
      </c>
      <c r="B102" s="10">
        <f t="shared" si="2"/>
        <v>0.55079774283634142</v>
      </c>
    </row>
    <row r="103" spans="1:2" x14ac:dyDescent="0.25">
      <c r="A103" s="3">
        <v>0.61</v>
      </c>
      <c r="B103" s="10">
        <f t="shared" si="2"/>
        <v>0.55391030075921621</v>
      </c>
    </row>
    <row r="104" spans="1:2" x14ac:dyDescent="0.25">
      <c r="A104" s="3">
        <v>0.62</v>
      </c>
      <c r="B104" s="10">
        <f t="shared" si="2"/>
        <v>0.55697356646072549</v>
      </c>
    </row>
    <row r="105" spans="1:2" x14ac:dyDescent="0.25">
      <c r="A105" s="3">
        <v>0.63</v>
      </c>
      <c r="B105" s="10">
        <f t="shared" si="2"/>
        <v>0.55998876920011575</v>
      </c>
    </row>
    <row r="106" spans="1:2" x14ac:dyDescent="0.25">
      <c r="A106" s="3">
        <v>0.64</v>
      </c>
      <c r="B106" s="10">
        <f t="shared" si="2"/>
        <v>0.5629570892216772</v>
      </c>
    </row>
    <row r="107" spans="1:2" x14ac:dyDescent="0.25">
      <c r="A107" s="3">
        <v>0.65</v>
      </c>
      <c r="B107" s="10">
        <f t="shared" si="2"/>
        <v>0.56587966043133098</v>
      </c>
    </row>
    <row r="108" spans="1:2" x14ac:dyDescent="0.25">
      <c r="A108" s="3">
        <v>0.66</v>
      </c>
      <c r="B108" s="10">
        <f t="shared" si="2"/>
        <v>0.56875757288859763</v>
      </c>
    </row>
    <row r="109" spans="1:2" x14ac:dyDescent="0.25">
      <c r="A109" s="3">
        <v>0.67</v>
      </c>
      <c r="B109" s="10">
        <f t="shared" si="2"/>
        <v>0.57159187512926946</v>
      </c>
    </row>
    <row r="110" spans="1:2" x14ac:dyDescent="0.25">
      <c r="A110" s="3">
        <v>0.68</v>
      </c>
      <c r="B110" s="10">
        <f t="shared" si="2"/>
        <v>0.57438357633261528</v>
      </c>
    </row>
    <row r="111" spans="1:2" x14ac:dyDescent="0.25">
      <c r="A111" s="3">
        <v>0.69</v>
      </c>
      <c r="B111" s="10">
        <f t="shared" si="2"/>
        <v>0.57713364834563685</v>
      </c>
    </row>
    <row r="112" spans="1:2" x14ac:dyDescent="0.25">
      <c r="A112" s="3">
        <v>0.7</v>
      </c>
      <c r="B112" s="10">
        <f t="shared" si="2"/>
        <v>0.57984302757572692</v>
      </c>
    </row>
    <row r="113" spans="1:2" x14ac:dyDescent="0.25">
      <c r="A113" s="3">
        <v>0.71</v>
      </c>
      <c r="B113" s="10">
        <f t="shared" si="2"/>
        <v>0.58251261676201815</v>
      </c>
    </row>
    <row r="114" spans="1:2" x14ac:dyDescent="0.25">
      <c r="A114" s="3">
        <v>0.72</v>
      </c>
      <c r="B114" s="10">
        <f t="shared" si="2"/>
        <v>0.58514328663478832</v>
      </c>
    </row>
    <row r="115" spans="1:2" x14ac:dyDescent="0.25">
      <c r="A115" s="3">
        <v>0.73</v>
      </c>
      <c r="B115" s="10">
        <f t="shared" si="2"/>
        <v>0.58773587747143785</v>
      </c>
    </row>
    <row r="116" spans="1:2" x14ac:dyDescent="0.25">
      <c r="A116" s="3">
        <v>0.74</v>
      </c>
      <c r="B116" s="10">
        <f t="shared" si="2"/>
        <v>0.59029120055679851</v>
      </c>
    </row>
    <row r="117" spans="1:2" x14ac:dyDescent="0.25">
      <c r="A117" s="3">
        <v>0.75</v>
      </c>
      <c r="B117" s="10">
        <f t="shared" si="2"/>
        <v>0.59281003955486045</v>
      </c>
    </row>
    <row r="118" spans="1:2" x14ac:dyDescent="0.25">
      <c r="A118" s="3">
        <v>0.76</v>
      </c>
      <c r="B118" s="10">
        <f t="shared" si="2"/>
        <v>0.5952931517983876</v>
      </c>
    </row>
    <row r="119" spans="1:2" x14ac:dyDescent="0.25">
      <c r="A119" s="3">
        <v>0.77</v>
      </c>
      <c r="B119" s="10">
        <f t="shared" si="2"/>
        <v>0.59774126950234774</v>
      </c>
    </row>
    <row r="120" spans="1:2" x14ac:dyDescent="0.25">
      <c r="A120" s="3">
        <v>0.78</v>
      </c>
      <c r="B120" s="10">
        <f t="shared" si="2"/>
        <v>0.60015510090657298</v>
      </c>
    </row>
    <row r="121" spans="1:2" x14ac:dyDescent="0.25">
      <c r="A121" s="3">
        <v>0.79</v>
      </c>
      <c r="B121" s="10">
        <f t="shared" si="2"/>
        <v>0.60253533135262993</v>
      </c>
    </row>
    <row r="122" spans="1:2" x14ac:dyDescent="0.25">
      <c r="A122" s="3">
        <v>0.8</v>
      </c>
      <c r="B122" s="10">
        <f t="shared" si="2"/>
        <v>0.60488262429946005</v>
      </c>
    </row>
    <row r="123" spans="1:2" x14ac:dyDescent="0.25">
      <c r="A123" s="3">
        <v>0.81</v>
      </c>
      <c r="B123" s="10">
        <f t="shared" si="2"/>
        <v>0.60719762228199414</v>
      </c>
    </row>
    <row r="124" spans="1:2" x14ac:dyDescent="0.25">
      <c r="A124" s="3">
        <v>0.82</v>
      </c>
      <c r="B124" s="10">
        <f t="shared" si="2"/>
        <v>0.60948094781659268</v>
      </c>
    </row>
    <row r="125" spans="1:2" x14ac:dyDescent="0.25">
      <c r="A125" s="3">
        <v>0.83000000000000096</v>
      </c>
      <c r="B125" s="10">
        <f t="shared" si="2"/>
        <v>0.61173320425687339</v>
      </c>
    </row>
    <row r="126" spans="1:2" x14ac:dyDescent="0.25">
      <c r="A126" s="3">
        <v>0.84000000000000097</v>
      </c>
      <c r="B126" s="10">
        <f t="shared" si="2"/>
        <v>0.61395497660320175</v>
      </c>
    </row>
    <row r="127" spans="1:2" x14ac:dyDescent="0.25">
      <c r="A127" s="3">
        <v>0.85000000000000098</v>
      </c>
      <c r="B127" s="10">
        <f t="shared" si="2"/>
        <v>0.61614683226887257</v>
      </c>
    </row>
    <row r="128" spans="1:2" x14ac:dyDescent="0.25">
      <c r="A128" s="3">
        <v>0.86000000000000099</v>
      </c>
      <c r="B128" s="10">
        <f t="shared" si="2"/>
        <v>0.61830932180577647</v>
      </c>
    </row>
    <row r="129" spans="1:2" x14ac:dyDescent="0.25">
      <c r="A129" s="3">
        <v>0.87000000000000099</v>
      </c>
      <c r="B129" s="10">
        <f t="shared" si="2"/>
        <v>0.62044297959213368</v>
      </c>
    </row>
    <row r="130" spans="1:2" x14ac:dyDescent="0.25">
      <c r="A130" s="3">
        <v>0.880000000000001</v>
      </c>
      <c r="B130" s="10">
        <f t="shared" si="2"/>
        <v>0.622548324484687</v>
      </c>
    </row>
    <row r="131" spans="1:2" x14ac:dyDescent="0.25">
      <c r="A131" s="3">
        <v>0.89000000000000101</v>
      </c>
      <c r="B131" s="10">
        <f t="shared" si="2"/>
        <v>0.62462586043757673</v>
      </c>
    </row>
    <row r="132" spans="1:2" x14ac:dyDescent="0.25">
      <c r="A132" s="3">
        <v>0.90000000000000102</v>
      </c>
      <c r="B132" s="10">
        <f t="shared" ref="B132:B140" si="3">(A132*746*(-1.3*LN(A132/1.4)+2.9))/((A132*$B$3*482439)^0.33333*60)</f>
        <v>0.62667607708994322</v>
      </c>
    </row>
    <row r="133" spans="1:2" x14ac:dyDescent="0.25">
      <c r="A133" s="3">
        <v>0.91000000000000103</v>
      </c>
      <c r="B133" s="10">
        <f t="shared" si="3"/>
        <v>0.6286994503241673</v>
      </c>
    </row>
    <row r="134" spans="1:2" x14ac:dyDescent="0.25">
      <c r="A134" s="3">
        <v>0.92000000000000104</v>
      </c>
      <c r="B134" s="10">
        <f t="shared" si="3"/>
        <v>0.63069644279652115</v>
      </c>
    </row>
    <row r="135" spans="1:2" x14ac:dyDescent="0.25">
      <c r="A135" s="3">
        <v>0.93000000000000105</v>
      </c>
      <c r="B135" s="10">
        <f t="shared" si="3"/>
        <v>0.63266750444187236</v>
      </c>
    </row>
    <row r="136" spans="1:2" x14ac:dyDescent="0.25">
      <c r="A136" s="3">
        <v>0.94000000000000095</v>
      </c>
      <c r="B136" s="10">
        <f t="shared" si="3"/>
        <v>0.63461307295397595</v>
      </c>
    </row>
    <row r="137" spans="1:2" x14ac:dyDescent="0.25">
      <c r="A137" s="3">
        <v>0.95000000000000095</v>
      </c>
      <c r="B137" s="10">
        <f t="shared" si="3"/>
        <v>0.63653357424277746</v>
      </c>
    </row>
    <row r="138" spans="1:2" x14ac:dyDescent="0.25">
      <c r="A138" s="3">
        <v>0.96000000000000096</v>
      </c>
      <c r="B138" s="10">
        <f t="shared" si="3"/>
        <v>0.63842942287005489</v>
      </c>
    </row>
    <row r="139" spans="1:2" x14ac:dyDescent="0.25">
      <c r="A139" s="3">
        <v>0.97000000000000097</v>
      </c>
      <c r="B139" s="10">
        <f t="shared" si="3"/>
        <v>0.64030102246464293</v>
      </c>
    </row>
    <row r="140" spans="1:2" x14ac:dyDescent="0.25">
      <c r="A140" s="3">
        <v>0.98000000000000098</v>
      </c>
      <c r="B140" s="10">
        <f t="shared" si="3"/>
        <v>0.64214876611839034</v>
      </c>
    </row>
    <row r="141" spans="1:2" x14ac:dyDescent="0.25">
      <c r="A141" s="3">
        <v>0.99000000000000099</v>
      </c>
      <c r="B141" s="10">
        <f>(A141*746*(-1.3*LN(A141/1.4)+2.9))/((A141*$B$3*482439)^0.33333*60)</f>
        <v>0.64397303676393325</v>
      </c>
    </row>
    <row r="142" spans="1:2" x14ac:dyDescent="0.25">
      <c r="A142" s="3"/>
    </row>
    <row r="143" spans="1:2" x14ac:dyDescent="0.25">
      <c r="A143" s="3"/>
    </row>
    <row r="144" spans="1:2" x14ac:dyDescent="0.25">
      <c r="A144" s="3"/>
    </row>
    <row r="145" spans="1:1" x14ac:dyDescent="0.25">
      <c r="A145" s="3"/>
    </row>
    <row r="146" spans="1:1" x14ac:dyDescent="0.25">
      <c r="A146" s="3"/>
    </row>
    <row r="147" spans="1:1" x14ac:dyDescent="0.25">
      <c r="A147" s="3"/>
    </row>
    <row r="148" spans="1:1" x14ac:dyDescent="0.25">
      <c r="A148" s="3"/>
    </row>
    <row r="149" spans="1:1" x14ac:dyDescent="0.25">
      <c r="A149" s="3"/>
    </row>
    <row r="150" spans="1:1" x14ac:dyDescent="0.25">
      <c r="A150" s="3"/>
    </row>
    <row r="151" spans="1:1" x14ac:dyDescent="0.25">
      <c r="A151" s="3"/>
    </row>
    <row r="152" spans="1:1" x14ac:dyDescent="0.25">
      <c r="A152" s="3"/>
    </row>
    <row r="153" spans="1:1" x14ac:dyDescent="0.25">
      <c r="A153" s="3"/>
    </row>
    <row r="154" spans="1:1" x14ac:dyDescent="0.25">
      <c r="A154" s="3"/>
    </row>
    <row r="155" spans="1:1" x14ac:dyDescent="0.25">
      <c r="A155" s="3"/>
    </row>
    <row r="156" spans="1:1" x14ac:dyDescent="0.25">
      <c r="A156" s="3"/>
    </row>
    <row r="157" spans="1:1" x14ac:dyDescent="0.25">
      <c r="A157" s="3"/>
    </row>
    <row r="158" spans="1:1" x14ac:dyDescent="0.25">
      <c r="A158" s="3"/>
    </row>
    <row r="159" spans="1:1" x14ac:dyDescent="0.25">
      <c r="A159" s="3"/>
    </row>
    <row r="160" spans="1:1" x14ac:dyDescent="0.25">
      <c r="A160" s="3"/>
    </row>
    <row r="161" spans="1:1" x14ac:dyDescent="0.25">
      <c r="A161" s="3"/>
    </row>
    <row r="162" spans="1:1" x14ac:dyDescent="0.25">
      <c r="A162" s="3"/>
    </row>
    <row r="163" spans="1:1" x14ac:dyDescent="0.25">
      <c r="A163" s="3"/>
    </row>
    <row r="164" spans="1:1" x14ac:dyDescent="0.25">
      <c r="A164" s="3"/>
    </row>
    <row r="165" spans="1:1" x14ac:dyDescent="0.25">
      <c r="A165" s="3"/>
    </row>
    <row r="166" spans="1:1" x14ac:dyDescent="0.25">
      <c r="A166" s="3"/>
    </row>
    <row r="167" spans="1:1" x14ac:dyDescent="0.25">
      <c r="A167" s="3"/>
    </row>
    <row r="168" spans="1:1" x14ac:dyDescent="0.25">
      <c r="A168" s="3"/>
    </row>
    <row r="169" spans="1:1" x14ac:dyDescent="0.25">
      <c r="A169" s="3"/>
    </row>
    <row r="170" spans="1:1" x14ac:dyDescent="0.25">
      <c r="A170" s="3"/>
    </row>
    <row r="171" spans="1:1" x14ac:dyDescent="0.25">
      <c r="A171" s="3"/>
    </row>
    <row r="172" spans="1:1" x14ac:dyDescent="0.25">
      <c r="A172" s="3"/>
    </row>
    <row r="173" spans="1:1" x14ac:dyDescent="0.25">
      <c r="A173" s="3"/>
    </row>
    <row r="174" spans="1:1" x14ac:dyDescent="0.25">
      <c r="A174" s="3"/>
    </row>
    <row r="175" spans="1:1" x14ac:dyDescent="0.25">
      <c r="A175" s="3"/>
    </row>
    <row r="176" spans="1:1" x14ac:dyDescent="0.25">
      <c r="A176" s="3"/>
    </row>
    <row r="177" spans="1:1" x14ac:dyDescent="0.25">
      <c r="A177" s="3"/>
    </row>
    <row r="178" spans="1:1" x14ac:dyDescent="0.25">
      <c r="A178" s="3"/>
    </row>
    <row r="179" spans="1:1" x14ac:dyDescent="0.25">
      <c r="A179" s="3"/>
    </row>
    <row r="180" spans="1:1" x14ac:dyDescent="0.25">
      <c r="A180" s="3"/>
    </row>
    <row r="181" spans="1:1" x14ac:dyDescent="0.25">
      <c r="A181" s="3"/>
    </row>
    <row r="182" spans="1:1" x14ac:dyDescent="0.25">
      <c r="A182" s="3"/>
    </row>
    <row r="183" spans="1:1" x14ac:dyDescent="0.25">
      <c r="A183" s="3"/>
    </row>
    <row r="184" spans="1:1" x14ac:dyDescent="0.25">
      <c r="A184" s="3"/>
    </row>
    <row r="185" spans="1:1" x14ac:dyDescent="0.25">
      <c r="A185" s="3"/>
    </row>
    <row r="186" spans="1:1" x14ac:dyDescent="0.25">
      <c r="A186" s="3"/>
    </row>
    <row r="187" spans="1:1" x14ac:dyDescent="0.25">
      <c r="A187" s="3"/>
    </row>
    <row r="188" spans="1:1" x14ac:dyDescent="0.25">
      <c r="A188" s="3"/>
    </row>
    <row r="189" spans="1:1" x14ac:dyDescent="0.25">
      <c r="A189" s="3"/>
    </row>
    <row r="190" spans="1:1" x14ac:dyDescent="0.25">
      <c r="A190" s="3"/>
    </row>
    <row r="191" spans="1:1" x14ac:dyDescent="0.25">
      <c r="A191" s="3"/>
    </row>
    <row r="192" spans="1:1" x14ac:dyDescent="0.25">
      <c r="A192" s="3"/>
    </row>
    <row r="193" spans="1:1" x14ac:dyDescent="0.25">
      <c r="A193" s="3"/>
    </row>
    <row r="194" spans="1:1" x14ac:dyDescent="0.25">
      <c r="A194" s="3"/>
    </row>
    <row r="195" spans="1:1" x14ac:dyDescent="0.25">
      <c r="A195" s="3"/>
    </row>
    <row r="196" spans="1:1" x14ac:dyDescent="0.25">
      <c r="A196" s="3"/>
    </row>
    <row r="197" spans="1:1" x14ac:dyDescent="0.25">
      <c r="A197" s="3"/>
    </row>
    <row r="198" spans="1:1" x14ac:dyDescent="0.25">
      <c r="A198" s="3"/>
    </row>
    <row r="199" spans="1:1" x14ac:dyDescent="0.25">
      <c r="A199" s="3"/>
    </row>
    <row r="200" spans="1:1" x14ac:dyDescent="0.25">
      <c r="A200" s="3"/>
    </row>
    <row r="201" spans="1:1" x14ac:dyDescent="0.25">
      <c r="A201" s="3"/>
    </row>
    <row r="202" spans="1:1" x14ac:dyDescent="0.25">
      <c r="A202" s="3"/>
    </row>
    <row r="203" spans="1:1" x14ac:dyDescent="0.25">
      <c r="A203" s="3"/>
    </row>
    <row r="204" spans="1:1" x14ac:dyDescent="0.25">
      <c r="A204" s="3"/>
    </row>
    <row r="205" spans="1:1" x14ac:dyDescent="0.25">
      <c r="A205" s="3"/>
    </row>
    <row r="206" spans="1:1" x14ac:dyDescent="0.25">
      <c r="A206" s="3"/>
    </row>
    <row r="207" spans="1:1" x14ac:dyDescent="0.25">
      <c r="A207" s="3"/>
    </row>
    <row r="208" spans="1:1" x14ac:dyDescent="0.25">
      <c r="A208" s="3"/>
    </row>
    <row r="209" spans="1:1" x14ac:dyDescent="0.25">
      <c r="A209" s="3"/>
    </row>
    <row r="210" spans="1:1" x14ac:dyDescent="0.25">
      <c r="A210" s="3"/>
    </row>
    <row r="211" spans="1:1" x14ac:dyDescent="0.25">
      <c r="A211" s="3"/>
    </row>
    <row r="212" spans="1:1" x14ac:dyDescent="0.25">
      <c r="A212" s="3"/>
    </row>
    <row r="213" spans="1:1" x14ac:dyDescent="0.25">
      <c r="A213" s="3"/>
    </row>
    <row r="214" spans="1:1" x14ac:dyDescent="0.25">
      <c r="A214" s="3"/>
    </row>
    <row r="215" spans="1:1" x14ac:dyDescent="0.25">
      <c r="A215" s="3"/>
    </row>
    <row r="216" spans="1:1" x14ac:dyDescent="0.25">
      <c r="A216" s="3"/>
    </row>
    <row r="217" spans="1:1" x14ac:dyDescent="0.25">
      <c r="A217" s="3"/>
    </row>
    <row r="218" spans="1:1" x14ac:dyDescent="0.25">
      <c r="A218" s="3"/>
    </row>
    <row r="219" spans="1:1" x14ac:dyDescent="0.25">
      <c r="A219" s="3"/>
    </row>
    <row r="220" spans="1:1" x14ac:dyDescent="0.25">
      <c r="A220" s="3"/>
    </row>
    <row r="221" spans="1:1" x14ac:dyDescent="0.25">
      <c r="A221" s="3"/>
    </row>
    <row r="222" spans="1:1" x14ac:dyDescent="0.25">
      <c r="A222" s="3"/>
    </row>
    <row r="223" spans="1:1" x14ac:dyDescent="0.25">
      <c r="A223" s="3"/>
    </row>
    <row r="224" spans="1:1" x14ac:dyDescent="0.25">
      <c r="A224" s="3"/>
    </row>
    <row r="225" spans="1:1" x14ac:dyDescent="0.25">
      <c r="A225" s="3"/>
    </row>
    <row r="226" spans="1:1" x14ac:dyDescent="0.25">
      <c r="A226" s="3"/>
    </row>
    <row r="227" spans="1:1" x14ac:dyDescent="0.25">
      <c r="A227" s="3"/>
    </row>
    <row r="228" spans="1:1" x14ac:dyDescent="0.25">
      <c r="A228" s="3"/>
    </row>
    <row r="229" spans="1:1" x14ac:dyDescent="0.25">
      <c r="A229" s="3"/>
    </row>
    <row r="230" spans="1:1" x14ac:dyDescent="0.25">
      <c r="A230" s="3"/>
    </row>
    <row r="231" spans="1:1" x14ac:dyDescent="0.25">
      <c r="A231" s="3"/>
    </row>
    <row r="232" spans="1:1" x14ac:dyDescent="0.25">
      <c r="A232" s="3"/>
    </row>
    <row r="233" spans="1:1" x14ac:dyDescent="0.25">
      <c r="A233" s="3"/>
    </row>
    <row r="234" spans="1:1" x14ac:dyDescent="0.25">
      <c r="A234" s="3"/>
    </row>
    <row r="235" spans="1:1" x14ac:dyDescent="0.25">
      <c r="A235" s="3"/>
    </row>
    <row r="236" spans="1:1" x14ac:dyDescent="0.25">
      <c r="A236" s="3"/>
    </row>
    <row r="237" spans="1:1" x14ac:dyDescent="0.25">
      <c r="A237" s="3"/>
    </row>
    <row r="238" spans="1:1" x14ac:dyDescent="0.25">
      <c r="A238" s="3"/>
    </row>
    <row r="239" spans="1:1" x14ac:dyDescent="0.25">
      <c r="A239" s="3"/>
    </row>
    <row r="240" spans="1:1" x14ac:dyDescent="0.25">
      <c r="A240" s="3"/>
    </row>
    <row r="241" spans="1:1" x14ac:dyDescent="0.25">
      <c r="A241" s="3"/>
    </row>
    <row r="242" spans="1:1" x14ac:dyDescent="0.25">
      <c r="A242" s="3"/>
    </row>
    <row r="243" spans="1:1" x14ac:dyDescent="0.25">
      <c r="A243" s="3"/>
    </row>
    <row r="244" spans="1:1" x14ac:dyDescent="0.25">
      <c r="A244" s="3"/>
    </row>
    <row r="245" spans="1:1" x14ac:dyDescent="0.25">
      <c r="A245" s="3"/>
    </row>
    <row r="246" spans="1:1" x14ac:dyDescent="0.25">
      <c r="A246" s="3"/>
    </row>
    <row r="247" spans="1:1" x14ac:dyDescent="0.25">
      <c r="A247" s="3"/>
    </row>
    <row r="248" spans="1:1" x14ac:dyDescent="0.25">
      <c r="A248" s="3"/>
    </row>
    <row r="249" spans="1:1" x14ac:dyDescent="0.25">
      <c r="A249" s="3"/>
    </row>
    <row r="250" spans="1:1" x14ac:dyDescent="0.25">
      <c r="A250" s="3"/>
    </row>
    <row r="251" spans="1:1" x14ac:dyDescent="0.25">
      <c r="A251" s="3"/>
    </row>
    <row r="252" spans="1:1" x14ac:dyDescent="0.25">
      <c r="A252" s="3"/>
    </row>
    <row r="253" spans="1:1" x14ac:dyDescent="0.25">
      <c r="A253" s="3"/>
    </row>
    <row r="254" spans="1:1" x14ac:dyDescent="0.25">
      <c r="A254" s="3"/>
    </row>
    <row r="255" spans="1:1" x14ac:dyDescent="0.25">
      <c r="A255" s="3"/>
    </row>
    <row r="256" spans="1:1" x14ac:dyDescent="0.25">
      <c r="A256" s="3"/>
    </row>
    <row r="257" spans="1:1" x14ac:dyDescent="0.25">
      <c r="A257" s="3"/>
    </row>
    <row r="258" spans="1:1" x14ac:dyDescent="0.25">
      <c r="A258" s="3"/>
    </row>
    <row r="259" spans="1:1" x14ac:dyDescent="0.25">
      <c r="A259" s="3"/>
    </row>
    <row r="260" spans="1:1" x14ac:dyDescent="0.25">
      <c r="A260" s="3"/>
    </row>
    <row r="261" spans="1:1" x14ac:dyDescent="0.25">
      <c r="A261" s="3"/>
    </row>
    <row r="262" spans="1:1" x14ac:dyDescent="0.25">
      <c r="A262" s="3"/>
    </row>
    <row r="263" spans="1:1" x14ac:dyDescent="0.25">
      <c r="A263" s="3"/>
    </row>
    <row r="264" spans="1:1" x14ac:dyDescent="0.25">
      <c r="A264" s="3"/>
    </row>
    <row r="265" spans="1:1" x14ac:dyDescent="0.25">
      <c r="A265" s="3"/>
    </row>
    <row r="266" spans="1:1" x14ac:dyDescent="0.25">
      <c r="A266" s="3"/>
    </row>
    <row r="267" spans="1:1" x14ac:dyDescent="0.25">
      <c r="A267" s="3"/>
    </row>
    <row r="268" spans="1:1" x14ac:dyDescent="0.25">
      <c r="A268" s="3"/>
    </row>
    <row r="269" spans="1:1" x14ac:dyDescent="0.25">
      <c r="A269" s="3"/>
    </row>
    <row r="270" spans="1:1" x14ac:dyDescent="0.25">
      <c r="A270" s="3"/>
    </row>
    <row r="271" spans="1:1" x14ac:dyDescent="0.25">
      <c r="A271" s="3"/>
    </row>
    <row r="272" spans="1:1" x14ac:dyDescent="0.25">
      <c r="A272" s="3"/>
    </row>
    <row r="273" spans="1:1" x14ac:dyDescent="0.25">
      <c r="A273" s="3"/>
    </row>
    <row r="274" spans="1:1" x14ac:dyDescent="0.25">
      <c r="A274" s="3"/>
    </row>
    <row r="275" spans="1:1" x14ac:dyDescent="0.25">
      <c r="A275" s="3"/>
    </row>
    <row r="276" spans="1:1" x14ac:dyDescent="0.25">
      <c r="A276" s="3"/>
    </row>
    <row r="277" spans="1:1" x14ac:dyDescent="0.25">
      <c r="A277" s="3"/>
    </row>
    <row r="278" spans="1:1" x14ac:dyDescent="0.25">
      <c r="A278" s="3"/>
    </row>
    <row r="279" spans="1:1" x14ac:dyDescent="0.25">
      <c r="A279" s="3"/>
    </row>
    <row r="280" spans="1:1" x14ac:dyDescent="0.25">
      <c r="A280" s="3"/>
    </row>
    <row r="281" spans="1:1" x14ac:dyDescent="0.25">
      <c r="A281" s="3"/>
    </row>
    <row r="282" spans="1:1" x14ac:dyDescent="0.25">
      <c r="A282" s="3"/>
    </row>
    <row r="283" spans="1:1" x14ac:dyDescent="0.25">
      <c r="A283" s="3"/>
    </row>
    <row r="284" spans="1:1" x14ac:dyDescent="0.25">
      <c r="A284" s="3"/>
    </row>
    <row r="285" spans="1:1" x14ac:dyDescent="0.25">
      <c r="A285" s="3"/>
    </row>
    <row r="286" spans="1:1" x14ac:dyDescent="0.25">
      <c r="A286" s="3"/>
    </row>
    <row r="287" spans="1:1" x14ac:dyDescent="0.25">
      <c r="A287" s="3"/>
    </row>
    <row r="288" spans="1:1" x14ac:dyDescent="0.25">
      <c r="A288" s="3"/>
    </row>
    <row r="289" spans="1:1" x14ac:dyDescent="0.25">
      <c r="A289" s="3"/>
    </row>
    <row r="290" spans="1:1" x14ac:dyDescent="0.25">
      <c r="A290" s="3"/>
    </row>
    <row r="291" spans="1:1" x14ac:dyDescent="0.25">
      <c r="A291" s="3"/>
    </row>
    <row r="292" spans="1:1" x14ac:dyDescent="0.25">
      <c r="A292" s="3"/>
    </row>
    <row r="293" spans="1:1" x14ac:dyDescent="0.25">
      <c r="A293" s="3"/>
    </row>
  </sheetData>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42"/>
  <sheetViews>
    <sheetView workbookViewId="0">
      <selection activeCell="B4" sqref="B4"/>
    </sheetView>
  </sheetViews>
  <sheetFormatPr defaultRowHeight="15" x14ac:dyDescent="0.25"/>
  <cols>
    <col min="1" max="1" width="27.140625" customWidth="1"/>
    <col min="2" max="2" width="9.140625" customWidth="1"/>
    <col min="3" max="3" width="13" customWidth="1"/>
    <col min="4" max="4" width="17" customWidth="1"/>
    <col min="5" max="5" width="56.5703125" customWidth="1"/>
  </cols>
  <sheetData>
    <row r="1" spans="1:6" ht="21" x14ac:dyDescent="0.35">
      <c r="A1" s="12" t="s">
        <v>38</v>
      </c>
    </row>
    <row r="2" spans="1:6" ht="30" x14ac:dyDescent="0.25">
      <c r="A2" s="3" t="s">
        <v>24</v>
      </c>
      <c r="B2" s="4" t="s">
        <v>23</v>
      </c>
    </row>
    <row r="3" spans="1:6" x14ac:dyDescent="0.25">
      <c r="A3" s="4" t="s">
        <v>7</v>
      </c>
      <c r="B3" s="5">
        <v>0.55000000000000004</v>
      </c>
      <c r="F3" s="15"/>
    </row>
    <row r="4" spans="1:6" x14ac:dyDescent="0.25">
      <c r="A4" s="3" t="s">
        <v>12</v>
      </c>
      <c r="B4" s="6">
        <v>1</v>
      </c>
    </row>
    <row r="5" spans="1:6" x14ac:dyDescent="0.25">
      <c r="A5" s="3" t="s">
        <v>13</v>
      </c>
      <c r="B5" s="6">
        <v>1</v>
      </c>
    </row>
    <row r="6" spans="1:6" x14ac:dyDescent="0.25">
      <c r="A6" s="4" t="s">
        <v>0</v>
      </c>
      <c r="B6" s="4">
        <f>B4*B5</f>
        <v>1</v>
      </c>
      <c r="C6" s="1" t="s">
        <v>4</v>
      </c>
      <c r="E6" s="1"/>
    </row>
    <row r="7" spans="1:6" x14ac:dyDescent="0.25">
      <c r="A7" s="3" t="s">
        <v>15</v>
      </c>
      <c r="B7" s="3">
        <v>0.2</v>
      </c>
    </row>
    <row r="8" spans="1:6" x14ac:dyDescent="0.25">
      <c r="A8" s="3" t="s">
        <v>16</v>
      </c>
      <c r="B8" s="3">
        <v>0.8</v>
      </c>
    </row>
    <row r="9" spans="1:6" x14ac:dyDescent="0.25">
      <c r="A9" s="3" t="s">
        <v>17</v>
      </c>
      <c r="B9" s="3">
        <v>746</v>
      </c>
    </row>
    <row r="10" spans="1:6" x14ac:dyDescent="0.25">
      <c r="A10" s="3" t="s">
        <v>18</v>
      </c>
      <c r="B10" s="11">
        <f>(-2.3*LN(B6/1.4)+6.59)</f>
        <v>7.3638861442287897</v>
      </c>
    </row>
    <row r="11" spans="1:6" x14ac:dyDescent="0.25">
      <c r="A11" s="3" t="s">
        <v>19</v>
      </c>
      <c r="B11" s="3">
        <v>8.2000000000000007E-3</v>
      </c>
    </row>
    <row r="12" spans="1:6" x14ac:dyDescent="0.25">
      <c r="A12" s="3" t="s">
        <v>20</v>
      </c>
      <c r="B12" s="3">
        <v>3956</v>
      </c>
    </row>
    <row r="13" spans="1:6" ht="21" x14ac:dyDescent="0.35">
      <c r="A13" s="13" t="s">
        <v>48</v>
      </c>
      <c r="B13" s="3"/>
    </row>
    <row r="14" spans="1:6" x14ac:dyDescent="0.25">
      <c r="A14" s="4"/>
      <c r="B14" s="4" t="s">
        <v>5</v>
      </c>
      <c r="C14" s="4" t="s">
        <v>11</v>
      </c>
      <c r="D14" s="4" t="s">
        <v>6</v>
      </c>
    </row>
    <row r="15" spans="1:6" x14ac:dyDescent="0.25">
      <c r="A15" s="4" t="s">
        <v>1</v>
      </c>
      <c r="B15" s="7">
        <v>3450</v>
      </c>
      <c r="C15" s="4">
        <f>B6</f>
        <v>1</v>
      </c>
      <c r="D15" s="8">
        <v>0.8</v>
      </c>
    </row>
    <row r="16" spans="1:6" x14ac:dyDescent="0.25">
      <c r="A16" s="4" t="s">
        <v>2</v>
      </c>
      <c r="B16" s="7">
        <v>3450</v>
      </c>
      <c r="C16" s="4">
        <f>(B16/B15)^3*B6</f>
        <v>1</v>
      </c>
      <c r="D16" s="8">
        <v>0.8</v>
      </c>
    </row>
    <row r="17" spans="1:5" x14ac:dyDescent="0.25">
      <c r="A17" s="4" t="s">
        <v>3</v>
      </c>
      <c r="B17" s="7">
        <v>1725</v>
      </c>
      <c r="C17" s="14">
        <f>(B17/B15)^3*B6</f>
        <v>0.125</v>
      </c>
      <c r="D17" s="9">
        <f>($B$10*$B$8*$C$17*$B$9)/($B$7*60*($C$16*$B$3*$B$12/$B$11)^0.3333+$B$8*60*($C$17*$B$3*$B$12/$B$11)^0.3333-$B$10*$B$7*$C$16*$B$9/D16)</f>
        <v>0.58496500541565621</v>
      </c>
      <c r="E17" s="1"/>
    </row>
    <row r="20" spans="1:5" x14ac:dyDescent="0.25">
      <c r="C20" s="2"/>
    </row>
    <row r="21" spans="1:5" x14ac:dyDescent="0.25">
      <c r="C21" s="2"/>
    </row>
    <row r="22" spans="1:5" x14ac:dyDescent="0.25">
      <c r="C22" s="2"/>
    </row>
    <row r="23" spans="1:5" x14ac:dyDescent="0.25">
      <c r="C23" s="2"/>
    </row>
    <row r="24" spans="1:5" x14ac:dyDescent="0.25">
      <c r="C24" s="2"/>
    </row>
    <row r="25" spans="1:5" x14ac:dyDescent="0.25">
      <c r="C25" s="2"/>
    </row>
    <row r="26" spans="1:5" x14ac:dyDescent="0.25">
      <c r="C26" s="2"/>
    </row>
    <row r="27" spans="1:5" x14ac:dyDescent="0.25">
      <c r="C27" s="2"/>
    </row>
    <row r="28" spans="1:5" x14ac:dyDescent="0.25">
      <c r="C28" s="2"/>
    </row>
    <row r="29" spans="1:5" x14ac:dyDescent="0.25">
      <c r="C29" s="2"/>
    </row>
    <row r="30" spans="1:5" x14ac:dyDescent="0.25">
      <c r="C30" s="2"/>
    </row>
    <row r="31" spans="1:5" x14ac:dyDescent="0.25">
      <c r="C31" s="2"/>
    </row>
    <row r="32" spans="1:5" x14ac:dyDescent="0.25">
      <c r="C32" s="2"/>
    </row>
    <row r="33" spans="1:3" x14ac:dyDescent="0.25">
      <c r="C33" s="2"/>
    </row>
    <row r="34" spans="1:3" x14ac:dyDescent="0.25">
      <c r="C34" s="2"/>
    </row>
    <row r="35" spans="1:3" x14ac:dyDescent="0.25">
      <c r="C35" s="2"/>
    </row>
    <row r="36" spans="1:3" x14ac:dyDescent="0.25">
      <c r="C36" s="2"/>
    </row>
    <row r="37" spans="1:3" x14ac:dyDescent="0.25">
      <c r="C37" s="2"/>
    </row>
    <row r="38" spans="1:3" x14ac:dyDescent="0.25">
      <c r="C38" s="2"/>
    </row>
    <row r="39" spans="1:3" x14ac:dyDescent="0.25">
      <c r="C39" s="2"/>
    </row>
    <row r="40" spans="1:3" x14ac:dyDescent="0.25">
      <c r="C40" s="2"/>
    </row>
    <row r="41" spans="1:3" x14ac:dyDescent="0.25">
      <c r="C41" s="2"/>
    </row>
    <row r="42" spans="1:3" x14ac:dyDescent="0.25">
      <c r="A42" s="1" t="s">
        <v>21</v>
      </c>
      <c r="B42" t="s">
        <v>22</v>
      </c>
      <c r="C42" t="s">
        <v>28</v>
      </c>
    </row>
    <row r="43" spans="1:3" x14ac:dyDescent="0.25">
      <c r="A43" s="2">
        <v>0.01</v>
      </c>
      <c r="B43" s="2">
        <f>($B$10*$B$8*$C$17*$B$9)/($B$7*60*($C$16*$B$3*$B$12/$B$11)^0.3333+$B$8*60*($C$17*$B$3*$B$12/$B$11)^0.3333-$B$10*$B$7*$C$16*$B$9/A43)</f>
        <v>-5.1075002121395248E-3</v>
      </c>
      <c r="C43" s="2">
        <f>IF(AND(B43&gt;0,B43&lt;1),B43,1)</f>
        <v>1</v>
      </c>
    </row>
    <row r="44" spans="1:3" x14ac:dyDescent="0.25">
      <c r="A44" s="2">
        <v>0.02</v>
      </c>
      <c r="B44" s="2">
        <f>($B$10*$B$8*$C$17*$B$9)/($B$7*60*($C$16*$B$3*$B$12/$B$11)^0.3333+$B$8*60*($C$17*$B$3*$B$12/$B$11)^0.3333-$B$10*$B$7*$C$16*$B$9/A44)</f>
        <v>-1.0439449021157893E-2</v>
      </c>
      <c r="C44" s="2">
        <f t="shared" ref="C44:C107" si="0">IF(AND(B44&gt;0,B44&lt;1),B44,1)</f>
        <v>1</v>
      </c>
    </row>
    <row r="45" spans="1:3" x14ac:dyDescent="0.25">
      <c r="A45" s="2">
        <v>0.03</v>
      </c>
      <c r="B45" s="2">
        <f t="shared" ref="B45:B108" si="1">($B$10*$B$8*$C$17*$B$9)/($B$7*60*($C$16*$B$3*$B$12/$B$11)^0.3333+$B$8*60*($C$17*$B$3*$B$12/$B$11)^0.3333-$B$10*$B$7*$C$16*$B$9/A45)</f>
        <v>-1.6010973871517998E-2</v>
      </c>
      <c r="C45" s="2">
        <f t="shared" si="0"/>
        <v>1</v>
      </c>
    </row>
    <row r="46" spans="1:3" x14ac:dyDescent="0.25">
      <c r="A46" s="2">
        <v>0.04</v>
      </c>
      <c r="B46" s="2">
        <f t="shared" si="1"/>
        <v>-2.1838592868257952E-2</v>
      </c>
      <c r="C46" s="2">
        <f t="shared" si="0"/>
        <v>1</v>
      </c>
    </row>
    <row r="47" spans="1:3" x14ac:dyDescent="0.25">
      <c r="A47" s="2">
        <v>0.05</v>
      </c>
      <c r="B47" s="2">
        <f t="shared" si="1"/>
        <v>-2.7940378339720431E-2</v>
      </c>
      <c r="C47" s="2">
        <f t="shared" si="0"/>
        <v>1</v>
      </c>
    </row>
    <row r="48" spans="1:3" x14ac:dyDescent="0.25">
      <c r="A48" s="2">
        <v>0.06</v>
      </c>
      <c r="B48" s="2">
        <f t="shared" si="1"/>
        <v>-3.4336144041333783E-2</v>
      </c>
      <c r="C48" s="2">
        <f t="shared" si="0"/>
        <v>1</v>
      </c>
    </row>
    <row r="49" spans="1:3" x14ac:dyDescent="0.25">
      <c r="A49" s="2">
        <v>7.0000000000000007E-2</v>
      </c>
      <c r="B49" s="2">
        <f t="shared" si="1"/>
        <v>-4.1047660085389161E-2</v>
      </c>
      <c r="C49" s="2">
        <f t="shared" si="0"/>
        <v>1</v>
      </c>
    </row>
    <row r="50" spans="1:3" x14ac:dyDescent="0.25">
      <c r="A50" s="2">
        <v>0.08</v>
      </c>
      <c r="B50" s="2">
        <f t="shared" si="1"/>
        <v>-4.8098900508846618E-2</v>
      </c>
      <c r="C50" s="2">
        <f t="shared" si="0"/>
        <v>1</v>
      </c>
    </row>
    <row r="51" spans="1:3" x14ac:dyDescent="0.25">
      <c r="A51" s="2">
        <v>0.09</v>
      </c>
      <c r="B51" s="2">
        <f t="shared" si="1"/>
        <v>-5.5516329411579753E-2</v>
      </c>
      <c r="C51" s="2">
        <f t="shared" si="0"/>
        <v>1</v>
      </c>
    </row>
    <row r="52" spans="1:3" x14ac:dyDescent="0.25">
      <c r="A52" s="2">
        <v>0.1</v>
      </c>
      <c r="B52" s="2">
        <f t="shared" si="1"/>
        <v>-6.3329232862659915E-2</v>
      </c>
      <c r="C52" s="2">
        <f t="shared" si="0"/>
        <v>1</v>
      </c>
    </row>
    <row r="53" spans="1:3" x14ac:dyDescent="0.25">
      <c r="A53" s="2">
        <v>0.11</v>
      </c>
      <c r="B53" s="2">
        <f t="shared" si="1"/>
        <v>-7.1570105349338775E-2</v>
      </c>
      <c r="C53" s="2">
        <f t="shared" si="0"/>
        <v>1</v>
      </c>
    </row>
    <row r="54" spans="1:3" x14ac:dyDescent="0.25">
      <c r="A54" s="2">
        <v>0.12</v>
      </c>
      <c r="B54" s="2">
        <f t="shared" si="1"/>
        <v>-8.0275101520134021E-2</v>
      </c>
      <c r="C54" s="2">
        <f t="shared" si="0"/>
        <v>1</v>
      </c>
    </row>
    <row r="55" spans="1:3" x14ac:dyDescent="0.25">
      <c r="A55" s="2">
        <v>0.13</v>
      </c>
      <c r="B55" s="2">
        <f t="shared" si="1"/>
        <v>-8.9484566465668242E-2</v>
      </c>
      <c r="C55" s="2">
        <f t="shared" si="0"/>
        <v>1</v>
      </c>
    </row>
    <row r="56" spans="1:3" x14ac:dyDescent="0.25">
      <c r="A56" s="2">
        <v>0.14000000000000001</v>
      </c>
      <c r="B56" s="2">
        <f t="shared" si="1"/>
        <v>-9.9243660942485976E-2</v>
      </c>
      <c r="C56" s="2">
        <f t="shared" si="0"/>
        <v>1</v>
      </c>
    </row>
    <row r="57" spans="1:3" x14ac:dyDescent="0.25">
      <c r="A57" s="2">
        <v>0.15</v>
      </c>
      <c r="B57" s="2">
        <f t="shared" si="1"/>
        <v>-0.10960310198184915</v>
      </c>
      <c r="C57" s="2">
        <f t="shared" si="0"/>
        <v>1</v>
      </c>
    </row>
    <row r="58" spans="1:3" x14ac:dyDescent="0.25">
      <c r="A58" s="2">
        <v>0.16</v>
      </c>
      <c r="B58" s="2">
        <f t="shared" si="1"/>
        <v>-0.12062004451523085</v>
      </c>
      <c r="C58" s="2">
        <f t="shared" si="0"/>
        <v>1</v>
      </c>
    </row>
    <row r="59" spans="1:3" x14ac:dyDescent="0.25">
      <c r="A59" s="2">
        <v>0.17</v>
      </c>
      <c r="B59" s="2">
        <f t="shared" si="1"/>
        <v>-0.13235913636875815</v>
      </c>
      <c r="C59" s="2">
        <f t="shared" si="0"/>
        <v>1</v>
      </c>
    </row>
    <row r="60" spans="1:3" x14ac:dyDescent="0.25">
      <c r="A60" s="2">
        <v>0.18</v>
      </c>
      <c r="B60" s="2">
        <f t="shared" si="1"/>
        <v>-0.14489378774891826</v>
      </c>
      <c r="C60" s="2">
        <f t="shared" si="0"/>
        <v>1</v>
      </c>
    </row>
    <row r="61" spans="1:3" x14ac:dyDescent="0.25">
      <c r="A61" s="2">
        <v>0.19</v>
      </c>
      <c r="B61" s="2">
        <f t="shared" si="1"/>
        <v>-0.15830770788027645</v>
      </c>
      <c r="C61" s="2">
        <f t="shared" si="0"/>
        <v>1</v>
      </c>
    </row>
    <row r="62" spans="1:3" x14ac:dyDescent="0.25">
      <c r="A62" s="2">
        <v>0.2</v>
      </c>
      <c r="B62" s="2">
        <f t="shared" si="1"/>
        <v>-0.17269677676902148</v>
      </c>
      <c r="C62" s="2">
        <f t="shared" si="0"/>
        <v>1</v>
      </c>
    </row>
    <row r="63" spans="1:3" x14ac:dyDescent="0.25">
      <c r="A63" s="2">
        <v>0.21</v>
      </c>
      <c r="B63" s="2">
        <f t="shared" si="1"/>
        <v>-0.188171340577622</v>
      </c>
      <c r="C63" s="2">
        <f t="shared" si="0"/>
        <v>1</v>
      </c>
    </row>
    <row r="64" spans="1:3" x14ac:dyDescent="0.25">
      <c r="A64" s="2">
        <v>0.22</v>
      </c>
      <c r="B64" s="2">
        <f t="shared" si="1"/>
        <v>-0.20485904684341383</v>
      </c>
      <c r="C64" s="2">
        <f t="shared" si="0"/>
        <v>1</v>
      </c>
    </row>
    <row r="65" spans="1:3" x14ac:dyDescent="0.25">
      <c r="A65" s="2">
        <v>0.23</v>
      </c>
      <c r="B65" s="2">
        <f t="shared" si="1"/>
        <v>-0.22290837370964867</v>
      </c>
      <c r="C65" s="2">
        <f t="shared" si="0"/>
        <v>1</v>
      </c>
    </row>
    <row r="66" spans="1:3" x14ac:dyDescent="0.25">
      <c r="A66" s="2">
        <v>0.24</v>
      </c>
      <c r="B66" s="2">
        <f t="shared" si="1"/>
        <v>-0.24249305979468871</v>
      </c>
      <c r="C66" s="2">
        <f t="shared" si="0"/>
        <v>1</v>
      </c>
    </row>
    <row r="67" spans="1:3" x14ac:dyDescent="0.25">
      <c r="A67" s="2">
        <v>0.25</v>
      </c>
      <c r="B67" s="2">
        <f t="shared" si="1"/>
        <v>-0.26381771475429228</v>
      </c>
      <c r="C67" s="2">
        <f t="shared" si="0"/>
        <v>1</v>
      </c>
    </row>
    <row r="68" spans="1:3" x14ac:dyDescent="0.25">
      <c r="A68" s="2">
        <v>0.26</v>
      </c>
      <c r="B68" s="2">
        <f t="shared" si="1"/>
        <v>-0.28712499474254338</v>
      </c>
      <c r="C68" s="2">
        <f t="shared" si="0"/>
        <v>1</v>
      </c>
    </row>
    <row r="69" spans="1:3" x14ac:dyDescent="0.25">
      <c r="A69" s="2">
        <v>0.27</v>
      </c>
      <c r="B69" s="2">
        <f t="shared" si="1"/>
        <v>-0.31270487682652759</v>
      </c>
      <c r="C69" s="2">
        <f t="shared" si="0"/>
        <v>1</v>
      </c>
    </row>
    <row r="70" spans="1:3" x14ac:dyDescent="0.25">
      <c r="A70" s="2">
        <v>0.28000000000000003</v>
      </c>
      <c r="B70" s="2">
        <f t="shared" si="1"/>
        <v>-0.34090678537984265</v>
      </c>
      <c r="C70" s="2">
        <f t="shared" si="0"/>
        <v>1</v>
      </c>
    </row>
    <row r="71" spans="1:3" x14ac:dyDescent="0.25">
      <c r="A71" s="2">
        <v>0.28999999999999998</v>
      </c>
      <c r="B71" s="2">
        <f t="shared" si="1"/>
        <v>-0.3721556489095747</v>
      </c>
      <c r="C71" s="2">
        <f t="shared" si="0"/>
        <v>1</v>
      </c>
    </row>
    <row r="72" spans="1:3" x14ac:dyDescent="0.25">
      <c r="A72" s="2">
        <v>0.3</v>
      </c>
      <c r="B72" s="2">
        <f t="shared" si="1"/>
        <v>-0.4069734584544204</v>
      </c>
      <c r="C72" s="2">
        <f t="shared" si="0"/>
        <v>1</v>
      </c>
    </row>
    <row r="73" spans="1:3" x14ac:dyDescent="0.25">
      <c r="A73" s="2">
        <v>0.31</v>
      </c>
      <c r="B73" s="2">
        <f t="shared" si="1"/>
        <v>-0.44600865992313893</v>
      </c>
      <c r="C73" s="2">
        <f t="shared" si="0"/>
        <v>1</v>
      </c>
    </row>
    <row r="74" spans="1:3" x14ac:dyDescent="0.25">
      <c r="A74" s="2">
        <v>0.32</v>
      </c>
      <c r="B74" s="2">
        <f t="shared" si="1"/>
        <v>-0.49007691565068484</v>
      </c>
      <c r="C74" s="2">
        <f t="shared" si="0"/>
        <v>1</v>
      </c>
    </row>
    <row r="75" spans="1:3" x14ac:dyDescent="0.25">
      <c r="A75" s="2">
        <v>0.33</v>
      </c>
      <c r="B75" s="2">
        <f t="shared" si="1"/>
        <v>-0.54021871939664534</v>
      </c>
      <c r="C75" s="2">
        <f t="shared" si="0"/>
        <v>1</v>
      </c>
    </row>
    <row r="76" spans="1:3" x14ac:dyDescent="0.25">
      <c r="A76" s="2">
        <v>0.34</v>
      </c>
      <c r="B76" s="2">
        <f t="shared" si="1"/>
        <v>-0.59778259614673268</v>
      </c>
      <c r="C76" s="2">
        <f t="shared" si="0"/>
        <v>1</v>
      </c>
    </row>
    <row r="77" spans="1:3" x14ac:dyDescent="0.25">
      <c r="A77" s="2">
        <v>0.35</v>
      </c>
      <c r="B77" s="2">
        <f t="shared" si="1"/>
        <v>-0.66454820099653922</v>
      </c>
      <c r="C77" s="2">
        <f t="shared" si="0"/>
        <v>1</v>
      </c>
    </row>
    <row r="78" spans="1:3" x14ac:dyDescent="0.25">
      <c r="A78" s="2">
        <v>0.36</v>
      </c>
      <c r="B78" s="2">
        <f t="shared" si="1"/>
        <v>-0.74291357917719059</v>
      </c>
      <c r="C78" s="2">
        <f t="shared" si="0"/>
        <v>1</v>
      </c>
    </row>
    <row r="79" spans="1:3" x14ac:dyDescent="0.25">
      <c r="A79" s="2">
        <v>0.37</v>
      </c>
      <c r="B79" s="2">
        <f t="shared" si="1"/>
        <v>-0.83618931437409461</v>
      </c>
      <c r="C79" s="2">
        <f t="shared" si="0"/>
        <v>1</v>
      </c>
    </row>
    <row r="80" spans="1:3" x14ac:dyDescent="0.25">
      <c r="A80" s="2">
        <v>0.38</v>
      </c>
      <c r="B80" s="2">
        <f t="shared" si="1"/>
        <v>-0.94907822960944288</v>
      </c>
      <c r="C80" s="2">
        <f t="shared" si="0"/>
        <v>1</v>
      </c>
    </row>
    <row r="81" spans="1:3" x14ac:dyDescent="0.25">
      <c r="A81" s="2">
        <v>0.39</v>
      </c>
      <c r="B81" s="2">
        <f t="shared" si="1"/>
        <v>-1.0884932415736173</v>
      </c>
      <c r="C81" s="2">
        <f t="shared" si="0"/>
        <v>1</v>
      </c>
    </row>
    <row r="82" spans="1:3" x14ac:dyDescent="0.25">
      <c r="A82" s="2">
        <v>0.4</v>
      </c>
      <c r="B82" s="2">
        <f t="shared" si="1"/>
        <v>-1.2650284935815048</v>
      </c>
      <c r="C82" s="2">
        <f t="shared" si="0"/>
        <v>1</v>
      </c>
    </row>
    <row r="83" spans="1:3" x14ac:dyDescent="0.25">
      <c r="A83" s="2">
        <v>0.41</v>
      </c>
      <c r="B83" s="2">
        <f t="shared" si="1"/>
        <v>-1.4957860515746382</v>
      </c>
      <c r="C83" s="2">
        <f t="shared" si="0"/>
        <v>1</v>
      </c>
    </row>
    <row r="84" spans="1:3" x14ac:dyDescent="0.25">
      <c r="A84" s="2">
        <v>0.42</v>
      </c>
      <c r="B84" s="2">
        <f t="shared" si="1"/>
        <v>-1.8102798141048542</v>
      </c>
      <c r="C84" s="2">
        <f t="shared" si="0"/>
        <v>1</v>
      </c>
    </row>
    <row r="85" spans="1:3" x14ac:dyDescent="0.25">
      <c r="A85" s="2">
        <v>0.43</v>
      </c>
      <c r="B85" s="2">
        <f t="shared" si="1"/>
        <v>-2.2641911736832854</v>
      </c>
      <c r="C85" s="2">
        <f t="shared" si="0"/>
        <v>1</v>
      </c>
    </row>
    <row r="86" spans="1:3" x14ac:dyDescent="0.25">
      <c r="A86" s="2">
        <v>0.44</v>
      </c>
      <c r="B86" s="2">
        <f t="shared" si="1"/>
        <v>-2.9766283429749869</v>
      </c>
      <c r="C86" s="2">
        <f t="shared" si="0"/>
        <v>1</v>
      </c>
    </row>
    <row r="87" spans="1:3" x14ac:dyDescent="0.25">
      <c r="A87" s="2">
        <v>0.45</v>
      </c>
      <c r="B87" s="2">
        <f t="shared" si="1"/>
        <v>-4.2563973242070725</v>
      </c>
      <c r="C87" s="2">
        <f t="shared" si="0"/>
        <v>1</v>
      </c>
    </row>
    <row r="88" spans="1:3" x14ac:dyDescent="0.25">
      <c r="A88" s="2">
        <v>0.46</v>
      </c>
      <c r="B88" s="2">
        <f t="shared" si="1"/>
        <v>-7.2295019300402386</v>
      </c>
      <c r="C88" s="2">
        <f t="shared" si="0"/>
        <v>1</v>
      </c>
    </row>
    <row r="89" spans="1:3" x14ac:dyDescent="0.25">
      <c r="A89" s="2">
        <v>0.47</v>
      </c>
      <c r="B89" s="2">
        <f t="shared" si="1"/>
        <v>-21.826828093950482</v>
      </c>
      <c r="C89" s="2">
        <f t="shared" si="0"/>
        <v>1</v>
      </c>
    </row>
    <row r="90" spans="1:3" x14ac:dyDescent="0.25">
      <c r="A90" s="2">
        <v>0.48</v>
      </c>
      <c r="B90" s="2">
        <f t="shared" si="1"/>
        <v>23.344138987244733</v>
      </c>
      <c r="C90" s="2">
        <f t="shared" si="0"/>
        <v>1</v>
      </c>
    </row>
    <row r="91" spans="1:3" x14ac:dyDescent="0.25">
      <c r="A91" s="2">
        <v>0.49</v>
      </c>
      <c r="B91" s="2">
        <f t="shared" si="1"/>
        <v>7.8203619974769927</v>
      </c>
      <c r="C91" s="2">
        <f t="shared" si="0"/>
        <v>1</v>
      </c>
    </row>
    <row r="92" spans="1:3" x14ac:dyDescent="0.25">
      <c r="A92" s="2">
        <v>0.5</v>
      </c>
      <c r="B92" s="2">
        <f t="shared" si="1"/>
        <v>4.7731792023051574</v>
      </c>
      <c r="C92" s="2">
        <f t="shared" si="0"/>
        <v>1</v>
      </c>
    </row>
    <row r="93" spans="1:3" x14ac:dyDescent="0.25">
      <c r="A93" s="2">
        <v>0.51</v>
      </c>
      <c r="B93" s="2">
        <f t="shared" si="1"/>
        <v>3.4730019094585831</v>
      </c>
      <c r="C93" s="2">
        <f t="shared" si="0"/>
        <v>1</v>
      </c>
    </row>
    <row r="94" spans="1:3" x14ac:dyDescent="0.25">
      <c r="A94" s="2">
        <v>0.52</v>
      </c>
      <c r="B94" s="2">
        <f t="shared" si="1"/>
        <v>2.7521663816573882</v>
      </c>
      <c r="C94" s="2">
        <f t="shared" si="0"/>
        <v>1</v>
      </c>
    </row>
    <row r="95" spans="1:3" x14ac:dyDescent="0.25">
      <c r="A95" s="2">
        <v>0.53</v>
      </c>
      <c r="B95" s="2">
        <f t="shared" si="1"/>
        <v>2.2940038143649946</v>
      </c>
      <c r="C95" s="2">
        <f t="shared" si="0"/>
        <v>1</v>
      </c>
    </row>
    <row r="96" spans="1:3" x14ac:dyDescent="0.25">
      <c r="A96" s="2">
        <v>0.54</v>
      </c>
      <c r="B96" s="2">
        <f t="shared" si="1"/>
        <v>1.9770649868896415</v>
      </c>
      <c r="C96" s="2">
        <f t="shared" si="0"/>
        <v>1</v>
      </c>
    </row>
    <row r="97" spans="1:3" x14ac:dyDescent="0.25">
      <c r="A97" s="2">
        <v>0.55000000000000004</v>
      </c>
      <c r="B97" s="2">
        <f t="shared" si="1"/>
        <v>1.744773380157846</v>
      </c>
      <c r="C97" s="2">
        <f t="shared" si="0"/>
        <v>1</v>
      </c>
    </row>
    <row r="98" spans="1:3" x14ac:dyDescent="0.25">
      <c r="A98" s="2">
        <v>0.56000000000000005</v>
      </c>
      <c r="B98" s="2">
        <f t="shared" si="1"/>
        <v>1.5672129026521699</v>
      </c>
      <c r="C98" s="2">
        <f t="shared" si="0"/>
        <v>1</v>
      </c>
    </row>
    <row r="99" spans="1:3" x14ac:dyDescent="0.25">
      <c r="A99" s="2">
        <v>0.56999999999999995</v>
      </c>
      <c r="B99" s="2">
        <f t="shared" si="1"/>
        <v>1.4270790264973496</v>
      </c>
      <c r="C99" s="2">
        <f t="shared" si="0"/>
        <v>1</v>
      </c>
    </row>
    <row r="100" spans="1:3" x14ac:dyDescent="0.25">
      <c r="A100" s="2">
        <v>0.57999999999999996</v>
      </c>
      <c r="B100" s="2">
        <f t="shared" si="1"/>
        <v>1.3136666755875219</v>
      </c>
      <c r="C100" s="2">
        <f t="shared" si="0"/>
        <v>1</v>
      </c>
    </row>
    <row r="101" spans="1:3" x14ac:dyDescent="0.25">
      <c r="A101" s="2">
        <v>0.59</v>
      </c>
      <c r="B101" s="2">
        <f t="shared" si="1"/>
        <v>1.2199980175002667</v>
      </c>
      <c r="C101" s="2">
        <f t="shared" si="0"/>
        <v>1</v>
      </c>
    </row>
    <row r="102" spans="1:3" x14ac:dyDescent="0.25">
      <c r="A102" s="2">
        <v>0.6</v>
      </c>
      <c r="B102" s="2">
        <f t="shared" si="1"/>
        <v>1.1413301888182616</v>
      </c>
      <c r="C102" s="2">
        <f t="shared" si="0"/>
        <v>1</v>
      </c>
    </row>
    <row r="103" spans="1:3" x14ac:dyDescent="0.25">
      <c r="A103" s="2">
        <v>0.61</v>
      </c>
      <c r="B103" s="2">
        <f t="shared" si="1"/>
        <v>1.0743268208770522</v>
      </c>
      <c r="C103" s="2">
        <f t="shared" si="0"/>
        <v>1</v>
      </c>
    </row>
    <row r="104" spans="1:3" x14ac:dyDescent="0.25">
      <c r="A104" s="2">
        <v>0.62</v>
      </c>
      <c r="B104" s="2">
        <f t="shared" si="1"/>
        <v>1.0165726554052359</v>
      </c>
      <c r="C104" s="2">
        <f t="shared" si="0"/>
        <v>1</v>
      </c>
    </row>
    <row r="105" spans="1:3" x14ac:dyDescent="0.25">
      <c r="A105" s="2">
        <v>0.63</v>
      </c>
      <c r="B105" s="2">
        <f t="shared" si="1"/>
        <v>0.96627619082938887</v>
      </c>
      <c r="C105" s="2">
        <f t="shared" si="0"/>
        <v>0.96627619082938887</v>
      </c>
    </row>
    <row r="106" spans="1:3" x14ac:dyDescent="0.25">
      <c r="A106" s="2">
        <v>0.64</v>
      </c>
      <c r="B106" s="2">
        <f t="shared" si="1"/>
        <v>0.92208053284736102</v>
      </c>
      <c r="C106" s="2">
        <f t="shared" si="0"/>
        <v>0.92208053284736102</v>
      </c>
    </row>
    <row r="107" spans="1:3" x14ac:dyDescent="0.25">
      <c r="A107" s="2">
        <v>0.65</v>
      </c>
      <c r="B107" s="2">
        <f t="shared" si="1"/>
        <v>0.88293913901216281</v>
      </c>
      <c r="C107" s="2">
        <f t="shared" si="0"/>
        <v>0.88293913901216281</v>
      </c>
    </row>
    <row r="108" spans="1:3" x14ac:dyDescent="0.25">
      <c r="A108" s="2">
        <v>0.66</v>
      </c>
      <c r="B108" s="2">
        <f t="shared" si="1"/>
        <v>0.84803188751485592</v>
      </c>
      <c r="C108" s="2">
        <f t="shared" ref="C108:C142" si="2">IF(AND(B108&gt;0,B108&lt;1),B108,1)</f>
        <v>0.84803188751485592</v>
      </c>
    </row>
    <row r="109" spans="1:3" x14ac:dyDescent="0.25">
      <c r="A109" s="2">
        <v>0.67</v>
      </c>
      <c r="B109" s="2">
        <f t="shared" ref="B109:B142" si="3">($B$10*$B$8*$C$17*$B$9)/($B$7*60*($C$16*$B$3*$B$12/$B$11)^0.3333+$B$8*60*($C$17*$B$3*$B$12/$B$11)^0.3333-$B$10*$B$7*$C$16*$B$9/A109)</f>
        <v>0.81670698624432925</v>
      </c>
      <c r="C109" s="2">
        <f t="shared" si="2"/>
        <v>0.81670698624432925</v>
      </c>
    </row>
    <row r="110" spans="1:3" x14ac:dyDescent="0.25">
      <c r="A110" s="2">
        <v>0.68</v>
      </c>
      <c r="B110" s="2">
        <f t="shared" si="3"/>
        <v>0.78843989364665745</v>
      </c>
      <c r="C110" s="2">
        <f t="shared" si="2"/>
        <v>0.78843989364665745</v>
      </c>
    </row>
    <row r="111" spans="1:3" x14ac:dyDescent="0.25">
      <c r="A111" s="2">
        <v>0.69</v>
      </c>
      <c r="B111" s="2">
        <f t="shared" si="3"/>
        <v>0.762803709685131</v>
      </c>
      <c r="C111" s="2">
        <f t="shared" si="2"/>
        <v>0.762803709685131</v>
      </c>
    </row>
    <row r="112" spans="1:3" x14ac:dyDescent="0.25">
      <c r="A112" s="2">
        <v>0.7</v>
      </c>
      <c r="B112" s="2">
        <f t="shared" si="3"/>
        <v>0.73944746659462768</v>
      </c>
      <c r="C112" s="2">
        <f t="shared" si="2"/>
        <v>0.73944746659462768</v>
      </c>
    </row>
    <row r="113" spans="1:3" x14ac:dyDescent="0.25">
      <c r="A113" s="2">
        <v>0.71</v>
      </c>
      <c r="B113" s="2">
        <f t="shared" si="3"/>
        <v>0.71807996514439099</v>
      </c>
      <c r="C113" s="2">
        <f t="shared" si="2"/>
        <v>0.71807996514439099</v>
      </c>
    </row>
    <row r="114" spans="1:3" x14ac:dyDescent="0.25">
      <c r="A114" s="2">
        <v>0.72</v>
      </c>
      <c r="B114" s="2">
        <f t="shared" si="3"/>
        <v>0.69845757123183272</v>
      </c>
      <c r="C114" s="2">
        <f t="shared" si="2"/>
        <v>0.69845757123183272</v>
      </c>
    </row>
    <row r="115" spans="1:3" x14ac:dyDescent="0.25">
      <c r="A115" s="2">
        <v>0.73</v>
      </c>
      <c r="B115" s="2">
        <f t="shared" si="3"/>
        <v>0.68037488516562572</v>
      </c>
      <c r="C115" s="2">
        <f t="shared" si="2"/>
        <v>0.68037488516562572</v>
      </c>
    </row>
    <row r="116" spans="1:3" x14ac:dyDescent="0.25">
      <c r="A116" s="2">
        <v>0.74</v>
      </c>
      <c r="B116" s="2">
        <f t="shared" si="3"/>
        <v>0.66365752448402182</v>
      </c>
      <c r="C116" s="2">
        <f t="shared" si="2"/>
        <v>0.66365752448402182</v>
      </c>
    </row>
    <row r="117" spans="1:3" x14ac:dyDescent="0.25">
      <c r="A117" s="2">
        <v>0.75</v>
      </c>
      <c r="B117" s="2">
        <f t="shared" si="3"/>
        <v>0.64815648209182952</v>
      </c>
      <c r="C117" s="2">
        <f t="shared" si="2"/>
        <v>0.64815648209182952</v>
      </c>
    </row>
    <row r="118" spans="1:3" x14ac:dyDescent="0.25">
      <c r="A118" s="2">
        <v>0.76</v>
      </c>
      <c r="B118" s="2">
        <f t="shared" si="3"/>
        <v>0.63374367263899967</v>
      </c>
      <c r="C118" s="2">
        <f t="shared" si="2"/>
        <v>0.63374367263899967</v>
      </c>
    </row>
    <row r="119" spans="1:3" x14ac:dyDescent="0.25">
      <c r="A119" s="2">
        <v>0.77</v>
      </c>
      <c r="B119" s="2">
        <f t="shared" si="3"/>
        <v>0.62030838507488062</v>
      </c>
      <c r="C119" s="2">
        <f t="shared" si="2"/>
        <v>0.62030838507488062</v>
      </c>
    </row>
    <row r="120" spans="1:3" x14ac:dyDescent="0.25">
      <c r="A120" s="2">
        <v>0.78</v>
      </c>
      <c r="B120" s="2">
        <f t="shared" si="3"/>
        <v>0.60775443332470602</v>
      </c>
      <c r="C120" s="2">
        <f t="shared" si="2"/>
        <v>0.60775443332470602</v>
      </c>
    </row>
    <row r="121" spans="1:3" x14ac:dyDescent="0.25">
      <c r="A121" s="2">
        <v>0.79</v>
      </c>
      <c r="B121" s="2">
        <f t="shared" si="3"/>
        <v>0.59599784989320359</v>
      </c>
      <c r="C121" s="2">
        <f t="shared" si="2"/>
        <v>0.59599784989320359</v>
      </c>
    </row>
    <row r="122" spans="1:3" x14ac:dyDescent="0.25">
      <c r="A122" s="2">
        <v>0.8</v>
      </c>
      <c r="B122" s="2">
        <f t="shared" si="3"/>
        <v>0.58496500541565621</v>
      </c>
      <c r="C122" s="2">
        <f t="shared" si="2"/>
        <v>0.58496500541565621</v>
      </c>
    </row>
    <row r="123" spans="1:3" x14ac:dyDescent="0.25">
      <c r="A123" s="2">
        <v>0.81</v>
      </c>
      <c r="B123" s="2">
        <f t="shared" si="3"/>
        <v>0.57459106512180547</v>
      </c>
      <c r="C123" s="2">
        <f t="shared" si="2"/>
        <v>0.57459106512180547</v>
      </c>
    </row>
    <row r="124" spans="1:3" x14ac:dyDescent="0.25">
      <c r="A124" s="2">
        <v>0.82</v>
      </c>
      <c r="B124" s="2">
        <f t="shared" si="3"/>
        <v>0.56481871383060833</v>
      </c>
      <c r="C124" s="2">
        <f t="shared" si="2"/>
        <v>0.56481871383060833</v>
      </c>
    </row>
    <row r="125" spans="1:3" x14ac:dyDescent="0.25">
      <c r="A125" s="2">
        <v>0.83</v>
      </c>
      <c r="B125" s="2">
        <f t="shared" si="3"/>
        <v>0.55559709650888722</v>
      </c>
      <c r="C125" s="2">
        <f t="shared" si="2"/>
        <v>0.55559709650888722</v>
      </c>
    </row>
    <row r="126" spans="1:3" x14ac:dyDescent="0.25">
      <c r="A126" s="2">
        <v>0.84</v>
      </c>
      <c r="B126" s="2">
        <f t="shared" si="3"/>
        <v>0.54688093303978302</v>
      </c>
      <c r="C126" s="2">
        <f t="shared" si="2"/>
        <v>0.54688093303978302</v>
      </c>
    </row>
    <row r="127" spans="1:3" x14ac:dyDescent="0.25">
      <c r="A127" s="2">
        <v>0.85</v>
      </c>
      <c r="B127" s="2">
        <f t="shared" si="3"/>
        <v>0.53862977467184048</v>
      </c>
      <c r="C127" s="2">
        <f t="shared" si="2"/>
        <v>0.53862977467184048</v>
      </c>
    </row>
    <row r="128" spans="1:3" x14ac:dyDescent="0.25">
      <c r="A128" s="2">
        <v>0.86</v>
      </c>
      <c r="B128" s="2">
        <f t="shared" si="3"/>
        <v>0.53080737638089137</v>
      </c>
      <c r="C128" s="2">
        <f t="shared" si="2"/>
        <v>0.53080737638089137</v>
      </c>
    </row>
    <row r="129" spans="1:3" x14ac:dyDescent="0.25">
      <c r="A129" s="2">
        <v>0.87</v>
      </c>
      <c r="B129" s="2">
        <f t="shared" si="3"/>
        <v>0.52338116459722317</v>
      </c>
      <c r="C129" s="2">
        <f t="shared" si="2"/>
        <v>0.52338116459722317</v>
      </c>
    </row>
    <row r="130" spans="1:3" x14ac:dyDescent="0.25">
      <c r="A130" s="2">
        <v>0.88</v>
      </c>
      <c r="B130" s="2">
        <f t="shared" si="3"/>
        <v>0.51632178381045124</v>
      </c>
      <c r="C130" s="2">
        <f t="shared" si="2"/>
        <v>0.51632178381045124</v>
      </c>
    </row>
    <row r="131" spans="1:3" x14ac:dyDescent="0.25">
      <c r="A131" s="2">
        <v>0.89</v>
      </c>
      <c r="B131" s="2">
        <f t="shared" si="3"/>
        <v>0.50960270874372005</v>
      </c>
      <c r="C131" s="2">
        <f t="shared" si="2"/>
        <v>0.50960270874372005</v>
      </c>
    </row>
    <row r="132" spans="1:3" x14ac:dyDescent="0.25">
      <c r="A132" s="2">
        <v>0.9</v>
      </c>
      <c r="B132" s="2">
        <f t="shared" si="3"/>
        <v>0.50319991129464758</v>
      </c>
      <c r="C132" s="2">
        <f t="shared" si="2"/>
        <v>0.50319991129464758</v>
      </c>
    </row>
    <row r="133" spans="1:3" x14ac:dyDescent="0.25">
      <c r="A133" s="2">
        <v>0.91</v>
      </c>
      <c r="B133" s="2">
        <f t="shared" si="3"/>
        <v>0.49709157342763644</v>
      </c>
      <c r="C133" s="2">
        <f t="shared" si="2"/>
        <v>0.49709157342763644</v>
      </c>
    </row>
    <row r="134" spans="1:3" x14ac:dyDescent="0.25">
      <c r="A134" s="2">
        <v>0.92</v>
      </c>
      <c r="B134" s="2">
        <f t="shared" si="3"/>
        <v>0.49125783878737184</v>
      </c>
      <c r="C134" s="2">
        <f t="shared" si="2"/>
        <v>0.49125783878737184</v>
      </c>
    </row>
    <row r="135" spans="1:3" x14ac:dyDescent="0.25">
      <c r="A135" s="2">
        <v>0.93</v>
      </c>
      <c r="B135" s="2">
        <f t="shared" si="3"/>
        <v>0.48568059707489009</v>
      </c>
      <c r="C135" s="2">
        <f t="shared" si="2"/>
        <v>0.48568059707489009</v>
      </c>
    </row>
    <row r="136" spans="1:3" x14ac:dyDescent="0.25">
      <c r="A136" s="2">
        <v>0.94</v>
      </c>
      <c r="B136" s="2">
        <f t="shared" si="3"/>
        <v>0.48034329625299416</v>
      </c>
      <c r="C136" s="2">
        <f t="shared" si="2"/>
        <v>0.48034329625299416</v>
      </c>
    </row>
    <row r="137" spans="1:3" x14ac:dyDescent="0.25">
      <c r="A137" s="2">
        <v>0.95</v>
      </c>
      <c r="B137" s="2">
        <f t="shared" si="3"/>
        <v>0.47523077847885281</v>
      </c>
      <c r="C137" s="2">
        <f t="shared" si="2"/>
        <v>0.47523077847885281</v>
      </c>
    </row>
    <row r="138" spans="1:3" x14ac:dyDescent="0.25">
      <c r="A138" s="2">
        <v>0.96</v>
      </c>
      <c r="B138" s="2">
        <f t="shared" si="3"/>
        <v>0.47032913633842743</v>
      </c>
      <c r="C138" s="2">
        <f t="shared" si="2"/>
        <v>0.47032913633842743</v>
      </c>
    </row>
    <row r="139" spans="1:3" x14ac:dyDescent="0.25">
      <c r="A139" s="2">
        <v>0.97</v>
      </c>
      <c r="B139" s="2">
        <f t="shared" si="3"/>
        <v>0.46562558651108993</v>
      </c>
      <c r="C139" s="2">
        <f t="shared" si="2"/>
        <v>0.46562558651108993</v>
      </c>
    </row>
    <row r="140" spans="1:3" x14ac:dyDescent="0.25">
      <c r="A140" s="2">
        <v>0.98</v>
      </c>
      <c r="B140" s="2">
        <f t="shared" si="3"/>
        <v>0.46110835844781561</v>
      </c>
      <c r="C140" s="2">
        <f t="shared" si="2"/>
        <v>0.46110835844781561</v>
      </c>
    </row>
    <row r="141" spans="1:3" x14ac:dyDescent="0.25">
      <c r="A141" s="2">
        <v>0.99</v>
      </c>
      <c r="B141" s="2">
        <f t="shared" si="3"/>
        <v>0.45676659602181241</v>
      </c>
      <c r="C141" s="2">
        <f t="shared" si="2"/>
        <v>0.45676659602181241</v>
      </c>
    </row>
    <row r="142" spans="1:3" x14ac:dyDescent="0.25">
      <c r="A142" s="2">
        <v>1</v>
      </c>
      <c r="B142" s="2">
        <f t="shared" si="3"/>
        <v>0.45259027042154892</v>
      </c>
      <c r="C142" s="2">
        <f t="shared" si="2"/>
        <v>0.45259027042154892</v>
      </c>
    </row>
  </sheetData>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158"/>
  <sheetViews>
    <sheetView workbookViewId="0">
      <selection activeCell="F42" sqref="F42"/>
    </sheetView>
  </sheetViews>
  <sheetFormatPr defaultRowHeight="15" x14ac:dyDescent="0.25"/>
  <cols>
    <col min="1" max="1" width="25.140625" customWidth="1"/>
    <col min="3" max="3" width="15.7109375" customWidth="1"/>
  </cols>
  <sheetData>
    <row r="1" spans="1:3" ht="21" x14ac:dyDescent="0.35">
      <c r="A1" s="12" t="s">
        <v>50</v>
      </c>
    </row>
    <row r="2" spans="1:3" x14ac:dyDescent="0.25">
      <c r="A2" s="4" t="s">
        <v>24</v>
      </c>
      <c r="B2" s="4" t="s">
        <v>27</v>
      </c>
    </row>
    <row r="3" spans="1:3" x14ac:dyDescent="0.25">
      <c r="A3" s="4" t="s">
        <v>7</v>
      </c>
      <c r="B3" s="5">
        <v>0.55000000000000004</v>
      </c>
      <c r="C3" s="1" t="s">
        <v>8</v>
      </c>
    </row>
    <row r="4" spans="1:3" x14ac:dyDescent="0.25">
      <c r="A4" s="3" t="s">
        <v>12</v>
      </c>
      <c r="B4" s="6">
        <v>0.8</v>
      </c>
    </row>
    <row r="5" spans="1:3" x14ac:dyDescent="0.25">
      <c r="A5" s="3" t="s">
        <v>13</v>
      </c>
      <c r="B5" s="6">
        <v>1</v>
      </c>
    </row>
    <row r="6" spans="1:3" x14ac:dyDescent="0.25">
      <c r="A6" s="4" t="s">
        <v>0</v>
      </c>
      <c r="B6" s="4">
        <f>B4*B5</f>
        <v>0.8</v>
      </c>
      <c r="C6" s="1" t="s">
        <v>4</v>
      </c>
    </row>
    <row r="7" spans="1:3" x14ac:dyDescent="0.25">
      <c r="A7" s="4"/>
      <c r="B7" s="4" t="s">
        <v>5</v>
      </c>
      <c r="C7" s="4" t="s">
        <v>11</v>
      </c>
    </row>
    <row r="8" spans="1:3" x14ac:dyDescent="0.25">
      <c r="A8" s="4" t="s">
        <v>1</v>
      </c>
      <c r="B8" s="7">
        <v>3450</v>
      </c>
      <c r="C8" s="4">
        <f>B6</f>
        <v>0.8</v>
      </c>
    </row>
    <row r="9" spans="1:3" x14ac:dyDescent="0.25">
      <c r="A9" s="4" t="s">
        <v>2</v>
      </c>
      <c r="B9" s="7">
        <v>3450</v>
      </c>
      <c r="C9" s="4">
        <f>(B9/B8)^3*B6</f>
        <v>0.8</v>
      </c>
    </row>
    <row r="10" spans="1:3" x14ac:dyDescent="0.25">
      <c r="A10" s="4" t="s">
        <v>3</v>
      </c>
      <c r="B10" s="4" t="s">
        <v>9</v>
      </c>
      <c r="C10" s="4" t="s">
        <v>9</v>
      </c>
    </row>
    <row r="11" spans="1:3" x14ac:dyDescent="0.25">
      <c r="A11" s="4" t="s">
        <v>14</v>
      </c>
      <c r="B11" s="11">
        <f>-0.85*LN(B6/1.4)+2.87</f>
        <v>3.3456734197451095</v>
      </c>
    </row>
    <row r="12" spans="1:3" ht="21" x14ac:dyDescent="0.35">
      <c r="A12" s="13" t="s">
        <v>26</v>
      </c>
      <c r="B12" s="11"/>
    </row>
    <row r="13" spans="1:3" x14ac:dyDescent="0.25">
      <c r="A13" s="4" t="s">
        <v>10</v>
      </c>
      <c r="B13" s="10">
        <f>B6*746*((-0.85*LN(B6/1.4)+2.87))/((B6*B3*482439)^0.33333*60)</f>
        <v>0.55788819453470351</v>
      </c>
    </row>
    <row r="18" spans="1:2" x14ac:dyDescent="0.25">
      <c r="A18" s="3" t="s">
        <v>25</v>
      </c>
      <c r="B18" s="3" t="s">
        <v>10</v>
      </c>
    </row>
    <row r="19" spans="1:2" x14ac:dyDescent="0.25">
      <c r="A19" s="3">
        <v>0.01</v>
      </c>
      <c r="B19" s="10">
        <f>(A19*746*4.6)/((A19*$B$3*482439)^0.33333*60)</f>
        <v>4.1313163848289793E-2</v>
      </c>
    </row>
    <row r="20" spans="1:2" x14ac:dyDescent="0.25">
      <c r="A20" s="3">
        <v>0.02</v>
      </c>
      <c r="B20" s="10">
        <f t="shared" ref="B20:B44" si="0">(A20*746*4.6)/((A20*$B$3*482439)^0.33333*60)</f>
        <v>6.5580711276351789E-2</v>
      </c>
    </row>
    <row r="21" spans="1:2" x14ac:dyDescent="0.25">
      <c r="A21" s="3">
        <v>0.03</v>
      </c>
      <c r="B21" s="10">
        <f t="shared" si="0"/>
        <v>8.5935158497414621E-2</v>
      </c>
    </row>
    <row r="22" spans="1:2" x14ac:dyDescent="0.25">
      <c r="A22" s="3">
        <v>0.04</v>
      </c>
      <c r="B22" s="10">
        <f t="shared" si="0"/>
        <v>0.1041031305979306</v>
      </c>
    </row>
    <row r="23" spans="1:2" x14ac:dyDescent="0.25">
      <c r="A23" s="3">
        <v>0.05</v>
      </c>
      <c r="B23" s="10">
        <f t="shared" si="0"/>
        <v>0.12080107198510584</v>
      </c>
    </row>
    <row r="24" spans="1:2" x14ac:dyDescent="0.25">
      <c r="A24" s="3">
        <v>0.06</v>
      </c>
      <c r="B24" s="10">
        <f t="shared" si="0"/>
        <v>0.1364138761824647</v>
      </c>
    </row>
    <row r="25" spans="1:2" x14ac:dyDescent="0.25">
      <c r="A25" s="3">
        <v>7.0000000000000007E-2</v>
      </c>
      <c r="B25" s="10">
        <f t="shared" si="0"/>
        <v>0.15117847696508996</v>
      </c>
    </row>
    <row r="26" spans="1:2" x14ac:dyDescent="0.25">
      <c r="A26" s="3">
        <v>0.08</v>
      </c>
      <c r="B26" s="10">
        <f t="shared" si="0"/>
        <v>0.16525380084125066</v>
      </c>
    </row>
    <row r="27" spans="1:2" x14ac:dyDescent="0.25">
      <c r="A27" s="3">
        <v>0.09</v>
      </c>
      <c r="B27" s="10">
        <f t="shared" si="0"/>
        <v>0.17875298762143779</v>
      </c>
    </row>
    <row r="28" spans="1:2" x14ac:dyDescent="0.25">
      <c r="A28" s="3">
        <v>0.1</v>
      </c>
      <c r="B28" s="10">
        <f t="shared" si="0"/>
        <v>0.19176019180765239</v>
      </c>
    </row>
    <row r="29" spans="1:2" x14ac:dyDescent="0.25">
      <c r="A29" s="3">
        <v>0.11</v>
      </c>
      <c r="B29" s="10">
        <f t="shared" si="0"/>
        <v>0.20434015423200777</v>
      </c>
    </row>
    <row r="30" spans="1:2" x14ac:dyDescent="0.25">
      <c r="A30" s="3">
        <v>0.12</v>
      </c>
      <c r="B30" s="10">
        <f t="shared" si="0"/>
        <v>0.21654403087747437</v>
      </c>
    </row>
    <row r="31" spans="1:2" x14ac:dyDescent="0.25">
      <c r="A31" s="3">
        <v>0.13</v>
      </c>
      <c r="B31" s="10">
        <f t="shared" si="0"/>
        <v>0.22841313264319069</v>
      </c>
    </row>
    <row r="32" spans="1:2" x14ac:dyDescent="0.25">
      <c r="A32" s="3">
        <v>0.14000000000000001</v>
      </c>
      <c r="B32" s="10">
        <f t="shared" si="0"/>
        <v>0.23998142784352713</v>
      </c>
    </row>
    <row r="33" spans="1:2" x14ac:dyDescent="0.25">
      <c r="A33" s="3">
        <v>0.15</v>
      </c>
      <c r="B33" s="10">
        <f t="shared" si="0"/>
        <v>0.25127727582953924</v>
      </c>
    </row>
    <row r="34" spans="1:2" x14ac:dyDescent="0.25">
      <c r="A34" s="3">
        <v>0.16</v>
      </c>
      <c r="B34" s="10">
        <f t="shared" si="0"/>
        <v>0.26232466339511384</v>
      </c>
    </row>
    <row r="35" spans="1:2" x14ac:dyDescent="0.25">
      <c r="A35" s="3">
        <v>0.17</v>
      </c>
      <c r="B35" s="10">
        <f t="shared" si="0"/>
        <v>0.27314410867365269</v>
      </c>
    </row>
    <row r="36" spans="1:2" x14ac:dyDescent="0.25">
      <c r="A36" s="3">
        <v>0.18</v>
      </c>
      <c r="B36" s="10">
        <f t="shared" si="0"/>
        <v>0.28375333620138798</v>
      </c>
    </row>
    <row r="37" spans="1:2" x14ac:dyDescent="0.25">
      <c r="A37" s="3">
        <v>0.19</v>
      </c>
      <c r="B37" s="10">
        <f t="shared" si="0"/>
        <v>0.29416779054119341</v>
      </c>
    </row>
    <row r="38" spans="1:2" x14ac:dyDescent="0.25">
      <c r="A38" s="3">
        <v>0.2</v>
      </c>
      <c r="B38" s="10">
        <f t="shared" si="0"/>
        <v>0.30440103351600573</v>
      </c>
    </row>
    <row r="39" spans="1:2" x14ac:dyDescent="0.25">
      <c r="A39" s="3">
        <v>0.21</v>
      </c>
      <c r="B39" s="10">
        <f t="shared" si="0"/>
        <v>0.31446505591051588</v>
      </c>
    </row>
    <row r="40" spans="1:2" x14ac:dyDescent="0.25">
      <c r="A40" s="3">
        <v>0.22</v>
      </c>
      <c r="B40" s="10">
        <f t="shared" si="0"/>
        <v>0.32437052524141752</v>
      </c>
    </row>
    <row r="41" spans="1:2" x14ac:dyDescent="0.25">
      <c r="A41" s="3">
        <v>0.23</v>
      </c>
      <c r="B41" s="10">
        <f t="shared" si="0"/>
        <v>0.334126985009841</v>
      </c>
    </row>
    <row r="42" spans="1:2" x14ac:dyDescent="0.25">
      <c r="A42" s="3">
        <v>0.24</v>
      </c>
      <c r="B42" s="10">
        <f t="shared" si="0"/>
        <v>0.34374301662642887</v>
      </c>
    </row>
    <row r="43" spans="1:2" x14ac:dyDescent="0.25">
      <c r="A43" s="3">
        <v>0.25</v>
      </c>
      <c r="B43" s="10">
        <f t="shared" si="0"/>
        <v>0.35322637226087977</v>
      </c>
    </row>
    <row r="44" spans="1:2" x14ac:dyDescent="0.25">
      <c r="A44" s="3">
        <v>0.26</v>
      </c>
      <c r="B44" s="10">
        <f t="shared" si="0"/>
        <v>0.36258408478730519</v>
      </c>
    </row>
    <row r="45" spans="1:2" x14ac:dyDescent="0.25">
      <c r="A45" s="3">
        <v>0.26100000000000001</v>
      </c>
      <c r="B45" s="10">
        <f>(A45*746*(-0.85*LN(A45/1.4)+2.87)/((A45*$B$3*482439)^0.33333*60))</f>
        <v>0.33962809182101739</v>
      </c>
    </row>
    <row r="46" spans="1:2" x14ac:dyDescent="0.25">
      <c r="A46" s="3">
        <v>0.27</v>
      </c>
      <c r="B46" s="10">
        <f t="shared" ref="B46:B109" si="1">(A46*746*(-0.85*LN(A46/1.4)+2.87)/((A46*$B$3*482439)^0.33333*60))</f>
        <v>0.34506222501932438</v>
      </c>
    </row>
    <row r="47" spans="1:2" x14ac:dyDescent="0.25">
      <c r="A47" s="3">
        <v>0.28000000000000003</v>
      </c>
      <c r="B47" s="10">
        <f t="shared" si="1"/>
        <v>0.35097056793632542</v>
      </c>
    </row>
    <row r="48" spans="1:2" x14ac:dyDescent="0.25">
      <c r="A48" s="3">
        <v>0.28999999999999998</v>
      </c>
      <c r="B48" s="10">
        <f t="shared" si="1"/>
        <v>0.35674944991061031</v>
      </c>
    </row>
    <row r="49" spans="1:2" x14ac:dyDescent="0.25">
      <c r="A49" s="3">
        <v>0.3</v>
      </c>
      <c r="B49" s="10">
        <f t="shared" si="1"/>
        <v>0.36240546031413395</v>
      </c>
    </row>
    <row r="50" spans="1:2" x14ac:dyDescent="0.25">
      <c r="A50" s="3">
        <v>0.31</v>
      </c>
      <c r="B50" s="10">
        <f t="shared" si="1"/>
        <v>0.36794464948331762</v>
      </c>
    </row>
    <row r="51" spans="1:2" x14ac:dyDescent="0.25">
      <c r="A51" s="3">
        <v>0.32</v>
      </c>
      <c r="B51" s="10">
        <f t="shared" si="1"/>
        <v>0.37337258855244787</v>
      </c>
    </row>
    <row r="52" spans="1:2" x14ac:dyDescent="0.25">
      <c r="A52" s="3">
        <v>0.33</v>
      </c>
      <c r="B52" s="10">
        <f t="shared" si="1"/>
        <v>0.37869442100138972</v>
      </c>
    </row>
    <row r="53" spans="1:2" x14ac:dyDescent="0.25">
      <c r="A53" s="3">
        <v>0.34</v>
      </c>
      <c r="B53" s="10">
        <f t="shared" si="1"/>
        <v>0.38391490727937194</v>
      </c>
    </row>
    <row r="54" spans="1:2" x14ac:dyDescent="0.25">
      <c r="A54" s="3">
        <v>0.35</v>
      </c>
      <c r="B54" s="10">
        <f t="shared" si="1"/>
        <v>0.38903846360957745</v>
      </c>
    </row>
    <row r="55" spans="1:2" x14ac:dyDescent="0.25">
      <c r="A55" s="3">
        <v>0.36</v>
      </c>
      <c r="B55" s="10">
        <f t="shared" si="1"/>
        <v>0.39406919587669764</v>
      </c>
    </row>
    <row r="56" spans="1:2" x14ac:dyDescent="0.25">
      <c r="A56" s="3">
        <v>0.37</v>
      </c>
      <c r="B56" s="10">
        <f t="shared" si="1"/>
        <v>0.39901092933872118</v>
      </c>
    </row>
    <row r="57" spans="1:2" x14ac:dyDescent="0.25">
      <c r="A57" s="3">
        <v>0.38</v>
      </c>
      <c r="B57" s="10">
        <f t="shared" si="1"/>
        <v>0.40386723477560488</v>
      </c>
    </row>
    <row r="58" spans="1:2" x14ac:dyDescent="0.25">
      <c r="A58" s="3">
        <v>0.39</v>
      </c>
      <c r="B58" s="10">
        <f t="shared" si="1"/>
        <v>0.40864145158392662</v>
      </c>
    </row>
    <row r="59" spans="1:2" x14ac:dyDescent="0.25">
      <c r="A59" s="3">
        <v>0.4</v>
      </c>
      <c r="B59" s="10">
        <f t="shared" si="1"/>
        <v>0.41333670824277963</v>
      </c>
    </row>
    <row r="60" spans="1:2" x14ac:dyDescent="0.25">
      <c r="A60" s="3">
        <v>0.41</v>
      </c>
      <c r="B60" s="10">
        <f t="shared" si="1"/>
        <v>0.41795594050787072</v>
      </c>
    </row>
    <row r="61" spans="1:2" x14ac:dyDescent="0.25">
      <c r="A61" s="3">
        <v>0.42</v>
      </c>
      <c r="B61" s="10">
        <f t="shared" si="1"/>
        <v>0.4225019076348368</v>
      </c>
    </row>
    <row r="62" spans="1:2" x14ac:dyDescent="0.25">
      <c r="A62" s="3">
        <v>0.43</v>
      </c>
      <c r="B62" s="10">
        <f t="shared" si="1"/>
        <v>0.42697720688674712</v>
      </c>
    </row>
    <row r="63" spans="1:2" x14ac:dyDescent="0.25">
      <c r="A63" s="3">
        <v>0.44</v>
      </c>
      <c r="B63" s="10">
        <f t="shared" si="1"/>
        <v>0.43138428654263855</v>
      </c>
    </row>
    <row r="64" spans="1:2" x14ac:dyDescent="0.25">
      <c r="A64" s="3">
        <v>0.45</v>
      </c>
      <c r="B64" s="10">
        <f t="shared" si="1"/>
        <v>0.43572545759225834</v>
      </c>
    </row>
    <row r="65" spans="1:2" x14ac:dyDescent="0.25">
      <c r="A65" s="3">
        <v>0.46</v>
      </c>
      <c r="B65" s="10">
        <f t="shared" si="1"/>
        <v>0.44000290427572997</v>
      </c>
    </row>
    <row r="66" spans="1:2" x14ac:dyDescent="0.25">
      <c r="A66" s="3">
        <v>0.47</v>
      </c>
      <c r="B66" s="10">
        <f t="shared" si="1"/>
        <v>0.44421869360466915</v>
      </c>
    </row>
    <row r="67" spans="1:2" x14ac:dyDescent="0.25">
      <c r="A67" s="3">
        <v>0.48</v>
      </c>
      <c r="B67" s="10">
        <f t="shared" si="1"/>
        <v>0.44837478398260239</v>
      </c>
    </row>
    <row r="68" spans="1:2" x14ac:dyDescent="0.25">
      <c r="A68" s="3">
        <v>0.49</v>
      </c>
      <c r="B68" s="10">
        <f t="shared" si="1"/>
        <v>0.45247303302674363</v>
      </c>
    </row>
    <row r="69" spans="1:2" x14ac:dyDescent="0.25">
      <c r="A69" s="3">
        <v>0.5</v>
      </c>
      <c r="B69" s="10">
        <f t="shared" si="1"/>
        <v>0.45651520467978646</v>
      </c>
    </row>
    <row r="70" spans="1:2" x14ac:dyDescent="0.25">
      <c r="A70" s="3">
        <v>0.51</v>
      </c>
      <c r="B70" s="10">
        <f t="shared" si="1"/>
        <v>0.46050297568897042</v>
      </c>
    </row>
    <row r="71" spans="1:2" x14ac:dyDescent="0.25">
      <c r="A71" s="3">
        <v>0.52</v>
      </c>
      <c r="B71" s="10">
        <f t="shared" si="1"/>
        <v>0.46443794151991835</v>
      </c>
    </row>
    <row r="72" spans="1:2" x14ac:dyDescent="0.25">
      <c r="A72" s="3">
        <v>0.53</v>
      </c>
      <c r="B72" s="10">
        <f t="shared" si="1"/>
        <v>0.46832162176440284</v>
      </c>
    </row>
    <row r="73" spans="1:2" x14ac:dyDescent="0.25">
      <c r="A73" s="3">
        <v>0.54</v>
      </c>
      <c r="B73" s="10">
        <f t="shared" si="1"/>
        <v>0.47215546509400763</v>
      </c>
    </row>
    <row r="74" spans="1:2" x14ac:dyDescent="0.25">
      <c r="A74" s="3">
        <v>0.55000000000000004</v>
      </c>
      <c r="B74" s="10">
        <f t="shared" si="1"/>
        <v>0.47594085380546208</v>
      </c>
    </row>
    <row r="75" spans="1:2" x14ac:dyDescent="0.25">
      <c r="A75" s="3">
        <v>0.56000000000000005</v>
      </c>
      <c r="B75" s="10">
        <f t="shared" si="1"/>
        <v>0.47967910799806052</v>
      </c>
    </row>
    <row r="76" spans="1:2" x14ac:dyDescent="0.25">
      <c r="A76" s="3">
        <v>0.56999999999999995</v>
      </c>
      <c r="B76" s="10">
        <f t="shared" si="1"/>
        <v>0.48337148941893954</v>
      </c>
    </row>
    <row r="77" spans="1:2" x14ac:dyDescent="0.25">
      <c r="A77" s="3">
        <v>0.57999999999999996</v>
      </c>
      <c r="B77" s="10">
        <f t="shared" si="1"/>
        <v>0.48701920500794899</v>
      </c>
    </row>
    <row r="78" spans="1:2" x14ac:dyDescent="0.25">
      <c r="A78" s="3">
        <v>0.59</v>
      </c>
      <c r="B78" s="10">
        <f t="shared" si="1"/>
        <v>0.49062341017031191</v>
      </c>
    </row>
    <row r="79" spans="1:2" x14ac:dyDescent="0.25">
      <c r="A79" s="3">
        <v>0.6</v>
      </c>
      <c r="B79" s="10">
        <f t="shared" si="1"/>
        <v>0.49418521180221292</v>
      </c>
    </row>
    <row r="80" spans="1:2" x14ac:dyDescent="0.25">
      <c r="A80" s="3">
        <v>0.61</v>
      </c>
      <c r="B80" s="10">
        <f t="shared" si="1"/>
        <v>0.49770567109174119</v>
      </c>
    </row>
    <row r="81" spans="1:2" x14ac:dyDescent="0.25">
      <c r="A81" s="3">
        <v>0.62</v>
      </c>
      <c r="B81" s="10">
        <f t="shared" si="1"/>
        <v>0.50118580611525054</v>
      </c>
    </row>
    <row r="82" spans="1:2" x14ac:dyDescent="0.25">
      <c r="A82" s="3">
        <v>0.63</v>
      </c>
      <c r="B82" s="10">
        <f t="shared" si="1"/>
        <v>0.50462659424711709</v>
      </c>
    </row>
    <row r="83" spans="1:2" x14ac:dyDescent="0.25">
      <c r="A83" s="3">
        <v>0.64</v>
      </c>
      <c r="B83" s="10">
        <f t="shared" si="1"/>
        <v>0.50802897439902894</v>
      </c>
    </row>
    <row r="84" spans="1:2" x14ac:dyDescent="0.25">
      <c r="A84" s="3">
        <v>0.65</v>
      </c>
      <c r="B84" s="10">
        <f t="shared" si="1"/>
        <v>0.5113938491033313</v>
      </c>
    </row>
    <row r="85" spans="1:2" x14ac:dyDescent="0.25">
      <c r="A85" s="3">
        <v>0.66</v>
      </c>
      <c r="B85" s="10">
        <f t="shared" si="1"/>
        <v>0.51472208645349249</v>
      </c>
    </row>
    <row r="86" spans="1:2" x14ac:dyDescent="0.25">
      <c r="A86" s="3">
        <v>0.67</v>
      </c>
      <c r="B86" s="10">
        <f t="shared" si="1"/>
        <v>0.5180145219134995</v>
      </c>
    </row>
    <row r="87" spans="1:2" x14ac:dyDescent="0.25">
      <c r="A87" s="3">
        <v>0.68</v>
      </c>
      <c r="B87" s="10">
        <f t="shared" si="1"/>
        <v>0.52127196000684117</v>
      </c>
    </row>
    <row r="88" spans="1:2" x14ac:dyDescent="0.25">
      <c r="A88" s="3">
        <v>0.69</v>
      </c>
      <c r="B88" s="10">
        <f t="shared" si="1"/>
        <v>0.52449517589473382</v>
      </c>
    </row>
    <row r="89" spans="1:2" x14ac:dyDescent="0.25">
      <c r="A89" s="3">
        <v>0.7</v>
      </c>
      <c r="B89" s="10">
        <f t="shared" si="1"/>
        <v>0.52768491685234464</v>
      </c>
    </row>
    <row r="90" spans="1:2" x14ac:dyDescent="0.25">
      <c r="A90" s="3">
        <v>0.71</v>
      </c>
      <c r="B90" s="10">
        <f t="shared" si="1"/>
        <v>0.53084190365095196</v>
      </c>
    </row>
    <row r="91" spans="1:2" x14ac:dyDescent="0.25">
      <c r="A91" s="3">
        <v>0.72</v>
      </c>
      <c r="B91" s="10">
        <f t="shared" si="1"/>
        <v>0.5339668318532711</v>
      </c>
    </row>
    <row r="92" spans="1:2" x14ac:dyDescent="0.25">
      <c r="A92" s="3">
        <v>0.73</v>
      </c>
      <c r="B92" s="10">
        <f t="shared" si="1"/>
        <v>0.53706037302852472</v>
      </c>
    </row>
    <row r="93" spans="1:2" x14ac:dyDescent="0.25">
      <c r="A93" s="3">
        <v>0.74</v>
      </c>
      <c r="B93" s="10">
        <f t="shared" si="1"/>
        <v>0.54012317589324954</v>
      </c>
    </row>
    <row r="94" spans="1:2" x14ac:dyDescent="0.25">
      <c r="A94" s="3">
        <v>0.75</v>
      </c>
      <c r="B94" s="10">
        <f t="shared" si="1"/>
        <v>0.54315586738331512</v>
      </c>
    </row>
    <row r="95" spans="1:2" x14ac:dyDescent="0.25">
      <c r="A95" s="3">
        <v>0.76</v>
      </c>
      <c r="B95" s="10">
        <f t="shared" si="1"/>
        <v>0.54615905366215789</v>
      </c>
    </row>
    <row r="96" spans="1:2" x14ac:dyDescent="0.25">
      <c r="A96" s="3">
        <v>0.77</v>
      </c>
      <c r="B96" s="10">
        <f t="shared" si="1"/>
        <v>0.54913332106981172</v>
      </c>
    </row>
    <row r="97" spans="1:2" x14ac:dyDescent="0.25">
      <c r="A97" s="3">
        <v>0.78</v>
      </c>
      <c r="B97" s="10">
        <f t="shared" si="1"/>
        <v>0.55207923701692452</v>
      </c>
    </row>
    <row r="98" spans="1:2" x14ac:dyDescent="0.25">
      <c r="A98" s="3">
        <v>0.79</v>
      </c>
      <c r="B98" s="10">
        <f t="shared" si="1"/>
        <v>0.55499735082761659</v>
      </c>
    </row>
    <row r="99" spans="1:2" x14ac:dyDescent="0.25">
      <c r="A99" s="3">
        <v>0.8</v>
      </c>
      <c r="B99" s="10">
        <f t="shared" si="1"/>
        <v>0.55788819453470351</v>
      </c>
    </row>
    <row r="100" spans="1:2" x14ac:dyDescent="0.25">
      <c r="A100" s="3">
        <v>0.81</v>
      </c>
      <c r="B100" s="10">
        <f t="shared" si="1"/>
        <v>0.56075228363054763</v>
      </c>
    </row>
    <row r="101" spans="1:2" x14ac:dyDescent="0.25">
      <c r="A101" s="3">
        <v>0.82</v>
      </c>
      <c r="B101" s="10">
        <f t="shared" si="1"/>
        <v>0.56359011777651491</v>
      </c>
    </row>
    <row r="102" spans="1:2" x14ac:dyDescent="0.25">
      <c r="A102" s="3">
        <v>0.83000000000000096</v>
      </c>
      <c r="B102" s="10">
        <f t="shared" si="1"/>
        <v>0.56640218147379928</v>
      </c>
    </row>
    <row r="103" spans="1:2" x14ac:dyDescent="0.25">
      <c r="A103" s="3">
        <v>0.84000000000000097</v>
      </c>
      <c r="B103" s="10">
        <f t="shared" si="1"/>
        <v>0.56918894469815129</v>
      </c>
    </row>
    <row r="104" spans="1:2" x14ac:dyDescent="0.25">
      <c r="A104" s="3">
        <v>0.85000000000000098</v>
      </c>
      <c r="B104" s="10">
        <f t="shared" si="1"/>
        <v>0.57195086350086222</v>
      </c>
    </row>
    <row r="105" spans="1:2" x14ac:dyDescent="0.25">
      <c r="A105" s="3">
        <v>0.86000000000000099</v>
      </c>
      <c r="B105" s="10">
        <f t="shared" si="1"/>
        <v>0.57468838057816718</v>
      </c>
    </row>
    <row r="106" spans="1:2" x14ac:dyDescent="0.25">
      <c r="A106" s="3">
        <v>0.87000000000000099</v>
      </c>
      <c r="B106" s="10">
        <f t="shared" si="1"/>
        <v>0.57740192581107042</v>
      </c>
    </row>
    <row r="107" spans="1:2" x14ac:dyDescent="0.25">
      <c r="A107" s="3">
        <v>0.880000000000001</v>
      </c>
      <c r="B107" s="10">
        <f t="shared" si="1"/>
        <v>0.58009191677745053</v>
      </c>
    </row>
    <row r="108" spans="1:2" x14ac:dyDescent="0.25">
      <c r="A108" s="3">
        <v>0.89000000000000101</v>
      </c>
      <c r="B108" s="10">
        <f t="shared" si="1"/>
        <v>0.582758759238172</v>
      </c>
    </row>
    <row r="109" spans="1:2" x14ac:dyDescent="0.25">
      <c r="A109" s="3">
        <v>0.90000000000000102</v>
      </c>
      <c r="B109" s="10">
        <f t="shared" si="1"/>
        <v>0.58540284759878625</v>
      </c>
    </row>
    <row r="110" spans="1:2" x14ac:dyDescent="0.25">
      <c r="A110" s="3">
        <v>0.91000000000000103</v>
      </c>
      <c r="B110" s="10">
        <f t="shared" ref="B110:B157" si="2">(A110*746*(-0.85*LN(A110/1.4)+2.87)/((A110*$B$3*482439)^0.33333*60))</f>
        <v>0.58802456534831249</v>
      </c>
    </row>
    <row r="111" spans="1:2" x14ac:dyDescent="0.25">
      <c r="A111" s="3">
        <v>0.92000000000000104</v>
      </c>
      <c r="B111" s="10">
        <f t="shared" si="2"/>
        <v>0.59062428547647106</v>
      </c>
    </row>
    <row r="112" spans="1:2" x14ac:dyDescent="0.25">
      <c r="A112" s="3">
        <v>0.93000000000000105</v>
      </c>
      <c r="B112" s="10">
        <f t="shared" si="2"/>
        <v>0.59320237087064775</v>
      </c>
    </row>
    <row r="113" spans="1:2" x14ac:dyDescent="0.25">
      <c r="A113" s="3">
        <v>0.94000000000000095</v>
      </c>
      <c r="B113" s="10">
        <f t="shared" si="2"/>
        <v>0.59575917469378059</v>
      </c>
    </row>
    <row r="114" spans="1:2" x14ac:dyDescent="0.25">
      <c r="A114" s="3">
        <v>0.95000000000000095</v>
      </c>
      <c r="B114" s="10">
        <f t="shared" si="2"/>
        <v>0.59829504074427786</v>
      </c>
    </row>
    <row r="115" spans="1:2" x14ac:dyDescent="0.25">
      <c r="A115" s="3">
        <v>0.96000000000000096</v>
      </c>
      <c r="B115" s="10">
        <f t="shared" si="2"/>
        <v>0.6008103037989998</v>
      </c>
    </row>
    <row r="116" spans="1:2" x14ac:dyDescent="0.25">
      <c r="A116" s="3">
        <v>0.97000000000000097</v>
      </c>
      <c r="B116" s="10">
        <f t="shared" si="2"/>
        <v>0.60330528994026777</v>
      </c>
    </row>
    <row r="117" spans="1:2" x14ac:dyDescent="0.25">
      <c r="A117" s="3">
        <v>0.98000000000000098</v>
      </c>
      <c r="B117" s="10">
        <f t="shared" si="2"/>
        <v>0.60578031686780298</v>
      </c>
    </row>
    <row r="118" spans="1:2" x14ac:dyDescent="0.25">
      <c r="A118" s="3">
        <v>0.99000000000000099</v>
      </c>
      <c r="B118" s="10">
        <f t="shared" si="2"/>
        <v>0.60823569419643209</v>
      </c>
    </row>
    <row r="119" spans="1:2" x14ac:dyDescent="0.25">
      <c r="A119" s="20">
        <v>1.1000000000000001</v>
      </c>
      <c r="B119" s="10">
        <f t="shared" si="2"/>
        <v>0.63402922231314562</v>
      </c>
    </row>
    <row r="120" spans="1:2" x14ac:dyDescent="0.25">
      <c r="A120" s="20">
        <v>1.2</v>
      </c>
      <c r="B120" s="10">
        <f t="shared" si="2"/>
        <v>0.6557351191858275</v>
      </c>
    </row>
    <row r="121" spans="1:2" x14ac:dyDescent="0.25">
      <c r="A121" s="20">
        <v>1.3</v>
      </c>
      <c r="B121" s="10">
        <f t="shared" si="2"/>
        <v>0.675995933956137</v>
      </c>
    </row>
    <row r="122" spans="1:2" x14ac:dyDescent="0.25">
      <c r="A122" s="20">
        <v>1.4</v>
      </c>
      <c r="B122" s="10">
        <f t="shared" si="2"/>
        <v>0.69497902592568217</v>
      </c>
    </row>
    <row r="123" spans="1:2" x14ac:dyDescent="0.25">
      <c r="A123" s="20">
        <v>1.5</v>
      </c>
      <c r="B123" s="10">
        <f t="shared" si="2"/>
        <v>0.71282223157298308</v>
      </c>
    </row>
    <row r="124" spans="1:2" x14ac:dyDescent="0.25">
      <c r="A124" s="20">
        <v>1.6</v>
      </c>
      <c r="B124" s="10">
        <f t="shared" si="2"/>
        <v>0.72964065429866987</v>
      </c>
    </row>
    <row r="125" spans="1:2" x14ac:dyDescent="0.25">
      <c r="A125" s="20">
        <v>1.7</v>
      </c>
      <c r="B125" s="10">
        <f t="shared" si="2"/>
        <v>0.74553157161554173</v>
      </c>
    </row>
    <row r="126" spans="1:2" x14ac:dyDescent="0.25">
      <c r="A126" s="20">
        <v>1.8</v>
      </c>
      <c r="B126" s="10">
        <f t="shared" si="2"/>
        <v>0.76057806069459633</v>
      </c>
    </row>
    <row r="127" spans="1:2" x14ac:dyDescent="0.25">
      <c r="A127" s="20">
        <v>1.9</v>
      </c>
      <c r="B127" s="10">
        <f t="shared" si="2"/>
        <v>0.77485172888606801</v>
      </c>
    </row>
    <row r="128" spans="1:2" x14ac:dyDescent="0.25">
      <c r="A128" s="20">
        <v>2</v>
      </c>
      <c r="B128" s="10">
        <f t="shared" si="2"/>
        <v>0.78841480515472129</v>
      </c>
    </row>
    <row r="129" spans="1:2" x14ac:dyDescent="0.25">
      <c r="A129" s="20">
        <v>2.1</v>
      </c>
      <c r="B129" s="10">
        <f t="shared" si="2"/>
        <v>0.8013217661459151</v>
      </c>
    </row>
    <row r="130" spans="1:2" x14ac:dyDescent="0.25">
      <c r="A130" s="20">
        <v>2.2000000000000002</v>
      </c>
      <c r="B130" s="10">
        <f t="shared" si="2"/>
        <v>0.81362061742379466</v>
      </c>
    </row>
    <row r="131" spans="1:2" x14ac:dyDescent="0.25">
      <c r="A131" s="20">
        <v>2.2999999999999998</v>
      </c>
      <c r="B131" s="10">
        <f t="shared" si="2"/>
        <v>0.82535391518631795</v>
      </c>
    </row>
    <row r="132" spans="1:2" x14ac:dyDescent="0.25">
      <c r="A132" s="20">
        <v>2.4</v>
      </c>
      <c r="B132" s="10">
        <f t="shared" si="2"/>
        <v>0.83655958989930379</v>
      </c>
    </row>
    <row r="133" spans="1:2" x14ac:dyDescent="0.25">
      <c r="A133" s="20">
        <v>2.5</v>
      </c>
      <c r="B133" s="10">
        <f t="shared" si="2"/>
        <v>0.84727161681359864</v>
      </c>
    </row>
    <row r="134" spans="1:2" x14ac:dyDescent="0.25">
      <c r="A134" s="20">
        <v>2.6</v>
      </c>
      <c r="B134" s="10">
        <f t="shared" si="2"/>
        <v>0.85752056674822941</v>
      </c>
    </row>
    <row r="135" spans="1:2" x14ac:dyDescent="0.25">
      <c r="A135" s="20">
        <v>2.7</v>
      </c>
      <c r="B135" s="10">
        <f t="shared" si="2"/>
        <v>0.86733406225165188</v>
      </c>
    </row>
    <row r="136" spans="1:2" x14ac:dyDescent="0.25">
      <c r="A136" s="20">
        <v>2.8</v>
      </c>
      <c r="B136" s="10">
        <f t="shared" si="2"/>
        <v>0.87673715825970022</v>
      </c>
    </row>
    <row r="137" spans="1:2" x14ac:dyDescent="0.25">
      <c r="A137" s="20">
        <v>2.9</v>
      </c>
      <c r="B137" s="10">
        <f t="shared" si="2"/>
        <v>0.885752661967244</v>
      </c>
    </row>
    <row r="138" spans="1:2" x14ac:dyDescent="0.25">
      <c r="A138" s="20">
        <v>3</v>
      </c>
      <c r="B138" s="10">
        <f t="shared" si="2"/>
        <v>0.89440140335795804</v>
      </c>
    </row>
    <row r="139" spans="1:2" x14ac:dyDescent="0.25">
      <c r="A139" s="20">
        <v>3.1</v>
      </c>
      <c r="B139" s="10">
        <f t="shared" si="2"/>
        <v>0.902702465375816</v>
      </c>
    </row>
    <row r="140" spans="1:2" x14ac:dyDescent="0.25">
      <c r="A140" s="20">
        <v>3.2</v>
      </c>
      <c r="B140" s="10">
        <f t="shared" si="2"/>
        <v>0.91067338085186345</v>
      </c>
    </row>
    <row r="141" spans="1:2" x14ac:dyDescent="0.25">
      <c r="A141" s="20">
        <v>3.3</v>
      </c>
      <c r="B141" s="10">
        <f t="shared" si="2"/>
        <v>0.918330301864965</v>
      </c>
    </row>
    <row r="142" spans="1:2" x14ac:dyDescent="0.25">
      <c r="A142" s="20">
        <v>3.4</v>
      </c>
      <c r="B142" s="10">
        <f t="shared" si="2"/>
        <v>0.92568814610408889</v>
      </c>
    </row>
    <row r="143" spans="1:2" x14ac:dyDescent="0.25">
      <c r="A143" s="20">
        <v>3.5</v>
      </c>
      <c r="B143" s="10">
        <f t="shared" si="2"/>
        <v>0.93276072393205411</v>
      </c>
    </row>
    <row r="144" spans="1:2" x14ac:dyDescent="0.25">
      <c r="A144" s="20">
        <v>3.6</v>
      </c>
      <c r="B144" s="10">
        <f t="shared" si="2"/>
        <v>0.9395608491676869</v>
      </c>
    </row>
    <row r="145" spans="1:2" x14ac:dyDescent="0.25">
      <c r="A145" s="20">
        <v>3.7</v>
      </c>
      <c r="B145" s="10">
        <f t="shared" si="2"/>
        <v>0.94610043606178484</v>
      </c>
    </row>
    <row r="146" spans="1:2" x14ac:dyDescent="0.25">
      <c r="A146" s="20">
        <v>3.8</v>
      </c>
      <c r="B146" s="10">
        <f t="shared" si="2"/>
        <v>0.95239058450982084</v>
      </c>
    </row>
    <row r="147" spans="1:2" x14ac:dyDescent="0.25">
      <c r="A147" s="20">
        <v>3.9</v>
      </c>
      <c r="B147" s="10">
        <f t="shared" si="2"/>
        <v>0.95844165519673408</v>
      </c>
    </row>
    <row r="148" spans="1:2" x14ac:dyDescent="0.25">
      <c r="A148" s="20">
        <v>4</v>
      </c>
      <c r="B148" s="10">
        <f t="shared" si="2"/>
        <v>0.96426333608798254</v>
      </c>
    </row>
    <row r="149" spans="1:2" x14ac:dyDescent="0.25">
      <c r="A149" s="20">
        <v>4.0999999999999996</v>
      </c>
      <c r="B149" s="10">
        <f t="shared" si="2"/>
        <v>0.96986470145237624</v>
      </c>
    </row>
    <row r="150" spans="1:2" x14ac:dyDescent="0.25">
      <c r="A150" s="20">
        <v>4.2</v>
      </c>
      <c r="B150" s="10">
        <f t="shared" si="2"/>
        <v>0.97525426441509022</v>
      </c>
    </row>
    <row r="151" spans="1:2" x14ac:dyDescent="0.25">
      <c r="A151" s="20">
        <v>4.3</v>
      </c>
      <c r="B151" s="10">
        <f t="shared" si="2"/>
        <v>0.98044002388542628</v>
      </c>
    </row>
    <row r="152" spans="1:2" x14ac:dyDescent="0.25">
      <c r="A152" s="20">
        <v>4.4000000000000004</v>
      </c>
      <c r="B152" s="10">
        <f t="shared" si="2"/>
        <v>0.98542950657673845</v>
      </c>
    </row>
    <row r="153" spans="1:2" x14ac:dyDescent="0.25">
      <c r="A153" s="20">
        <v>4.5</v>
      </c>
      <c r="B153" s="10">
        <f t="shared" si="2"/>
        <v>0.99022980473038058</v>
      </c>
    </row>
    <row r="154" spans="1:2" x14ac:dyDescent="0.25">
      <c r="A154" s="20">
        <v>4.5999999999999996</v>
      </c>
      <c r="B154" s="10">
        <f t="shared" si="2"/>
        <v>0.99484761006747857</v>
      </c>
    </row>
    <row r="155" spans="1:2" x14ac:dyDescent="0.25">
      <c r="A155" s="20">
        <v>4.7</v>
      </c>
      <c r="B155" s="10">
        <f t="shared" si="2"/>
        <v>0.99928924441856559</v>
      </c>
    </row>
    <row r="156" spans="1:2" x14ac:dyDescent="0.25">
      <c r="A156" s="20">
        <v>4.7999999999999901</v>
      </c>
      <c r="B156" s="10">
        <f t="shared" si="2"/>
        <v>1.0035606874190908</v>
      </c>
    </row>
    <row r="157" spans="1:2" x14ac:dyDescent="0.25">
      <c r="A157" s="20">
        <v>4.8999999999999897</v>
      </c>
      <c r="B157" s="10">
        <f t="shared" si="2"/>
        <v>1.0076676016064285</v>
      </c>
    </row>
    <row r="158" spans="1:2" x14ac:dyDescent="0.25">
      <c r="A158" s="20"/>
      <c r="B158" s="10"/>
    </row>
  </sheetData>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62"/>
  <sheetViews>
    <sheetView workbookViewId="0">
      <selection activeCell="F22" sqref="F22"/>
    </sheetView>
  </sheetViews>
  <sheetFormatPr defaultRowHeight="15" x14ac:dyDescent="0.25"/>
  <cols>
    <col min="1" max="1" width="27.140625" customWidth="1"/>
    <col min="2" max="2" width="9.140625" customWidth="1"/>
    <col min="3" max="3" width="13" customWidth="1"/>
    <col min="4" max="4" width="17" customWidth="1"/>
    <col min="5" max="5" width="20.85546875" customWidth="1"/>
  </cols>
  <sheetData>
    <row r="1" spans="1:5" ht="21" x14ac:dyDescent="0.35">
      <c r="A1" s="12" t="s">
        <v>49</v>
      </c>
    </row>
    <row r="2" spans="1:5" ht="30" x14ac:dyDescent="0.25">
      <c r="A2" s="3" t="s">
        <v>24</v>
      </c>
      <c r="B2" s="4" t="s">
        <v>23</v>
      </c>
    </row>
    <row r="3" spans="1:5" x14ac:dyDescent="0.25">
      <c r="A3" s="4" t="s">
        <v>7</v>
      </c>
      <c r="B3" s="5">
        <v>0.55000000000000004</v>
      </c>
    </row>
    <row r="4" spans="1:5" x14ac:dyDescent="0.25">
      <c r="A4" s="3" t="s">
        <v>12</v>
      </c>
      <c r="B4" s="6">
        <v>1</v>
      </c>
    </row>
    <row r="5" spans="1:5" x14ac:dyDescent="0.25">
      <c r="A5" s="3" t="s">
        <v>13</v>
      </c>
      <c r="B5" s="6">
        <v>1</v>
      </c>
    </row>
    <row r="6" spans="1:5" x14ac:dyDescent="0.25">
      <c r="A6" s="4" t="s">
        <v>0</v>
      </c>
      <c r="B6" s="4">
        <f>B4*B5</f>
        <v>1</v>
      </c>
      <c r="C6" s="1" t="s">
        <v>4</v>
      </c>
      <c r="E6" s="1"/>
    </row>
    <row r="7" spans="1:5" x14ac:dyDescent="0.25">
      <c r="A7" s="3" t="s">
        <v>15</v>
      </c>
      <c r="B7" s="3">
        <v>0.2</v>
      </c>
    </row>
    <row r="8" spans="1:5" x14ac:dyDescent="0.25">
      <c r="A8" s="3" t="s">
        <v>16</v>
      </c>
      <c r="B8" s="3">
        <v>0.8</v>
      </c>
    </row>
    <row r="9" spans="1:5" x14ac:dyDescent="0.25">
      <c r="A9" s="3" t="s">
        <v>17</v>
      </c>
      <c r="B9" s="3">
        <v>746</v>
      </c>
    </row>
    <row r="10" spans="1:5" x14ac:dyDescent="0.25">
      <c r="A10" s="3" t="s">
        <v>18</v>
      </c>
      <c r="B10" s="11">
        <f>(-0.85*LN(B6/1.4)+2.87)</f>
        <v>3.1560014011280311</v>
      </c>
    </row>
    <row r="11" spans="1:5" x14ac:dyDescent="0.25">
      <c r="A11" s="3" t="s">
        <v>19</v>
      </c>
      <c r="B11" s="3">
        <v>8.2000000000000007E-3</v>
      </c>
    </row>
    <row r="12" spans="1:5" x14ac:dyDescent="0.25">
      <c r="A12" s="3" t="s">
        <v>20</v>
      </c>
      <c r="B12" s="3">
        <v>3956</v>
      </c>
    </row>
    <row r="13" spans="1:5" ht="21" x14ac:dyDescent="0.35">
      <c r="A13" s="13" t="s">
        <v>26</v>
      </c>
      <c r="B13" s="3"/>
    </row>
    <row r="14" spans="1:5" x14ac:dyDescent="0.25">
      <c r="A14" s="4"/>
      <c r="B14" s="4" t="s">
        <v>5</v>
      </c>
      <c r="C14" s="4" t="s">
        <v>11</v>
      </c>
      <c r="D14" s="4" t="s">
        <v>6</v>
      </c>
    </row>
    <row r="15" spans="1:5" x14ac:dyDescent="0.25">
      <c r="A15" s="4" t="s">
        <v>1</v>
      </c>
      <c r="B15" s="7">
        <v>3450</v>
      </c>
      <c r="C15" s="4">
        <f>B6</f>
        <v>1</v>
      </c>
      <c r="D15" s="8">
        <v>0.65</v>
      </c>
    </row>
    <row r="16" spans="1:5" x14ac:dyDescent="0.25">
      <c r="A16" s="4" t="s">
        <v>2</v>
      </c>
      <c r="B16" s="7">
        <v>3450</v>
      </c>
      <c r="C16" s="4">
        <f>(B16/B15)^3*B6</f>
        <v>1</v>
      </c>
      <c r="D16" s="8">
        <v>0.65</v>
      </c>
    </row>
    <row r="17" spans="1:5" x14ac:dyDescent="0.25">
      <c r="A17" s="4" t="s">
        <v>3</v>
      </c>
      <c r="B17" s="7">
        <v>1725</v>
      </c>
      <c r="C17" s="14">
        <f>(B17/B15)^3*B6</f>
        <v>0.125</v>
      </c>
      <c r="D17" s="9">
        <f>($B$10*$B$8*$C$17*$B$9)/($B$7*60*($C$16*$B$3*$B$12/$B$11)^0.3333+$B$8*60*($C$17*$B$3*$B$12/$B$11)^0.3333-$B$10*$B$7*$C$16*$B$9/D16)</f>
        <v>0.14825584483358839</v>
      </c>
      <c r="E17" s="1"/>
    </row>
    <row r="20" spans="1:5" x14ac:dyDescent="0.25">
      <c r="C20" s="2"/>
    </row>
    <row r="21" spans="1:5" x14ac:dyDescent="0.25">
      <c r="C21" s="2"/>
    </row>
    <row r="22" spans="1:5" x14ac:dyDescent="0.25">
      <c r="C22" s="2"/>
    </row>
    <row r="23" spans="1:5" x14ac:dyDescent="0.25">
      <c r="C23" s="2"/>
    </row>
    <row r="24" spans="1:5" x14ac:dyDescent="0.25">
      <c r="C24" s="2"/>
    </row>
    <row r="25" spans="1:5" x14ac:dyDescent="0.25">
      <c r="C25" s="2"/>
    </row>
    <row r="26" spans="1:5" x14ac:dyDescent="0.25">
      <c r="C26" s="2"/>
    </row>
    <row r="27" spans="1:5" x14ac:dyDescent="0.25">
      <c r="C27" s="2"/>
    </row>
    <row r="28" spans="1:5" x14ac:dyDescent="0.25">
      <c r="C28" s="2"/>
    </row>
    <row r="29" spans="1:5" x14ac:dyDescent="0.25">
      <c r="C29" s="2"/>
    </row>
    <row r="30" spans="1:5" x14ac:dyDescent="0.25">
      <c r="C30" s="2"/>
    </row>
    <row r="31" spans="1:5" x14ac:dyDescent="0.25">
      <c r="C31" s="2"/>
    </row>
    <row r="32" spans="1:5" x14ac:dyDescent="0.25">
      <c r="C32" s="2"/>
    </row>
    <row r="33" spans="1:3" x14ac:dyDescent="0.25">
      <c r="C33" s="2"/>
    </row>
    <row r="34" spans="1:3" x14ac:dyDescent="0.25">
      <c r="C34" s="2"/>
    </row>
    <row r="35" spans="1:3" x14ac:dyDescent="0.25">
      <c r="C35" s="2"/>
    </row>
    <row r="36" spans="1:3" x14ac:dyDescent="0.25">
      <c r="C36" s="2"/>
    </row>
    <row r="37" spans="1:3" x14ac:dyDescent="0.25">
      <c r="C37" s="2"/>
    </row>
    <row r="38" spans="1:3" x14ac:dyDescent="0.25">
      <c r="C38" s="2"/>
    </row>
    <row r="39" spans="1:3" x14ac:dyDescent="0.25">
      <c r="C39" s="2"/>
    </row>
    <row r="40" spans="1:3" x14ac:dyDescent="0.25">
      <c r="C40" s="2"/>
    </row>
    <row r="41" spans="1:3" x14ac:dyDescent="0.25">
      <c r="C41" s="2"/>
    </row>
    <row r="42" spans="1:3" x14ac:dyDescent="0.25">
      <c r="A42" s="1" t="s">
        <v>21</v>
      </c>
      <c r="B42" t="s">
        <v>22</v>
      </c>
      <c r="C42" t="s">
        <v>28</v>
      </c>
    </row>
    <row r="43" spans="1:3" x14ac:dyDescent="0.25">
      <c r="A43" s="2">
        <v>0.01</v>
      </c>
      <c r="B43" s="2">
        <f>($B$10*$B$8*$C$17*$B$9)/($B$7*60*($C$16*$B$3*$B$12/$B$11)^0.3333+$B$8*60*($C$17*$B$3*$B$12/$B$11)^0.3333-$B$10*$B$7*$C$16*$B$9/A43)</f>
        <v>-5.2582323068183865E-3</v>
      </c>
      <c r="C43" s="2">
        <f>IF(AND(B43&gt;0,B43&lt;1),B43,1)</f>
        <v>1</v>
      </c>
    </row>
    <row r="44" spans="1:3" x14ac:dyDescent="0.25">
      <c r="A44" s="2">
        <v>0.02</v>
      </c>
      <c r="B44" s="2">
        <f>($B$10*$B$8*$C$17*$B$9)/($B$7*60*($C$16*$B$3*$B$12/$B$11)^0.3333+$B$8*60*($C$17*$B$3*$B$12/$B$11)^0.3333-$B$10*$B$7*$C$16*$B$9/A44)</f>
        <v>-1.1089181602842791E-2</v>
      </c>
      <c r="C44" s="2">
        <f t="shared" ref="C44:C107" si="0">IF(AND(B44&gt;0,B44&lt;1),B44,1)</f>
        <v>1</v>
      </c>
    </row>
    <row r="45" spans="1:3" x14ac:dyDescent="0.25">
      <c r="A45" s="2">
        <v>0.03</v>
      </c>
      <c r="B45" s="2">
        <f t="shared" ref="B45:B108" si="1">($B$10*$B$8*$C$17*$B$9)/($B$7*60*($C$16*$B$3*$B$12/$B$11)^0.3333+$B$8*60*($C$17*$B$3*$B$12/$B$11)^0.3333-$B$10*$B$7*$C$16*$B$9/A45)</f>
        <v>-1.7591805975742097E-2</v>
      </c>
      <c r="C45" s="2">
        <f t="shared" si="0"/>
        <v>1</v>
      </c>
    </row>
    <row r="46" spans="1:3" x14ac:dyDescent="0.25">
      <c r="A46" s="2">
        <v>0.04</v>
      </c>
      <c r="B46" s="2">
        <f t="shared" si="1"/>
        <v>-2.4889255079826433E-2</v>
      </c>
      <c r="C46" s="2">
        <f t="shared" si="0"/>
        <v>1</v>
      </c>
    </row>
    <row r="47" spans="1:3" x14ac:dyDescent="0.25">
      <c r="A47" s="2">
        <v>0.05</v>
      </c>
      <c r="B47" s="2">
        <f t="shared" si="1"/>
        <v>-3.3136743759202905E-2</v>
      </c>
      <c r="C47" s="2">
        <f t="shared" si="0"/>
        <v>1</v>
      </c>
    </row>
    <row r="48" spans="1:3" x14ac:dyDescent="0.25">
      <c r="A48" s="2">
        <v>0.06</v>
      </c>
      <c r="B48" s="2">
        <f t="shared" si="1"/>
        <v>-4.2532714933414838E-2</v>
      </c>
      <c r="C48" s="2">
        <f t="shared" si="0"/>
        <v>1</v>
      </c>
    </row>
    <row r="49" spans="1:3" x14ac:dyDescent="0.25">
      <c r="A49" s="2">
        <v>7.0000000000000007E-2</v>
      </c>
      <c r="B49" s="2">
        <f t="shared" si="1"/>
        <v>-5.3335014850606773E-2</v>
      </c>
      <c r="C49" s="2">
        <f t="shared" si="0"/>
        <v>1</v>
      </c>
    </row>
    <row r="50" spans="1:3" x14ac:dyDescent="0.25">
      <c r="A50" s="2">
        <v>0.08</v>
      </c>
      <c r="B50" s="2">
        <f t="shared" si="1"/>
        <v>-6.5884918874113421E-2</v>
      </c>
      <c r="C50" s="2">
        <f t="shared" si="0"/>
        <v>1</v>
      </c>
    </row>
    <row r="51" spans="1:3" x14ac:dyDescent="0.25">
      <c r="A51" s="2">
        <v>0.09</v>
      </c>
      <c r="B51" s="2">
        <f t="shared" si="1"/>
        <v>-8.0643844252681646E-2</v>
      </c>
      <c r="C51" s="2">
        <f t="shared" si="0"/>
        <v>1</v>
      </c>
    </row>
    <row r="52" spans="1:3" x14ac:dyDescent="0.25">
      <c r="A52" s="2">
        <v>0.1</v>
      </c>
      <c r="B52" s="2">
        <f t="shared" si="1"/>
        <v>-9.8251320166254513E-2</v>
      </c>
      <c r="C52" s="2">
        <f t="shared" si="0"/>
        <v>1</v>
      </c>
    </row>
    <row r="53" spans="1:3" x14ac:dyDescent="0.25">
      <c r="A53" s="2">
        <v>0.11</v>
      </c>
      <c r="B53" s="2">
        <f t="shared" si="1"/>
        <v>-0.11962010848892213</v>
      </c>
      <c r="C53" s="2">
        <f t="shared" si="0"/>
        <v>1</v>
      </c>
    </row>
    <row r="54" spans="1:3" x14ac:dyDescent="0.25">
      <c r="A54" s="2">
        <v>0.12</v>
      </c>
      <c r="B54" s="2">
        <f t="shared" si="1"/>
        <v>-0.14609957336110488</v>
      </c>
      <c r="C54" s="2">
        <f t="shared" si="0"/>
        <v>1</v>
      </c>
    </row>
    <row r="55" spans="1:3" x14ac:dyDescent="0.25">
      <c r="A55" s="2">
        <v>0.13</v>
      </c>
      <c r="B55" s="2">
        <f t="shared" si="1"/>
        <v>-0.1797721888686761</v>
      </c>
      <c r="C55" s="2">
        <f t="shared" si="0"/>
        <v>1</v>
      </c>
    </row>
    <row r="56" spans="1:3" x14ac:dyDescent="0.25">
      <c r="A56" s="2">
        <v>0.14000000000000001</v>
      </c>
      <c r="B56" s="2">
        <f t="shared" si="1"/>
        <v>-0.22402966495763171</v>
      </c>
      <c r="C56" s="2">
        <f t="shared" si="0"/>
        <v>1</v>
      </c>
    </row>
    <row r="57" spans="1:3" x14ac:dyDescent="0.25">
      <c r="A57" s="2">
        <v>0.15</v>
      </c>
      <c r="B57" s="2">
        <f t="shared" si="1"/>
        <v>-0.28479370048253239</v>
      </c>
      <c r="C57" s="2">
        <f t="shared" si="0"/>
        <v>1</v>
      </c>
    </row>
    <row r="58" spans="1:3" x14ac:dyDescent="0.25">
      <c r="A58" s="2">
        <v>0.16</v>
      </c>
      <c r="B58" s="2">
        <f t="shared" si="1"/>
        <v>-0.3734157432692764</v>
      </c>
      <c r="C58" s="2">
        <f t="shared" si="0"/>
        <v>1</v>
      </c>
    </row>
    <row r="59" spans="1:3" x14ac:dyDescent="0.25">
      <c r="A59" s="2">
        <v>0.17</v>
      </c>
      <c r="B59" s="2">
        <f t="shared" si="1"/>
        <v>-0.51475118053178748</v>
      </c>
      <c r="C59" s="2">
        <f t="shared" si="0"/>
        <v>1</v>
      </c>
    </row>
    <row r="60" spans="1:3" x14ac:dyDescent="0.25">
      <c r="A60" s="2">
        <v>0.18</v>
      </c>
      <c r="B60" s="2">
        <f t="shared" si="1"/>
        <v>-0.77574018419067203</v>
      </c>
      <c r="C60" s="2">
        <f t="shared" si="0"/>
        <v>1</v>
      </c>
    </row>
    <row r="61" spans="1:3" x14ac:dyDescent="0.25">
      <c r="A61" s="2">
        <v>0.19</v>
      </c>
      <c r="B61" s="2">
        <f t="shared" si="1"/>
        <v>-1.4198574021049175</v>
      </c>
      <c r="C61" s="2">
        <f t="shared" si="0"/>
        <v>1</v>
      </c>
    </row>
    <row r="62" spans="1:3" x14ac:dyDescent="0.25">
      <c r="A62" s="2">
        <v>0.2</v>
      </c>
      <c r="B62" s="2">
        <f t="shared" si="1"/>
        <v>-5.6185997156386849</v>
      </c>
      <c r="C62" s="2">
        <f t="shared" si="0"/>
        <v>1</v>
      </c>
    </row>
    <row r="63" spans="1:3" x14ac:dyDescent="0.25">
      <c r="A63" s="2">
        <v>0.21</v>
      </c>
      <c r="B63" s="2">
        <f t="shared" si="1"/>
        <v>3.3533394976414788</v>
      </c>
      <c r="C63" s="2">
        <f t="shared" si="0"/>
        <v>1</v>
      </c>
    </row>
    <row r="64" spans="1:3" x14ac:dyDescent="0.25">
      <c r="A64" s="2">
        <v>0.22</v>
      </c>
      <c r="B64" s="2">
        <f t="shared" si="1"/>
        <v>1.3677820732410177</v>
      </c>
      <c r="C64" s="2">
        <f t="shared" si="0"/>
        <v>1</v>
      </c>
    </row>
    <row r="65" spans="1:3" x14ac:dyDescent="0.25">
      <c r="A65" s="2">
        <v>0.23</v>
      </c>
      <c r="B65" s="2">
        <f t="shared" si="1"/>
        <v>0.88780967747187722</v>
      </c>
      <c r="C65" s="2">
        <f t="shared" si="0"/>
        <v>0.88780967747187722</v>
      </c>
    </row>
    <row r="66" spans="1:3" x14ac:dyDescent="0.25">
      <c r="A66" s="2">
        <v>0.24</v>
      </c>
      <c r="B66" s="2">
        <f t="shared" si="1"/>
        <v>0.67173315673656675</v>
      </c>
      <c r="C66" s="2">
        <f t="shared" si="0"/>
        <v>0.67173315673656675</v>
      </c>
    </row>
    <row r="67" spans="1:3" x14ac:dyDescent="0.25">
      <c r="A67" s="2">
        <v>0.25</v>
      </c>
      <c r="B67" s="2">
        <f t="shared" si="1"/>
        <v>0.54884148280557732</v>
      </c>
      <c r="C67" s="2">
        <f t="shared" si="0"/>
        <v>0.54884148280557732</v>
      </c>
    </row>
    <row r="68" spans="1:3" x14ac:dyDescent="0.25">
      <c r="A68" s="2">
        <v>0.26</v>
      </c>
      <c r="B68" s="2">
        <f t="shared" si="1"/>
        <v>0.46954705196089819</v>
      </c>
      <c r="C68" s="2">
        <f t="shared" si="0"/>
        <v>0.46954705196089819</v>
      </c>
    </row>
    <row r="69" spans="1:3" x14ac:dyDescent="0.25">
      <c r="A69" s="2">
        <v>0.27</v>
      </c>
      <c r="B69" s="2">
        <f t="shared" si="1"/>
        <v>0.41414516045755906</v>
      </c>
      <c r="C69" s="2">
        <f t="shared" si="0"/>
        <v>0.41414516045755906</v>
      </c>
    </row>
    <row r="70" spans="1:3" x14ac:dyDescent="0.25">
      <c r="A70" s="2">
        <v>0.28000000000000003</v>
      </c>
      <c r="B70" s="2">
        <f t="shared" si="1"/>
        <v>0.37325095976382205</v>
      </c>
      <c r="C70" s="2">
        <f t="shared" si="0"/>
        <v>0.37325095976382205</v>
      </c>
    </row>
    <row r="71" spans="1:3" x14ac:dyDescent="0.25">
      <c r="A71" s="2">
        <v>0.28999999999999998</v>
      </c>
      <c r="B71" s="2">
        <f t="shared" si="1"/>
        <v>0.34182565128725534</v>
      </c>
      <c r="C71" s="2">
        <f t="shared" si="0"/>
        <v>0.34182565128725534</v>
      </c>
    </row>
    <row r="72" spans="1:3" x14ac:dyDescent="0.25">
      <c r="A72" s="2">
        <v>0.3</v>
      </c>
      <c r="B72" s="2">
        <f t="shared" si="1"/>
        <v>0.31692174722894945</v>
      </c>
      <c r="C72" s="2">
        <f t="shared" si="0"/>
        <v>0.31692174722894945</v>
      </c>
    </row>
    <row r="73" spans="1:3" x14ac:dyDescent="0.25">
      <c r="A73" s="2">
        <v>0.31</v>
      </c>
      <c r="B73" s="2">
        <f t="shared" si="1"/>
        <v>0.29670008903135747</v>
      </c>
      <c r="C73" s="2">
        <f t="shared" si="0"/>
        <v>0.29670008903135747</v>
      </c>
    </row>
    <row r="74" spans="1:3" x14ac:dyDescent="0.25">
      <c r="A74" s="2">
        <v>0.32</v>
      </c>
      <c r="B74" s="2">
        <f t="shared" si="1"/>
        <v>0.27995366231112256</v>
      </c>
      <c r="C74" s="2">
        <f t="shared" si="0"/>
        <v>0.27995366231112256</v>
      </c>
    </row>
    <row r="75" spans="1:3" x14ac:dyDescent="0.25">
      <c r="A75" s="2">
        <v>0.33</v>
      </c>
      <c r="B75" s="2">
        <f t="shared" si="1"/>
        <v>0.26585749212670562</v>
      </c>
      <c r="C75" s="2">
        <f t="shared" si="0"/>
        <v>0.26585749212670562</v>
      </c>
    </row>
    <row r="76" spans="1:3" x14ac:dyDescent="0.25">
      <c r="A76" s="2">
        <v>0.34</v>
      </c>
      <c r="B76" s="2">
        <f t="shared" si="1"/>
        <v>0.25382857443858797</v>
      </c>
      <c r="C76" s="2">
        <f t="shared" si="0"/>
        <v>0.25382857443858797</v>
      </c>
    </row>
    <row r="77" spans="1:3" x14ac:dyDescent="0.25">
      <c r="A77" s="2">
        <v>0.35</v>
      </c>
      <c r="B77" s="2">
        <f t="shared" si="1"/>
        <v>0.24344322216322214</v>
      </c>
      <c r="C77" s="2">
        <f t="shared" si="0"/>
        <v>0.24344322216322214</v>
      </c>
    </row>
    <row r="78" spans="1:3" x14ac:dyDescent="0.25">
      <c r="A78" s="2">
        <v>0.36</v>
      </c>
      <c r="B78" s="2">
        <f t="shared" si="1"/>
        <v>0.23438612479031645</v>
      </c>
      <c r="C78" s="2">
        <f t="shared" si="0"/>
        <v>0.23438612479031645</v>
      </c>
    </row>
    <row r="79" spans="1:3" x14ac:dyDescent="0.25">
      <c r="A79" s="2">
        <v>0.37</v>
      </c>
      <c r="B79" s="2">
        <f t="shared" si="1"/>
        <v>0.2264177785880804</v>
      </c>
      <c r="C79" s="2">
        <f t="shared" si="0"/>
        <v>0.2264177785880804</v>
      </c>
    </row>
    <row r="80" spans="1:3" x14ac:dyDescent="0.25">
      <c r="A80" s="2">
        <v>0.38</v>
      </c>
      <c r="B80" s="2">
        <f t="shared" si="1"/>
        <v>0.21935299648415693</v>
      </c>
      <c r="C80" s="2">
        <f t="shared" si="0"/>
        <v>0.21935299648415693</v>
      </c>
    </row>
    <row r="81" spans="1:3" x14ac:dyDescent="0.25">
      <c r="A81" s="2">
        <v>0.39</v>
      </c>
      <c r="B81" s="2">
        <f t="shared" si="1"/>
        <v>0.21304633626162539</v>
      </c>
      <c r="C81" s="2">
        <f t="shared" si="0"/>
        <v>0.21304633626162539</v>
      </c>
    </row>
    <row r="82" spans="1:3" x14ac:dyDescent="0.25">
      <c r="A82" s="2">
        <v>0.4</v>
      </c>
      <c r="B82" s="2">
        <f t="shared" si="1"/>
        <v>0.20738198097278815</v>
      </c>
      <c r="C82" s="2">
        <f t="shared" si="0"/>
        <v>0.20738198097278815</v>
      </c>
    </row>
    <row r="83" spans="1:3" x14ac:dyDescent="0.25">
      <c r="A83" s="2">
        <v>0.41</v>
      </c>
      <c r="B83" s="2">
        <f t="shared" si="1"/>
        <v>0.20226656143677441</v>
      </c>
      <c r="C83" s="2">
        <f t="shared" si="0"/>
        <v>0.20226656143677441</v>
      </c>
    </row>
    <row r="84" spans="1:3" x14ac:dyDescent="0.25">
      <c r="A84" s="2">
        <v>0.42</v>
      </c>
      <c r="B84" s="2">
        <f t="shared" si="1"/>
        <v>0.19762396902422877</v>
      </c>
      <c r="C84" s="2">
        <f t="shared" si="0"/>
        <v>0.19762396902422877</v>
      </c>
    </row>
    <row r="85" spans="1:3" x14ac:dyDescent="0.25">
      <c r="A85" s="2">
        <v>0.43</v>
      </c>
      <c r="B85" s="2">
        <f t="shared" si="1"/>
        <v>0.19339154329210181</v>
      </c>
      <c r="C85" s="2">
        <f t="shared" si="0"/>
        <v>0.19339154329210181</v>
      </c>
    </row>
    <row r="86" spans="1:3" x14ac:dyDescent="0.25">
      <c r="A86" s="2">
        <v>0.44</v>
      </c>
      <c r="B86" s="2">
        <f t="shared" si="1"/>
        <v>0.18951722732250981</v>
      </c>
      <c r="C86" s="2">
        <f t="shared" si="0"/>
        <v>0.18951722732250981</v>
      </c>
    </row>
    <row r="87" spans="1:3" x14ac:dyDescent="0.25">
      <c r="A87" s="2">
        <v>0.45</v>
      </c>
      <c r="B87" s="2">
        <f t="shared" si="1"/>
        <v>0.18595741582283282</v>
      </c>
      <c r="C87" s="2">
        <f t="shared" si="0"/>
        <v>0.18595741582283282</v>
      </c>
    </row>
    <row r="88" spans="1:3" x14ac:dyDescent="0.25">
      <c r="A88" s="2">
        <v>0.46</v>
      </c>
      <c r="B88" s="2">
        <f t="shared" si="1"/>
        <v>0.18267530683788441</v>
      </c>
      <c r="C88" s="2">
        <f t="shared" si="0"/>
        <v>0.18267530683788441</v>
      </c>
    </row>
    <row r="89" spans="1:3" x14ac:dyDescent="0.25">
      <c r="A89" s="2">
        <v>0.47</v>
      </c>
      <c r="B89" s="2">
        <f t="shared" si="1"/>
        <v>0.17963962473167705</v>
      </c>
      <c r="C89" s="2">
        <f t="shared" si="0"/>
        <v>0.17963962473167705</v>
      </c>
    </row>
    <row r="90" spans="1:3" x14ac:dyDescent="0.25">
      <c r="A90" s="2">
        <v>0.48</v>
      </c>
      <c r="B90" s="2">
        <f t="shared" si="1"/>
        <v>0.1768236204042728</v>
      </c>
      <c r="C90" s="2">
        <f t="shared" si="0"/>
        <v>0.1768236204042728</v>
      </c>
    </row>
    <row r="91" spans="1:3" x14ac:dyDescent="0.25">
      <c r="A91" s="2">
        <v>0.49</v>
      </c>
      <c r="B91" s="2">
        <f t="shared" si="1"/>
        <v>0.17420428097804314</v>
      </c>
      <c r="C91" s="2">
        <f t="shared" si="0"/>
        <v>0.17420428097804314</v>
      </c>
    </row>
    <row r="92" spans="1:3" x14ac:dyDescent="0.25">
      <c r="A92" s="2">
        <v>0.5</v>
      </c>
      <c r="B92" s="2">
        <f t="shared" si="1"/>
        <v>0.17176169947948072</v>
      </c>
      <c r="C92" s="2">
        <f t="shared" si="0"/>
        <v>0.17176169947948072</v>
      </c>
    </row>
    <row r="93" spans="1:3" x14ac:dyDescent="0.25">
      <c r="A93" s="2">
        <v>0.51</v>
      </c>
      <c r="B93" s="2">
        <f t="shared" si="1"/>
        <v>0.16947856796117791</v>
      </c>
      <c r="C93" s="2">
        <f t="shared" si="0"/>
        <v>0.16947856796117791</v>
      </c>
    </row>
    <row r="94" spans="1:3" x14ac:dyDescent="0.25">
      <c r="A94" s="2">
        <v>0.52</v>
      </c>
      <c r="B94" s="2">
        <f t="shared" si="1"/>
        <v>0.16733976675212006</v>
      </c>
      <c r="C94" s="2">
        <f t="shared" si="0"/>
        <v>0.16733976675212006</v>
      </c>
    </row>
    <row r="95" spans="1:3" x14ac:dyDescent="0.25">
      <c r="A95" s="2">
        <v>0.53</v>
      </c>
      <c r="B95" s="2">
        <f t="shared" si="1"/>
        <v>0.16533202921901669</v>
      </c>
      <c r="C95" s="2">
        <f t="shared" si="0"/>
        <v>0.16533202921901669</v>
      </c>
    </row>
    <row r="96" spans="1:3" x14ac:dyDescent="0.25">
      <c r="A96" s="2">
        <v>0.54</v>
      </c>
      <c r="B96" s="2">
        <f t="shared" si="1"/>
        <v>0.1634436663247838</v>
      </c>
      <c r="C96" s="2">
        <f t="shared" si="0"/>
        <v>0.1634436663247838</v>
      </c>
    </row>
    <row r="97" spans="1:3" x14ac:dyDescent="0.25">
      <c r="A97" s="2">
        <v>0.55000000000000004</v>
      </c>
      <c r="B97" s="2">
        <f t="shared" si="1"/>
        <v>0.16166433889961709</v>
      </c>
      <c r="C97" s="2">
        <f t="shared" si="0"/>
        <v>0.16166433889961709</v>
      </c>
    </row>
    <row r="98" spans="1:3" x14ac:dyDescent="0.25">
      <c r="A98" s="2">
        <v>0.56000000000000005</v>
      </c>
      <c r="B98" s="2">
        <f t="shared" si="1"/>
        <v>0.15998486825286118</v>
      </c>
      <c r="C98" s="2">
        <f t="shared" si="0"/>
        <v>0.15998486825286118</v>
      </c>
    </row>
    <row r="99" spans="1:3" x14ac:dyDescent="0.25">
      <c r="A99" s="2">
        <v>0.56999999999999995</v>
      </c>
      <c r="B99" s="2">
        <f t="shared" si="1"/>
        <v>0.15839707780026013</v>
      </c>
      <c r="C99" s="2">
        <f t="shared" si="0"/>
        <v>0.15839707780026013</v>
      </c>
    </row>
    <row r="100" spans="1:3" x14ac:dyDescent="0.25">
      <c r="A100" s="2">
        <v>0.57999999999999996</v>
      </c>
      <c r="B100" s="2">
        <f t="shared" si="1"/>
        <v>0.1568936599382153</v>
      </c>
      <c r="C100" s="2">
        <f t="shared" si="0"/>
        <v>0.1568936599382153</v>
      </c>
    </row>
    <row r="101" spans="1:3" x14ac:dyDescent="0.25">
      <c r="A101" s="2">
        <v>0.59</v>
      </c>
      <c r="B101" s="2">
        <f t="shared" si="1"/>
        <v>0.1554680635910321</v>
      </c>
      <c r="C101" s="2">
        <f t="shared" si="0"/>
        <v>0.1554680635910321</v>
      </c>
    </row>
    <row r="102" spans="1:3" x14ac:dyDescent="0.25">
      <c r="A102" s="2">
        <v>0.6</v>
      </c>
      <c r="B102" s="2">
        <f t="shared" si="1"/>
        <v>0.154114398780305</v>
      </c>
      <c r="C102" s="2">
        <f t="shared" si="0"/>
        <v>0.154114398780305</v>
      </c>
    </row>
    <row r="103" spans="1:3" x14ac:dyDescent="0.25">
      <c r="A103" s="2">
        <v>0.61</v>
      </c>
      <c r="B103" s="2">
        <f t="shared" si="1"/>
        <v>0.15282735528430366</v>
      </c>
      <c r="C103" s="2">
        <f t="shared" si="0"/>
        <v>0.15282735528430366</v>
      </c>
    </row>
    <row r="104" spans="1:3" x14ac:dyDescent="0.25">
      <c r="A104" s="2">
        <v>0.62</v>
      </c>
      <c r="B104" s="2">
        <f t="shared" si="1"/>
        <v>0.15160213301858763</v>
      </c>
      <c r="C104" s="2">
        <f t="shared" si="0"/>
        <v>0.15160213301858763</v>
      </c>
    </row>
    <row r="105" spans="1:3" x14ac:dyDescent="0.25">
      <c r="A105" s="2">
        <v>0.63</v>
      </c>
      <c r="B105" s="2">
        <f t="shared" si="1"/>
        <v>0.15043438221352343</v>
      </c>
      <c r="C105" s="2">
        <f t="shared" si="0"/>
        <v>0.15043438221352343</v>
      </c>
    </row>
    <row r="106" spans="1:3" x14ac:dyDescent="0.25">
      <c r="A106" s="2">
        <v>0.64</v>
      </c>
      <c r="B106" s="2">
        <f t="shared" si="1"/>
        <v>0.1493201518171621</v>
      </c>
      <c r="C106" s="2">
        <f t="shared" si="0"/>
        <v>0.1493201518171621</v>
      </c>
    </row>
    <row r="107" spans="1:3" x14ac:dyDescent="0.25">
      <c r="A107" s="2">
        <v>0.65</v>
      </c>
      <c r="B107" s="2">
        <f t="shared" si="1"/>
        <v>0.14825584483358839</v>
      </c>
      <c r="C107" s="2">
        <f t="shared" si="0"/>
        <v>0.14825584483358839</v>
      </c>
    </row>
    <row r="108" spans="1:3" x14ac:dyDescent="0.25">
      <c r="A108" s="2">
        <v>0.66</v>
      </c>
      <c r="B108" s="2">
        <f t="shared" si="1"/>
        <v>0.14723817953296281</v>
      </c>
      <c r="C108" s="2">
        <f t="shared" ref="C108:C142" si="2">IF(AND(B108&gt;0,B108&lt;1),B108,1)</f>
        <v>0.14723817953296281</v>
      </c>
    </row>
    <row r="109" spans="1:3" x14ac:dyDescent="0.25">
      <c r="A109" s="2">
        <v>0.67</v>
      </c>
      <c r="B109" s="2">
        <f t="shared" ref="B109:B142" si="3">($B$10*$B$8*$C$17*$B$9)/($B$7*60*($C$16*$B$3*$B$12/$B$11)^0.3333+$B$8*60*($C$17*$B$3*$B$12/$B$11)^0.3333-$B$10*$B$7*$C$16*$B$9/A109)</f>
        <v>0.14626415565195333</v>
      </c>
      <c r="C109" s="2">
        <f t="shared" si="2"/>
        <v>0.14626415565195333</v>
      </c>
    </row>
    <row r="110" spans="1:3" x14ac:dyDescent="0.25">
      <c r="A110" s="2">
        <v>0.68</v>
      </c>
      <c r="B110" s="2">
        <f t="shared" si="3"/>
        <v>0.14533102485125526</v>
      </c>
      <c r="C110" s="2">
        <f t="shared" si="2"/>
        <v>0.14533102485125526</v>
      </c>
    </row>
    <row r="111" spans="1:3" x14ac:dyDescent="0.25">
      <c r="A111" s="2">
        <v>0.69</v>
      </c>
      <c r="B111" s="2">
        <f t="shared" si="3"/>
        <v>0.14443626481751201</v>
      </c>
      <c r="C111" s="2">
        <f t="shared" si="2"/>
        <v>0.14443626481751201</v>
      </c>
    </row>
    <row r="112" spans="1:3" x14ac:dyDescent="0.25">
      <c r="A112" s="2">
        <v>0.7</v>
      </c>
      <c r="B112" s="2">
        <f t="shared" si="3"/>
        <v>0.14357755649569573</v>
      </c>
      <c r="C112" s="2">
        <f t="shared" si="2"/>
        <v>0.14357755649569573</v>
      </c>
    </row>
    <row r="113" spans="1:3" x14ac:dyDescent="0.25">
      <c r="A113" s="2">
        <v>0.71</v>
      </c>
      <c r="B113" s="2">
        <f t="shared" si="3"/>
        <v>0.14275276401920142</v>
      </c>
      <c r="C113" s="2">
        <f t="shared" si="2"/>
        <v>0.14275276401920142</v>
      </c>
    </row>
    <row r="114" spans="1:3" x14ac:dyDescent="0.25">
      <c r="A114" s="2">
        <v>0.72</v>
      </c>
      <c r="B114" s="2">
        <f t="shared" si="3"/>
        <v>0.14195991697195251</v>
      </c>
      <c r="C114" s="2">
        <f t="shared" si="2"/>
        <v>0.14195991697195251</v>
      </c>
    </row>
    <row r="115" spans="1:3" x14ac:dyDescent="0.25">
      <c r="A115" s="2">
        <v>0.73</v>
      </c>
      <c r="B115" s="2">
        <f t="shared" si="3"/>
        <v>0.14119719467239519</v>
      </c>
      <c r="C115" s="2">
        <f t="shared" si="2"/>
        <v>0.14119719467239519</v>
      </c>
    </row>
    <row r="116" spans="1:3" x14ac:dyDescent="0.25">
      <c r="A116" s="2">
        <v>0.74</v>
      </c>
      <c r="B116" s="2">
        <f t="shared" si="3"/>
        <v>0.14046291221551457</v>
      </c>
      <c r="C116" s="2">
        <f t="shared" si="2"/>
        <v>0.14046291221551457</v>
      </c>
    </row>
    <row r="117" spans="1:3" x14ac:dyDescent="0.25">
      <c r="A117" s="2">
        <v>0.75</v>
      </c>
      <c r="B117" s="2">
        <f t="shared" si="3"/>
        <v>0.13975550804763961</v>
      </c>
      <c r="C117" s="2">
        <f t="shared" si="2"/>
        <v>0.13975550804763961</v>
      </c>
    </row>
    <row r="118" spans="1:3" x14ac:dyDescent="0.25">
      <c r="A118" s="2">
        <v>0.76</v>
      </c>
      <c r="B118" s="2">
        <f t="shared" si="3"/>
        <v>0.13907353288119079</v>
      </c>
      <c r="C118" s="2">
        <f t="shared" si="2"/>
        <v>0.13907353288119079</v>
      </c>
    </row>
    <row r="119" spans="1:3" x14ac:dyDescent="0.25">
      <c r="A119" s="2">
        <v>0.77</v>
      </c>
      <c r="B119" s="2">
        <f t="shared" si="3"/>
        <v>0.13841563978376298</v>
      </c>
      <c r="C119" s="2">
        <f t="shared" si="2"/>
        <v>0.13841563978376298</v>
      </c>
    </row>
    <row r="120" spans="1:3" x14ac:dyDescent="0.25">
      <c r="A120" s="2">
        <v>0.78</v>
      </c>
      <c r="B120" s="2">
        <f t="shared" si="3"/>
        <v>0.13778057529892199</v>
      </c>
      <c r="C120" s="2">
        <f t="shared" si="2"/>
        <v>0.13778057529892199</v>
      </c>
    </row>
    <row r="121" spans="1:3" x14ac:dyDescent="0.25">
      <c r="A121" s="2">
        <v>0.79</v>
      </c>
      <c r="B121" s="2">
        <f t="shared" si="3"/>
        <v>0.13716717147555205</v>
      </c>
      <c r="C121" s="2">
        <f t="shared" si="2"/>
        <v>0.13716717147555205</v>
      </c>
    </row>
    <row r="122" spans="1:3" x14ac:dyDescent="0.25">
      <c r="A122" s="2">
        <v>0.8</v>
      </c>
      <c r="B122" s="2">
        <f t="shared" si="3"/>
        <v>0.13657433869911215</v>
      </c>
      <c r="C122" s="2">
        <f t="shared" si="2"/>
        <v>0.13657433869911215</v>
      </c>
    </row>
    <row r="123" spans="1:3" x14ac:dyDescent="0.25">
      <c r="A123" s="2">
        <v>0.81</v>
      </c>
      <c r="B123" s="2">
        <f t="shared" si="3"/>
        <v>0.1360010592322288</v>
      </c>
      <c r="C123" s="2">
        <f t="shared" si="2"/>
        <v>0.1360010592322288</v>
      </c>
    </row>
    <row r="124" spans="1:3" x14ac:dyDescent="0.25">
      <c r="A124" s="2">
        <v>0.82</v>
      </c>
      <c r="B124" s="2">
        <f t="shared" si="3"/>
        <v>0.13544638138406842</v>
      </c>
      <c r="C124" s="2">
        <f t="shared" si="2"/>
        <v>0.13544638138406842</v>
      </c>
    </row>
    <row r="125" spans="1:3" x14ac:dyDescent="0.25">
      <c r="A125" s="2">
        <v>0.83</v>
      </c>
      <c r="B125" s="2">
        <f t="shared" si="3"/>
        <v>0.13490941423822034</v>
      </c>
      <c r="C125" s="2">
        <f t="shared" si="2"/>
        <v>0.13490941423822034</v>
      </c>
    </row>
    <row r="126" spans="1:3" x14ac:dyDescent="0.25">
      <c r="A126" s="2">
        <v>0.84</v>
      </c>
      <c r="B126" s="2">
        <f t="shared" si="3"/>
        <v>0.13438932287765534</v>
      </c>
      <c r="C126" s="2">
        <f t="shared" si="2"/>
        <v>0.13438932287765534</v>
      </c>
    </row>
    <row r="127" spans="1:3" x14ac:dyDescent="0.25">
      <c r="A127" s="2">
        <v>0.85</v>
      </c>
      <c r="B127" s="2">
        <f t="shared" si="3"/>
        <v>0.13388532405292905</v>
      </c>
      <c r="C127" s="2">
        <f t="shared" si="2"/>
        <v>0.13388532405292905</v>
      </c>
    </row>
    <row r="128" spans="1:3" x14ac:dyDescent="0.25">
      <c r="A128" s="2">
        <v>0.86</v>
      </c>
      <c r="B128" s="2">
        <f t="shared" si="3"/>
        <v>0.13339668224635887</v>
      </c>
      <c r="C128" s="2">
        <f t="shared" si="2"/>
        <v>0.13339668224635887</v>
      </c>
    </row>
    <row r="129" spans="1:3" x14ac:dyDescent="0.25">
      <c r="A129" s="2">
        <v>0.87</v>
      </c>
      <c r="B129" s="2">
        <f t="shared" si="3"/>
        <v>0.13292270609057991</v>
      </c>
      <c r="C129" s="2">
        <f t="shared" si="2"/>
        <v>0.13292270609057991</v>
      </c>
    </row>
    <row r="130" spans="1:3" x14ac:dyDescent="0.25">
      <c r="A130" s="2">
        <v>0.88</v>
      </c>
      <c r="B130" s="2">
        <f t="shared" si="3"/>
        <v>0.1324627451048036</v>
      </c>
      <c r="C130" s="2">
        <f t="shared" si="2"/>
        <v>0.1324627451048036</v>
      </c>
    </row>
    <row r="131" spans="1:3" x14ac:dyDescent="0.25">
      <c r="A131" s="2">
        <v>0.89</v>
      </c>
      <c r="B131" s="2">
        <f t="shared" si="3"/>
        <v>0.13201618671637869</v>
      </c>
      <c r="C131" s="2">
        <f t="shared" si="2"/>
        <v>0.13201618671637869</v>
      </c>
    </row>
    <row r="132" spans="1:3" x14ac:dyDescent="0.25">
      <c r="A132" s="2">
        <v>0.9</v>
      </c>
      <c r="B132" s="2">
        <f t="shared" si="3"/>
        <v>0.13158245353897544</v>
      </c>
      <c r="C132" s="2">
        <f t="shared" si="2"/>
        <v>0.13158245353897544</v>
      </c>
    </row>
    <row r="133" spans="1:3" x14ac:dyDescent="0.25">
      <c r="A133" s="2">
        <v>0.91</v>
      </c>
      <c r="B133" s="2">
        <f t="shared" si="3"/>
        <v>0.13116100088196256</v>
      </c>
      <c r="C133" s="2">
        <f t="shared" si="2"/>
        <v>0.13116100088196256</v>
      </c>
    </row>
    <row r="134" spans="1:3" x14ac:dyDescent="0.25">
      <c r="A134" s="2">
        <v>0.92</v>
      </c>
      <c r="B134" s="2">
        <f t="shared" si="3"/>
        <v>0.13075131446838623</v>
      </c>
      <c r="C134" s="2">
        <f t="shared" si="2"/>
        <v>0.13075131446838623</v>
      </c>
    </row>
    <row r="135" spans="1:3" x14ac:dyDescent="0.25">
      <c r="A135" s="2">
        <v>0.93</v>
      </c>
      <c r="B135" s="2">
        <f t="shared" si="3"/>
        <v>0.13035290834144789</v>
      </c>
      <c r="C135" s="2">
        <f t="shared" si="2"/>
        <v>0.13035290834144789</v>
      </c>
    </row>
    <row r="136" spans="1:3" x14ac:dyDescent="0.25">
      <c r="A136" s="2">
        <v>0.94</v>
      </c>
      <c r="B136" s="2">
        <f t="shared" si="3"/>
        <v>0.12996532294156302</v>
      </c>
      <c r="C136" s="2">
        <f t="shared" si="2"/>
        <v>0.12996532294156302</v>
      </c>
    </row>
    <row r="137" spans="1:3" x14ac:dyDescent="0.25">
      <c r="A137" s="2">
        <v>0.95</v>
      </c>
      <c r="B137" s="2">
        <f t="shared" si="3"/>
        <v>0.12958812333800165</v>
      </c>
      <c r="C137" s="2">
        <f t="shared" si="2"/>
        <v>0.12958812333800165</v>
      </c>
    </row>
    <row r="138" spans="1:3" x14ac:dyDescent="0.25">
      <c r="A138" s="2">
        <v>0.96</v>
      </c>
      <c r="B138" s="2">
        <f t="shared" si="3"/>
        <v>0.1292208976008056</v>
      </c>
      <c r="C138" s="2">
        <f t="shared" si="2"/>
        <v>0.1292208976008056</v>
      </c>
    </row>
    <row r="139" spans="1:3" x14ac:dyDescent="0.25">
      <c r="A139" s="2">
        <v>0.97</v>
      </c>
      <c r="B139" s="2">
        <f t="shared" si="3"/>
        <v>0.12886325530016879</v>
      </c>
      <c r="C139" s="2">
        <f t="shared" si="2"/>
        <v>0.12886325530016879</v>
      </c>
    </row>
    <row r="140" spans="1:3" x14ac:dyDescent="0.25">
      <c r="A140" s="2">
        <v>0.98</v>
      </c>
      <c r="B140" s="2">
        <f t="shared" si="3"/>
        <v>0.12851482612178905</v>
      </c>
      <c r="C140" s="2">
        <f t="shared" si="2"/>
        <v>0.12851482612178905</v>
      </c>
    </row>
    <row r="141" spans="1:3" x14ac:dyDescent="0.25">
      <c r="A141" s="2">
        <v>0.99</v>
      </c>
      <c r="B141" s="2">
        <f t="shared" si="3"/>
        <v>0.12817525858786749</v>
      </c>
      <c r="C141" s="2">
        <f t="shared" si="2"/>
        <v>0.12817525858786749</v>
      </c>
    </row>
    <row r="142" spans="1:3" x14ac:dyDescent="0.25">
      <c r="A142" s="2">
        <v>1</v>
      </c>
      <c r="B142" s="2">
        <f t="shared" si="3"/>
        <v>0.12784421887446953</v>
      </c>
      <c r="C142" s="2">
        <f t="shared" si="2"/>
        <v>0.12784421887446953</v>
      </c>
    </row>
    <row r="161" spans="5:5" x14ac:dyDescent="0.25">
      <c r="E161" t="s">
        <v>51</v>
      </c>
    </row>
    <row r="162" spans="5:5" x14ac:dyDescent="0.25">
      <c r="E162" t="s">
        <v>52</v>
      </c>
    </row>
  </sheetData>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J1" workbookViewId="0">
      <selection activeCell="AB31" sqref="AB31"/>
    </sheetView>
  </sheetViews>
  <sheetFormatPr defaultRowHeight="1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J1" workbookViewId="0">
      <selection activeCell="M15" sqref="M15"/>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15-AAER-02</Docket_x0020_Number>
    <TaxCatchAll xmlns="8eef3743-c7b3-4cbe-8837-b6e805be353c">
      <Value>8</Value>
      <Value>6</Value>
      <Value>28</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Efficiency</TermName>
          <TermId xmlns="http://schemas.microsoft.com/office/infopath/2007/PartnerControls">3f4c3fa3-6422-4506-98bd-4d45194b6221</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Z5JXHV6S7NA6-3-114227</_dlc_DocId>
    <_dlc_DocIdUrl xmlns="8eef3743-c7b3-4cbe-8837-b6e805be353c">
      <Url>http://efilingspinternal/_layouts/DocIdRedir.aspx?ID=Z5JXHV6S7NA6-3-114227</Url>
      <Description>Z5JXHV6S7NA6-3-114227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F4C2F4-615A-4542-A6B7-DB32373C8CC6}"/>
</file>

<file path=customXml/itemProps2.xml><?xml version="1.0" encoding="utf-8"?>
<ds:datastoreItem xmlns:ds="http://schemas.openxmlformats.org/officeDocument/2006/customXml" ds:itemID="{FB857D8B-7CDC-4499-AD57-17D7AD484FB3}"/>
</file>

<file path=customXml/itemProps3.xml><?xml version="1.0" encoding="utf-8"?>
<ds:datastoreItem xmlns:ds="http://schemas.openxmlformats.org/officeDocument/2006/customXml" ds:itemID="{6EB156AB-0C52-451F-A234-0F278EE1887A}"/>
</file>

<file path=customXml/itemProps4.xml><?xml version="1.0" encoding="utf-8"?>
<ds:datastoreItem xmlns:ds="http://schemas.openxmlformats.org/officeDocument/2006/customXml" ds:itemID="{757B0B1A-7CDA-409C-826F-41A08D7C65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Small Self Priming</vt:lpstr>
      <vt:lpstr>Self Priming</vt:lpstr>
      <vt:lpstr>Non Self Priming SS</vt:lpstr>
      <vt:lpstr>Non Self Priming 2 or morespeed</vt:lpstr>
      <vt:lpstr>Derivation Minimum Efficiency</vt:lpstr>
      <vt:lpstr>Derivation MWEF</vt:lpstr>
    </vt:vector>
  </TitlesOfParts>
  <Company>California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MWEF Efficiency Tool</dc:title>
  <dc:creator>Steffensen, Sean@Energy</dc:creator>
  <cp:lastModifiedBy>Steffensen, Sean@Energy</cp:lastModifiedBy>
  <cp:lastPrinted>2018-01-26T17:04:23Z</cp:lastPrinted>
  <dcterms:created xsi:type="dcterms:W3CDTF">2018-01-19T18:58:08Z</dcterms:created>
  <dcterms:modified xsi:type="dcterms:W3CDTF">2018-01-30T19:43:21Z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6fdcadc2-0aa6-4f4f-aa74-d8839126f437</vt:lpwstr>
  </property>
  <property fmtid="{D5CDD505-2E9C-101B-9397-08002B2CF9AE}" pid="4" name="Subject_x0020_Areas">
    <vt:lpwstr>28;#Efficiency|3f4c3fa3-6422-4506-98bd-4d45194b6221</vt:lpwstr>
  </property>
  <property fmtid="{D5CDD505-2E9C-101B-9397-08002B2CF9AE}" pid="5" name="_CopySource">
    <vt:lpwstr>http://efilingspinternal/PendingDocuments/15-AAER-02/20180130T120349_MWEF_Efficiency_Tool.xlsx</vt:lpwstr>
  </property>
  <property fmtid="{D5CDD505-2E9C-101B-9397-08002B2CF9AE}" pid="6" name="Subject Areas">
    <vt:lpwstr>28;#Efficiency|3f4c3fa3-6422-4506-98bd-4d45194b6221</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2587200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