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250" firstSheet="3" activeTab="4"/>
  </bookViews>
  <sheets>
    <sheet name="Introduction" sheetId="5" r:id="rId1"/>
    <sheet name="Proposed Standard" sheetId="2" r:id="rId2"/>
    <sheet name="Replacement Motor Data" sheetId="1" r:id="rId3"/>
    <sheet name="Replacement Motors Chart" sheetId="4" r:id="rId4"/>
    <sheet name="CEC041417PumpsandMotorData" sheetId="6" r:id="rId5"/>
    <sheet name="Pump and Motor Chart" sheetId="8" r:id="rId6"/>
  </sheets>
  <definedNames>
    <definedName name="_xlnm._FilterDatabase" localSheetId="4" hidden="1">CEC041417PumpsandMotorData!$A$4:$AR$435</definedName>
    <definedName name="_xlnm._FilterDatabase" localSheetId="2" hidden="1">'Replacement Motor Data'!$A$2:$AO$228</definedName>
  </definedNames>
  <calcPr calcId="145621" iterate="1"/>
</workbook>
</file>

<file path=xl/calcChain.xml><?xml version="1.0" encoding="utf-8"?>
<calcChain xmlns="http://schemas.openxmlformats.org/spreadsheetml/2006/main">
  <c r="AQ435" i="6" l="1"/>
  <c r="AF435" i="6"/>
  <c r="AB435" i="6"/>
  <c r="Z435" i="6"/>
  <c r="AA435" i="6" s="1"/>
  <c r="AC435" i="6" s="1"/>
  <c r="AQ434" i="6"/>
  <c r="AF434" i="6"/>
  <c r="AB434" i="6"/>
  <c r="Z434" i="6"/>
  <c r="AA434" i="6" s="1"/>
  <c r="AC434" i="6" s="1"/>
  <c r="AQ433" i="6"/>
  <c r="AF433" i="6"/>
  <c r="AB433" i="6"/>
  <c r="Z433" i="6"/>
  <c r="AA433" i="6" s="1"/>
  <c r="AC433" i="6" s="1"/>
  <c r="AQ432" i="6"/>
  <c r="AF432" i="6"/>
  <c r="AB432" i="6"/>
  <c r="Z432" i="6"/>
  <c r="AA432" i="6" s="1"/>
  <c r="AC432" i="6" s="1"/>
  <c r="AQ431" i="6"/>
  <c r="AF431" i="6"/>
  <c r="AB431" i="6"/>
  <c r="Z431" i="6"/>
  <c r="AA431" i="6" s="1"/>
  <c r="AC431" i="6" s="1"/>
  <c r="AQ430" i="6"/>
  <c r="AF430" i="6"/>
  <c r="AC430" i="6"/>
  <c r="AB430" i="6"/>
  <c r="Z430" i="6"/>
  <c r="AA430" i="6" s="1"/>
  <c r="AQ429" i="6"/>
  <c r="AF429" i="6"/>
  <c r="AB429" i="6"/>
  <c r="Z429" i="6"/>
  <c r="AA429" i="6" s="1"/>
  <c r="AC429" i="6" s="1"/>
  <c r="AQ428" i="6"/>
  <c r="AF428" i="6"/>
  <c r="AB428" i="6"/>
  <c r="Z428" i="6"/>
  <c r="AA428" i="6" s="1"/>
  <c r="AC428" i="6" s="1"/>
  <c r="AQ427" i="6"/>
  <c r="AF427" i="6"/>
  <c r="AB427" i="6"/>
  <c r="Z427" i="6"/>
  <c r="AA427" i="6" s="1"/>
  <c r="AC427" i="6" s="1"/>
  <c r="AQ426" i="6"/>
  <c r="AF426" i="6"/>
  <c r="AB426" i="6"/>
  <c r="Z426" i="6"/>
  <c r="AA426" i="6" s="1"/>
  <c r="AC426" i="6" s="1"/>
  <c r="AQ425" i="6"/>
  <c r="AF425" i="6"/>
  <c r="AB425" i="6"/>
  <c r="Z425" i="6"/>
  <c r="AA425" i="6" s="1"/>
  <c r="AC425" i="6" s="1"/>
  <c r="AQ424" i="6"/>
  <c r="AF424" i="6"/>
  <c r="AB424" i="6"/>
  <c r="Z424" i="6"/>
  <c r="AA424" i="6" s="1"/>
  <c r="AC424" i="6" s="1"/>
  <c r="AQ423" i="6"/>
  <c r="AF423" i="6"/>
  <c r="AB423" i="6"/>
  <c r="AA423" i="6"/>
  <c r="AC423" i="6" s="1"/>
  <c r="Z423" i="6"/>
  <c r="AQ422" i="6"/>
  <c r="AF422" i="6"/>
  <c r="AB422" i="6"/>
  <c r="Z422" i="6"/>
  <c r="AA422" i="6" s="1"/>
  <c r="AC422" i="6" s="1"/>
  <c r="AQ421" i="6"/>
  <c r="AF421" i="6"/>
  <c r="AB421" i="6"/>
  <c r="Z421" i="6"/>
  <c r="AA421" i="6" s="1"/>
  <c r="AC421" i="6" s="1"/>
  <c r="AQ420" i="6"/>
  <c r="AF420" i="6"/>
  <c r="AB420" i="6"/>
  <c r="Z420" i="6"/>
  <c r="AA420" i="6" s="1"/>
  <c r="AC420" i="6" s="1"/>
  <c r="AQ419" i="6"/>
  <c r="AF419" i="6"/>
  <c r="AB419" i="6"/>
  <c r="Z419" i="6"/>
  <c r="AA419" i="6" s="1"/>
  <c r="AC419" i="6" s="1"/>
  <c r="AQ418" i="6"/>
  <c r="AF418" i="6"/>
  <c r="AB418" i="6"/>
  <c r="Z418" i="6"/>
  <c r="AA418" i="6" s="1"/>
  <c r="AC418" i="6" s="1"/>
  <c r="AQ417" i="6"/>
  <c r="AF417" i="6"/>
  <c r="AB417" i="6"/>
  <c r="Z417" i="6"/>
  <c r="AA417" i="6" s="1"/>
  <c r="AC417" i="6" s="1"/>
  <c r="AQ416" i="6"/>
  <c r="AB416" i="6"/>
  <c r="Z416" i="6"/>
  <c r="AA416" i="6" s="1"/>
  <c r="AC416" i="6" s="1"/>
  <c r="AQ415" i="6"/>
  <c r="AF415" i="6"/>
  <c r="AB415" i="6"/>
  <c r="Z415" i="6"/>
  <c r="AA415" i="6" s="1"/>
  <c r="AC415" i="6" s="1"/>
  <c r="AQ414" i="6"/>
  <c r="AF414" i="6"/>
  <c r="AB414" i="6"/>
  <c r="Z414" i="6"/>
  <c r="AA414" i="6" s="1"/>
  <c r="AC414" i="6" s="1"/>
  <c r="AQ413" i="6"/>
  <c r="AF413" i="6"/>
  <c r="AB413" i="6"/>
  <c r="Z413" i="6"/>
  <c r="AA413" i="6" s="1"/>
  <c r="AC413" i="6" s="1"/>
  <c r="AQ412" i="6"/>
  <c r="AF412" i="6"/>
  <c r="AC412" i="6"/>
  <c r="AB412" i="6"/>
  <c r="Z412" i="6"/>
  <c r="AA412" i="6" s="1"/>
  <c r="AQ411" i="6"/>
  <c r="AF411" i="6"/>
  <c r="AB411" i="6"/>
  <c r="Z411" i="6"/>
  <c r="AA411" i="6" s="1"/>
  <c r="AC411" i="6" s="1"/>
  <c r="AQ406" i="6"/>
  <c r="AB406" i="6"/>
  <c r="Z406" i="6"/>
  <c r="AA406" i="6" s="1"/>
  <c r="AC406" i="6" s="1"/>
  <c r="AQ405" i="6"/>
  <c r="AB405" i="6"/>
  <c r="Z405" i="6"/>
  <c r="AA405" i="6" s="1"/>
  <c r="AC405" i="6" s="1"/>
  <c r="AQ404" i="6"/>
  <c r="AB404" i="6"/>
  <c r="AA404" i="6"/>
  <c r="AC404" i="6" s="1"/>
  <c r="Z404" i="6"/>
  <c r="AQ403" i="6"/>
  <c r="AB403" i="6"/>
  <c r="Z403" i="6"/>
  <c r="AA403" i="6" s="1"/>
  <c r="AC403" i="6" s="1"/>
  <c r="AB376" i="6"/>
  <c r="J376" i="6"/>
  <c r="Z376" i="6" s="1"/>
  <c r="AA376" i="6" s="1"/>
  <c r="AC376" i="6" s="1"/>
  <c r="AQ375" i="6"/>
  <c r="AF375" i="6"/>
  <c r="AB375" i="6"/>
  <c r="AA375" i="6"/>
  <c r="AC375" i="6" s="1"/>
  <c r="Z375" i="6"/>
  <c r="AB374" i="6"/>
  <c r="Z374" i="6"/>
  <c r="AA374" i="6" s="1"/>
  <c r="AC374" i="6" s="1"/>
  <c r="J374" i="6"/>
  <c r="AQ373" i="6"/>
  <c r="AF373" i="6"/>
  <c r="AB373" i="6"/>
  <c r="Z373" i="6"/>
  <c r="AA373" i="6" s="1"/>
  <c r="AC373" i="6" s="1"/>
  <c r="Z372" i="6"/>
  <c r="AA372" i="6" s="1"/>
  <c r="AC372" i="6" s="1"/>
  <c r="J372" i="6"/>
  <c r="AB372" i="6" s="1"/>
  <c r="AQ371" i="6"/>
  <c r="AF371" i="6"/>
  <c r="AB371" i="6"/>
  <c r="Z371" i="6"/>
  <c r="AA371" i="6" s="1"/>
  <c r="AC371" i="6" s="1"/>
  <c r="J370" i="6"/>
  <c r="Z370" i="6" s="1"/>
  <c r="AA370" i="6" s="1"/>
  <c r="AC370" i="6" s="1"/>
  <c r="AQ369" i="6"/>
  <c r="AF369" i="6"/>
  <c r="AB369" i="6"/>
  <c r="Z369" i="6"/>
  <c r="AA369" i="6" s="1"/>
  <c r="AC369" i="6" s="1"/>
  <c r="AB368" i="6"/>
  <c r="AA368" i="6"/>
  <c r="AC368" i="6" s="1"/>
  <c r="J368" i="6"/>
  <c r="Z368" i="6" s="1"/>
  <c r="AQ367" i="6"/>
  <c r="AF367" i="6"/>
  <c r="AB367" i="6"/>
  <c r="Z367" i="6"/>
  <c r="AA367" i="6" s="1"/>
  <c r="AC367" i="6" s="1"/>
  <c r="AB366" i="6"/>
  <c r="Z366" i="6"/>
  <c r="AA366" i="6" s="1"/>
  <c r="AC366" i="6" s="1"/>
  <c r="J366" i="6"/>
  <c r="AQ365" i="6"/>
  <c r="AF365" i="6"/>
  <c r="AB365" i="6"/>
  <c r="Z365" i="6"/>
  <c r="AA365" i="6" s="1"/>
  <c r="AC365" i="6" s="1"/>
  <c r="Z364" i="6"/>
  <c r="AA364" i="6" s="1"/>
  <c r="AC364" i="6" s="1"/>
  <c r="J364" i="6"/>
  <c r="AB364" i="6" s="1"/>
  <c r="AQ363" i="6"/>
  <c r="AF363" i="6"/>
  <c r="AB363" i="6"/>
  <c r="Z363" i="6"/>
  <c r="AA363" i="6" s="1"/>
  <c r="AC363" i="6" s="1"/>
  <c r="J362" i="6"/>
  <c r="AQ361" i="6"/>
  <c r="AF361" i="6"/>
  <c r="AB361" i="6"/>
  <c r="Z361" i="6"/>
  <c r="AA361" i="6" s="1"/>
  <c r="AC361" i="6" s="1"/>
  <c r="AB360" i="6"/>
  <c r="J360" i="6"/>
  <c r="Z360" i="6" s="1"/>
  <c r="AA360" i="6" s="1"/>
  <c r="AC360" i="6" s="1"/>
  <c r="AQ359" i="6"/>
  <c r="AF359" i="6"/>
  <c r="AB359" i="6"/>
  <c r="AD359" i="6" s="1"/>
  <c r="Z359" i="6"/>
  <c r="AA359" i="6" s="1"/>
  <c r="AC359" i="6" s="1"/>
  <c r="AB358" i="6"/>
  <c r="Z358" i="6"/>
  <c r="AA358" i="6" s="1"/>
  <c r="AC358" i="6" s="1"/>
  <c r="J358" i="6"/>
  <c r="AQ357" i="6"/>
  <c r="AF357" i="6"/>
  <c r="AB357" i="6"/>
  <c r="Z357" i="6"/>
  <c r="AA357" i="6" s="1"/>
  <c r="AC357" i="6" s="1"/>
  <c r="Z356" i="6"/>
  <c r="AA356" i="6" s="1"/>
  <c r="AC356" i="6" s="1"/>
  <c r="J356" i="6"/>
  <c r="AB356" i="6" s="1"/>
  <c r="AQ355" i="6"/>
  <c r="AF355" i="6"/>
  <c r="AB355" i="6"/>
  <c r="AA355" i="6"/>
  <c r="AC355" i="6" s="1"/>
  <c r="Z355" i="6"/>
  <c r="AB354" i="6"/>
  <c r="J354" i="6"/>
  <c r="Z354" i="6" s="1"/>
  <c r="AA354" i="6" s="1"/>
  <c r="AC354" i="6" s="1"/>
  <c r="AQ353" i="6"/>
  <c r="AF353" i="6"/>
  <c r="AB353" i="6"/>
  <c r="Z353" i="6"/>
  <c r="AA353" i="6" s="1"/>
  <c r="AC353" i="6" s="1"/>
  <c r="AJ352" i="6"/>
  <c r="AK352" i="6" s="1"/>
  <c r="AL352" i="6" s="1"/>
  <c r="AN352" i="6" s="1"/>
  <c r="AQ351" i="6"/>
  <c r="AG351" i="6"/>
  <c r="AH351" i="6" s="1"/>
  <c r="AI351" i="6" s="1"/>
  <c r="AN351" i="6" s="1"/>
  <c r="AF351" i="6"/>
  <c r="AJ350" i="6"/>
  <c r="AM350" i="6" s="1"/>
  <c r="AQ349" i="6"/>
  <c r="AG349" i="6"/>
  <c r="AM349" i="6" s="1"/>
  <c r="AF349" i="6"/>
  <c r="AJ348" i="6"/>
  <c r="AQ347" i="6"/>
  <c r="AG347" i="6"/>
  <c r="AM347" i="6" s="1"/>
  <c r="AF347" i="6"/>
  <c r="Z346" i="6"/>
  <c r="AA346" i="6" s="1"/>
  <c r="AC346" i="6" s="1"/>
  <c r="J346" i="6"/>
  <c r="AB346" i="6" s="1"/>
  <c r="AQ345" i="6"/>
  <c r="AF345" i="6"/>
  <c r="AB345" i="6"/>
  <c r="Z345" i="6"/>
  <c r="AA345" i="6" s="1"/>
  <c r="AC345" i="6" s="1"/>
  <c r="J344" i="6"/>
  <c r="AQ343" i="6"/>
  <c r="AF343" i="6"/>
  <c r="AB343" i="6"/>
  <c r="Z343" i="6"/>
  <c r="AA343" i="6" s="1"/>
  <c r="AC343" i="6" s="1"/>
  <c r="AB342" i="6"/>
  <c r="Z342" i="6"/>
  <c r="AA342" i="6" s="1"/>
  <c r="AC342" i="6" s="1"/>
  <c r="AQ341" i="6"/>
  <c r="AF341" i="6"/>
  <c r="AB341" i="6"/>
  <c r="AA341" i="6"/>
  <c r="AC341" i="6" s="1"/>
  <c r="Z341" i="6"/>
  <c r="AB340" i="6"/>
  <c r="Z340" i="6"/>
  <c r="AA340" i="6" s="1"/>
  <c r="AC340" i="6" s="1"/>
  <c r="AQ339" i="6"/>
  <c r="AF339" i="6"/>
  <c r="AB339" i="6"/>
  <c r="Z339" i="6"/>
  <c r="AA339" i="6" s="1"/>
  <c r="AC339" i="6" s="1"/>
  <c r="AB338" i="6"/>
  <c r="Z338" i="6"/>
  <c r="AA338" i="6" s="1"/>
  <c r="AC338" i="6" s="1"/>
  <c r="J338" i="6"/>
  <c r="AQ337" i="6"/>
  <c r="AF337" i="6"/>
  <c r="AB337" i="6"/>
  <c r="Z337" i="6"/>
  <c r="AA337" i="6" s="1"/>
  <c r="AC337" i="6" s="1"/>
  <c r="J336" i="6"/>
  <c r="AQ335" i="6"/>
  <c r="AF335" i="6"/>
  <c r="AB335" i="6"/>
  <c r="Z335" i="6"/>
  <c r="AA335" i="6" s="1"/>
  <c r="AC335" i="6" s="1"/>
  <c r="Z334" i="6"/>
  <c r="AA334" i="6" s="1"/>
  <c r="AC334" i="6" s="1"/>
  <c r="J334" i="6"/>
  <c r="AB334" i="6" s="1"/>
  <c r="AQ333" i="6"/>
  <c r="AF333" i="6"/>
  <c r="AB333" i="6"/>
  <c r="Z333" i="6"/>
  <c r="AA333" i="6" s="1"/>
  <c r="AC333" i="6" s="1"/>
  <c r="AJ332" i="6"/>
  <c r="AM332" i="6" s="1"/>
  <c r="AQ331" i="6"/>
  <c r="AG331" i="6"/>
  <c r="AH331" i="6" s="1"/>
  <c r="AI331" i="6" s="1"/>
  <c r="AN331" i="6" s="1"/>
  <c r="AF331" i="6"/>
  <c r="AJ330" i="6"/>
  <c r="AM330" i="6" s="1"/>
  <c r="AQ329" i="6"/>
  <c r="AH329" i="6"/>
  <c r="AI329" i="6" s="1"/>
  <c r="AN329" i="6" s="1"/>
  <c r="AG329" i="6"/>
  <c r="AM329" i="6" s="1"/>
  <c r="AF329" i="6"/>
  <c r="Z328" i="6"/>
  <c r="AA328" i="6" s="1"/>
  <c r="AC328" i="6" s="1"/>
  <c r="J328" i="6"/>
  <c r="AB328" i="6" s="1"/>
  <c r="AQ327" i="6"/>
  <c r="AF327" i="6"/>
  <c r="AB327" i="6"/>
  <c r="Z327" i="6"/>
  <c r="AA327" i="6" s="1"/>
  <c r="AC327" i="6" s="1"/>
  <c r="J326" i="6"/>
  <c r="AQ325" i="6"/>
  <c r="AF325" i="6"/>
  <c r="AB325" i="6"/>
  <c r="Z325" i="6"/>
  <c r="AA325" i="6" s="1"/>
  <c r="AC325" i="6" s="1"/>
  <c r="AB324" i="6"/>
  <c r="Z324" i="6"/>
  <c r="AA324" i="6" s="1"/>
  <c r="AC324" i="6" s="1"/>
  <c r="AQ323" i="6"/>
  <c r="AF323" i="6"/>
  <c r="AB323" i="6"/>
  <c r="Z323" i="6"/>
  <c r="AA323" i="6" s="1"/>
  <c r="AC323" i="6" s="1"/>
  <c r="AB322" i="6"/>
  <c r="Z322" i="6"/>
  <c r="AA322" i="6" s="1"/>
  <c r="AC322" i="6" s="1"/>
  <c r="AQ321" i="6"/>
  <c r="AF321" i="6"/>
  <c r="AB321" i="6"/>
  <c r="Z321" i="6"/>
  <c r="AA321" i="6" s="1"/>
  <c r="AC321" i="6" s="1"/>
  <c r="AB320" i="6"/>
  <c r="Z320" i="6"/>
  <c r="AA320" i="6" s="1"/>
  <c r="AC320" i="6" s="1"/>
  <c r="AQ319" i="6"/>
  <c r="AF319" i="6"/>
  <c r="AB319" i="6"/>
  <c r="Z319" i="6"/>
  <c r="AA319" i="6" s="1"/>
  <c r="AC319" i="6" s="1"/>
  <c r="AJ318" i="6"/>
  <c r="AK318" i="6" s="1"/>
  <c r="AL318" i="6" s="1"/>
  <c r="AN318" i="6" s="1"/>
  <c r="AQ317" i="6"/>
  <c r="AH317" i="6"/>
  <c r="AI317" i="6" s="1"/>
  <c r="AN317" i="6" s="1"/>
  <c r="AG317" i="6"/>
  <c r="AM317" i="6" s="1"/>
  <c r="AF317" i="6"/>
  <c r="AJ316" i="6"/>
  <c r="AK316" i="6" s="1"/>
  <c r="AL316" i="6" s="1"/>
  <c r="AN316" i="6" s="1"/>
  <c r="AQ315" i="6"/>
  <c r="AG315" i="6"/>
  <c r="AH315" i="6" s="1"/>
  <c r="AI315" i="6" s="1"/>
  <c r="AN315" i="6" s="1"/>
  <c r="AF315" i="6"/>
  <c r="AJ314" i="6"/>
  <c r="AK314" i="6" s="1"/>
  <c r="AL314" i="6" s="1"/>
  <c r="AN314" i="6" s="1"/>
  <c r="AQ313" i="6"/>
  <c r="AG313" i="6"/>
  <c r="AH313" i="6" s="1"/>
  <c r="AI313" i="6" s="1"/>
  <c r="AN313" i="6" s="1"/>
  <c r="AF313" i="6"/>
  <c r="AJ312" i="6"/>
  <c r="AM312" i="6" s="1"/>
  <c r="AQ311" i="6"/>
  <c r="AM311" i="6"/>
  <c r="AH311" i="6"/>
  <c r="AI311" i="6" s="1"/>
  <c r="AN311" i="6" s="1"/>
  <c r="AG311" i="6"/>
  <c r="AF311" i="6"/>
  <c r="AJ310" i="6"/>
  <c r="AQ309" i="6"/>
  <c r="AG309" i="6"/>
  <c r="AM309" i="6" s="1"/>
  <c r="AF309" i="6"/>
  <c r="AJ308" i="6"/>
  <c r="AK308" i="6" s="1"/>
  <c r="AL308" i="6" s="1"/>
  <c r="AN308" i="6" s="1"/>
  <c r="AQ307" i="6"/>
  <c r="AG307" i="6"/>
  <c r="AF307" i="6"/>
  <c r="AJ306" i="6"/>
  <c r="AM306" i="6" s="1"/>
  <c r="AQ305" i="6"/>
  <c r="AG305" i="6"/>
  <c r="AH305" i="6" s="1"/>
  <c r="AI305" i="6" s="1"/>
  <c r="AN305" i="6" s="1"/>
  <c r="AF305" i="6"/>
  <c r="AJ304" i="6"/>
  <c r="AM304" i="6" s="1"/>
  <c r="AQ303" i="6"/>
  <c r="AG303" i="6"/>
  <c r="AM303" i="6" s="1"/>
  <c r="AF303" i="6"/>
  <c r="AJ302" i="6"/>
  <c r="AK302" i="6" s="1"/>
  <c r="AL302" i="6" s="1"/>
  <c r="AN302" i="6" s="1"/>
  <c r="AQ301" i="6"/>
  <c r="AG301" i="6"/>
  <c r="AM301" i="6" s="1"/>
  <c r="AF301" i="6"/>
  <c r="AJ300" i="6"/>
  <c r="AK300" i="6" s="1"/>
  <c r="AL300" i="6" s="1"/>
  <c r="AN300" i="6" s="1"/>
  <c r="AQ299" i="6"/>
  <c r="AG299" i="6"/>
  <c r="AF299" i="6"/>
  <c r="AJ298" i="6"/>
  <c r="AK298" i="6" s="1"/>
  <c r="AL298" i="6" s="1"/>
  <c r="AN298" i="6" s="1"/>
  <c r="AQ297" i="6"/>
  <c r="AI297" i="6"/>
  <c r="AN297" i="6" s="1"/>
  <c r="AG297" i="6"/>
  <c r="AH297" i="6" s="1"/>
  <c r="AF297" i="6"/>
  <c r="AJ296" i="6"/>
  <c r="AQ295" i="6"/>
  <c r="AG295" i="6"/>
  <c r="AM295" i="6" s="1"/>
  <c r="AF295" i="6"/>
  <c r="AJ294" i="6"/>
  <c r="AQ293" i="6"/>
  <c r="AG293" i="6"/>
  <c r="AF293" i="6"/>
  <c r="AJ292" i="6"/>
  <c r="AK292" i="6" s="1"/>
  <c r="AL292" i="6" s="1"/>
  <c r="AN292" i="6" s="1"/>
  <c r="AQ291" i="6"/>
  <c r="AG291" i="6"/>
  <c r="AM291" i="6" s="1"/>
  <c r="AF291" i="6"/>
  <c r="AJ290" i="6"/>
  <c r="AM290" i="6" s="1"/>
  <c r="AQ289" i="6"/>
  <c r="AG289" i="6"/>
  <c r="AF289" i="6"/>
  <c r="AJ288" i="6"/>
  <c r="AM288" i="6" s="1"/>
  <c r="AQ287" i="6"/>
  <c r="AG287" i="6"/>
  <c r="AM287" i="6" s="1"/>
  <c r="AF287" i="6"/>
  <c r="AJ286" i="6"/>
  <c r="AK286" i="6" s="1"/>
  <c r="AL286" i="6" s="1"/>
  <c r="AN286" i="6" s="1"/>
  <c r="AQ285" i="6"/>
  <c r="AH285" i="6"/>
  <c r="AI285" i="6" s="1"/>
  <c r="AN285" i="6" s="1"/>
  <c r="AG285" i="6"/>
  <c r="AM285" i="6" s="1"/>
  <c r="AF285" i="6"/>
  <c r="AJ284" i="6"/>
  <c r="AK284" i="6" s="1"/>
  <c r="AL284" i="6" s="1"/>
  <c r="AN284" i="6" s="1"/>
  <c r="AQ283" i="6"/>
  <c r="AG283" i="6"/>
  <c r="AH283" i="6" s="1"/>
  <c r="AI283" i="6" s="1"/>
  <c r="AN283" i="6" s="1"/>
  <c r="AF283" i="6"/>
  <c r="AJ282" i="6"/>
  <c r="AK282" i="6" s="1"/>
  <c r="AL282" i="6" s="1"/>
  <c r="AN282" i="6" s="1"/>
  <c r="AQ281" i="6"/>
  <c r="AI281" i="6"/>
  <c r="AN281" i="6" s="1"/>
  <c r="AG281" i="6"/>
  <c r="AH281" i="6" s="1"/>
  <c r="AF281" i="6"/>
  <c r="AJ280" i="6"/>
  <c r="AM280" i="6" s="1"/>
  <c r="AB278" i="6"/>
  <c r="Z278" i="6"/>
  <c r="AA278" i="6" s="1"/>
  <c r="AC278" i="6" s="1"/>
  <c r="AQ277" i="6"/>
  <c r="AF277" i="6"/>
  <c r="AB277" i="6"/>
  <c r="Z277" i="6"/>
  <c r="AA277" i="6" s="1"/>
  <c r="AC277" i="6" s="1"/>
  <c r="AB276" i="6"/>
  <c r="Z276" i="6"/>
  <c r="AA276" i="6" s="1"/>
  <c r="AC276" i="6" s="1"/>
  <c r="AQ275" i="6"/>
  <c r="AF275" i="6"/>
  <c r="AB275" i="6"/>
  <c r="Z275" i="6"/>
  <c r="AA275" i="6" s="1"/>
  <c r="AC275" i="6" s="1"/>
  <c r="AB274" i="6"/>
  <c r="AA274" i="6"/>
  <c r="AC274" i="6" s="1"/>
  <c r="Z274" i="6"/>
  <c r="AQ273" i="6"/>
  <c r="AF273" i="6"/>
  <c r="AB273" i="6"/>
  <c r="Z273" i="6"/>
  <c r="AA273" i="6" s="1"/>
  <c r="AC273" i="6" s="1"/>
  <c r="AB272" i="6"/>
  <c r="Z272" i="6"/>
  <c r="AA272" i="6" s="1"/>
  <c r="AC272" i="6" s="1"/>
  <c r="AQ271" i="6"/>
  <c r="AF271" i="6"/>
  <c r="AB271" i="6"/>
  <c r="Z271" i="6"/>
  <c r="AA271" i="6" s="1"/>
  <c r="AC271" i="6" s="1"/>
  <c r="AB270" i="6"/>
  <c r="AA270" i="6"/>
  <c r="AC270" i="6" s="1"/>
  <c r="Z270" i="6"/>
  <c r="AQ269" i="6"/>
  <c r="AF269" i="6"/>
  <c r="AB269" i="6"/>
  <c r="Z269" i="6"/>
  <c r="AA269" i="6" s="1"/>
  <c r="AC269" i="6" s="1"/>
  <c r="AB268" i="6"/>
  <c r="Z268" i="6"/>
  <c r="AA268" i="6" s="1"/>
  <c r="AC268" i="6" s="1"/>
  <c r="AQ267" i="6"/>
  <c r="AF267" i="6"/>
  <c r="AB267" i="6"/>
  <c r="Z267" i="6"/>
  <c r="AA267" i="6" s="1"/>
  <c r="AC267" i="6" s="1"/>
  <c r="AB266" i="6"/>
  <c r="Z266" i="6"/>
  <c r="AA266" i="6" s="1"/>
  <c r="AC266" i="6" s="1"/>
  <c r="AQ265" i="6"/>
  <c r="AF265" i="6"/>
  <c r="AB265" i="6"/>
  <c r="Z265" i="6"/>
  <c r="AA265" i="6" s="1"/>
  <c r="AC265" i="6" s="1"/>
  <c r="AB264" i="6"/>
  <c r="Z264" i="6"/>
  <c r="AA264" i="6" s="1"/>
  <c r="AC264" i="6" s="1"/>
  <c r="AQ263" i="6"/>
  <c r="AF263" i="6"/>
  <c r="AB263" i="6"/>
  <c r="Z263" i="6"/>
  <c r="AA263" i="6" s="1"/>
  <c r="AC263" i="6" s="1"/>
  <c r="AB262" i="6"/>
  <c r="Z262" i="6"/>
  <c r="AA262" i="6" s="1"/>
  <c r="AC262" i="6" s="1"/>
  <c r="AQ261" i="6"/>
  <c r="AF261" i="6"/>
  <c r="AB261" i="6"/>
  <c r="Z261" i="6"/>
  <c r="AA261" i="6" s="1"/>
  <c r="AC261" i="6" s="1"/>
  <c r="AB260" i="6"/>
  <c r="Z260" i="6"/>
  <c r="AA260" i="6" s="1"/>
  <c r="AC260" i="6" s="1"/>
  <c r="AQ259" i="6"/>
  <c r="AF259" i="6"/>
  <c r="AB259" i="6"/>
  <c r="Z259" i="6"/>
  <c r="AA259" i="6" s="1"/>
  <c r="AC259" i="6" s="1"/>
  <c r="AB258" i="6"/>
  <c r="Z258" i="6"/>
  <c r="AA258" i="6" s="1"/>
  <c r="AC258" i="6" s="1"/>
  <c r="AQ257" i="6"/>
  <c r="AF257" i="6"/>
  <c r="AB257" i="6"/>
  <c r="Z257" i="6"/>
  <c r="AA257" i="6" s="1"/>
  <c r="AC257" i="6" s="1"/>
  <c r="AB256" i="6"/>
  <c r="Z256" i="6"/>
  <c r="AA256" i="6" s="1"/>
  <c r="AC256" i="6" s="1"/>
  <c r="AQ255" i="6"/>
  <c r="AF255" i="6"/>
  <c r="AB255" i="6"/>
  <c r="Z255" i="6"/>
  <c r="AA255" i="6" s="1"/>
  <c r="AC255" i="6" s="1"/>
  <c r="AB254" i="6"/>
  <c r="Z254" i="6"/>
  <c r="AA254" i="6" s="1"/>
  <c r="AC254" i="6" s="1"/>
  <c r="AQ253" i="6"/>
  <c r="AF253" i="6"/>
  <c r="AB253" i="6"/>
  <c r="AA253" i="6"/>
  <c r="AC253" i="6" s="1"/>
  <c r="AD253" i="6" s="1"/>
  <c r="Z253" i="6"/>
  <c r="AB252" i="6"/>
  <c r="Z252" i="6"/>
  <c r="AA252" i="6" s="1"/>
  <c r="AC252" i="6" s="1"/>
  <c r="AQ251" i="6"/>
  <c r="AF251" i="6"/>
  <c r="AB251" i="6"/>
  <c r="Z251" i="6"/>
  <c r="AA251" i="6" s="1"/>
  <c r="AC251" i="6" s="1"/>
  <c r="AB250" i="6"/>
  <c r="Z250" i="6"/>
  <c r="AA250" i="6" s="1"/>
  <c r="AC250" i="6" s="1"/>
  <c r="AQ249" i="6"/>
  <c r="AF249" i="6"/>
  <c r="AB249" i="6"/>
  <c r="Z249" i="6"/>
  <c r="AA249" i="6" s="1"/>
  <c r="AC249" i="6" s="1"/>
  <c r="AB248" i="6"/>
  <c r="Z248" i="6"/>
  <c r="AA248" i="6" s="1"/>
  <c r="AC248" i="6" s="1"/>
  <c r="AQ247" i="6"/>
  <c r="AF247" i="6"/>
  <c r="AB247" i="6"/>
  <c r="Z247" i="6"/>
  <c r="AA247" i="6" s="1"/>
  <c r="AC247" i="6" s="1"/>
  <c r="AB246" i="6"/>
  <c r="Z246" i="6"/>
  <c r="AA246" i="6" s="1"/>
  <c r="AC246" i="6" s="1"/>
  <c r="AQ245" i="6"/>
  <c r="AF245" i="6"/>
  <c r="AB245" i="6"/>
  <c r="Z245" i="6"/>
  <c r="AA245" i="6" s="1"/>
  <c r="AC245" i="6" s="1"/>
  <c r="AB244" i="6"/>
  <c r="Z244" i="6"/>
  <c r="AA244" i="6" s="1"/>
  <c r="AC244" i="6" s="1"/>
  <c r="AQ243" i="6"/>
  <c r="AF243" i="6"/>
  <c r="AB243" i="6"/>
  <c r="Z243" i="6"/>
  <c r="AA243" i="6" s="1"/>
  <c r="AC243" i="6" s="1"/>
  <c r="AB242" i="6"/>
  <c r="Z242" i="6"/>
  <c r="AA242" i="6" s="1"/>
  <c r="AC242" i="6" s="1"/>
  <c r="AQ241" i="6"/>
  <c r="AF241" i="6"/>
  <c r="AB241" i="6"/>
  <c r="Z241" i="6"/>
  <c r="AA241" i="6" s="1"/>
  <c r="AC241" i="6" s="1"/>
  <c r="AB240" i="6"/>
  <c r="Z240" i="6"/>
  <c r="AA240" i="6" s="1"/>
  <c r="AC240" i="6" s="1"/>
  <c r="AQ239" i="6"/>
  <c r="AF239" i="6"/>
  <c r="AB239" i="6"/>
  <c r="Z239" i="6"/>
  <c r="AA239" i="6" s="1"/>
  <c r="AC239" i="6" s="1"/>
  <c r="AJ238" i="6"/>
  <c r="AQ237" i="6"/>
  <c r="AG237" i="6"/>
  <c r="AF237" i="6"/>
  <c r="AJ236" i="6"/>
  <c r="AM236" i="6" s="1"/>
  <c r="AQ235" i="6"/>
  <c r="AG235" i="6"/>
  <c r="AH235" i="6" s="1"/>
  <c r="AI235" i="6" s="1"/>
  <c r="AN235" i="6" s="1"/>
  <c r="AF235" i="6"/>
  <c r="AB234" i="6"/>
  <c r="Z234" i="6"/>
  <c r="AA234" i="6" s="1"/>
  <c r="AC234" i="6" s="1"/>
  <c r="AQ233" i="6"/>
  <c r="AF233" i="6"/>
  <c r="AB233" i="6"/>
  <c r="Z233" i="6"/>
  <c r="AA233" i="6" s="1"/>
  <c r="AC233" i="6" s="1"/>
  <c r="AB232" i="6"/>
  <c r="Z232" i="6"/>
  <c r="AA232" i="6" s="1"/>
  <c r="AC232" i="6" s="1"/>
  <c r="AQ231" i="6"/>
  <c r="AF231" i="6"/>
  <c r="AB231" i="6"/>
  <c r="Z231" i="6"/>
  <c r="AA231" i="6" s="1"/>
  <c r="AC231" i="6" s="1"/>
  <c r="AB230" i="6"/>
  <c r="Z230" i="6"/>
  <c r="AA230" i="6" s="1"/>
  <c r="AC230" i="6" s="1"/>
  <c r="AQ229" i="6"/>
  <c r="AF229" i="6"/>
  <c r="AB229" i="6"/>
  <c r="Z229" i="6"/>
  <c r="AA229" i="6" s="1"/>
  <c r="AC229" i="6" s="1"/>
  <c r="AJ228" i="6"/>
  <c r="AQ227" i="6"/>
  <c r="AG227" i="6"/>
  <c r="AF227" i="6"/>
  <c r="AJ226" i="6"/>
  <c r="AM226" i="6" s="1"/>
  <c r="AQ225" i="6"/>
  <c r="AG225" i="6"/>
  <c r="AF225" i="6"/>
  <c r="AB224" i="6"/>
  <c r="Z224" i="6"/>
  <c r="AA224" i="6" s="1"/>
  <c r="AC224" i="6" s="1"/>
  <c r="J224" i="6"/>
  <c r="AQ223" i="6"/>
  <c r="AF223" i="6"/>
  <c r="AB223" i="6"/>
  <c r="Z223" i="6"/>
  <c r="AA223" i="6" s="1"/>
  <c r="AC223" i="6" s="1"/>
  <c r="AB222" i="6"/>
  <c r="J222" i="6"/>
  <c r="Z222" i="6" s="1"/>
  <c r="AA222" i="6" s="1"/>
  <c r="AC222" i="6" s="1"/>
  <c r="AQ221" i="6"/>
  <c r="AF221" i="6"/>
  <c r="AB221" i="6"/>
  <c r="Z221" i="6"/>
  <c r="AA221" i="6" s="1"/>
  <c r="AC221" i="6" s="1"/>
  <c r="AB220" i="6"/>
  <c r="Z220" i="6"/>
  <c r="AA220" i="6" s="1"/>
  <c r="AC220" i="6" s="1"/>
  <c r="AQ219" i="6"/>
  <c r="AF219" i="6"/>
  <c r="AB219" i="6"/>
  <c r="Z219" i="6"/>
  <c r="AA219" i="6" s="1"/>
  <c r="AC219" i="6" s="1"/>
  <c r="AB218" i="6"/>
  <c r="Z218" i="6"/>
  <c r="AA218" i="6" s="1"/>
  <c r="AC218" i="6" s="1"/>
  <c r="AQ217" i="6"/>
  <c r="AF217" i="6"/>
  <c r="AB217" i="6"/>
  <c r="Z217" i="6"/>
  <c r="AA217" i="6" s="1"/>
  <c r="AC217" i="6" s="1"/>
  <c r="AB216" i="6"/>
  <c r="Z216" i="6"/>
  <c r="AA216" i="6" s="1"/>
  <c r="AC216" i="6" s="1"/>
  <c r="AQ215" i="6"/>
  <c r="AF215" i="6"/>
  <c r="AB215" i="6"/>
  <c r="Z215" i="6"/>
  <c r="AA215" i="6" s="1"/>
  <c r="AC215" i="6" s="1"/>
  <c r="AB214" i="6"/>
  <c r="Z214" i="6"/>
  <c r="AA214" i="6" s="1"/>
  <c r="AC214" i="6" s="1"/>
  <c r="AD214" i="6" s="1"/>
  <c r="AQ213" i="6"/>
  <c r="AF213" i="6"/>
  <c r="AB213" i="6"/>
  <c r="Z213" i="6"/>
  <c r="AA213" i="6" s="1"/>
  <c r="AC213" i="6" s="1"/>
  <c r="AB212" i="6"/>
  <c r="Z212" i="6"/>
  <c r="AA212" i="6" s="1"/>
  <c r="AC212" i="6" s="1"/>
  <c r="AQ211" i="6"/>
  <c r="AF211" i="6"/>
  <c r="AB211" i="6"/>
  <c r="AD211" i="6" s="1"/>
  <c r="Z211" i="6"/>
  <c r="AA211" i="6" s="1"/>
  <c r="AC211" i="6" s="1"/>
  <c r="AB210" i="6"/>
  <c r="Z210" i="6"/>
  <c r="AA210" i="6" s="1"/>
  <c r="AC210" i="6" s="1"/>
  <c r="AQ209" i="6"/>
  <c r="AF209" i="6"/>
  <c r="AB209" i="6"/>
  <c r="Z209" i="6"/>
  <c r="AA209" i="6" s="1"/>
  <c r="AC209" i="6" s="1"/>
  <c r="AB208" i="6"/>
  <c r="Z208" i="6"/>
  <c r="AA208" i="6" s="1"/>
  <c r="AC208" i="6" s="1"/>
  <c r="AQ207" i="6"/>
  <c r="AF207" i="6"/>
  <c r="AB207" i="6"/>
  <c r="Z207" i="6"/>
  <c r="AA207" i="6" s="1"/>
  <c r="AC207" i="6" s="1"/>
  <c r="AJ206" i="6"/>
  <c r="AQ205" i="6"/>
  <c r="AG205" i="6"/>
  <c r="AM205" i="6" s="1"/>
  <c r="AF205" i="6"/>
  <c r="AB204" i="6"/>
  <c r="Z204" i="6"/>
  <c r="AA204" i="6" s="1"/>
  <c r="AC204" i="6" s="1"/>
  <c r="AQ203" i="6"/>
  <c r="AF203" i="6"/>
  <c r="AB203" i="6"/>
  <c r="Z203" i="6"/>
  <c r="AA203" i="6" s="1"/>
  <c r="AC203" i="6" s="1"/>
  <c r="AB202" i="6"/>
  <c r="Z202" i="6"/>
  <c r="AA202" i="6" s="1"/>
  <c r="AC202" i="6" s="1"/>
  <c r="AQ201" i="6"/>
  <c r="AF201" i="6"/>
  <c r="AC201" i="6"/>
  <c r="AD201" i="6" s="1"/>
  <c r="AB201" i="6"/>
  <c r="Z201" i="6"/>
  <c r="AA201" i="6" s="1"/>
  <c r="AB200" i="6"/>
  <c r="Z200" i="6"/>
  <c r="AA200" i="6" s="1"/>
  <c r="AC200" i="6" s="1"/>
  <c r="AQ199" i="6"/>
  <c r="AF199" i="6"/>
  <c r="AB199" i="6"/>
  <c r="Z199" i="6"/>
  <c r="AA199" i="6" s="1"/>
  <c r="AC199" i="6" s="1"/>
  <c r="AB198" i="6"/>
  <c r="AA198" i="6"/>
  <c r="AC198" i="6" s="1"/>
  <c r="Z198" i="6"/>
  <c r="AQ197" i="6"/>
  <c r="AF197" i="6"/>
  <c r="AB197" i="6"/>
  <c r="Z197" i="6"/>
  <c r="AA197" i="6" s="1"/>
  <c r="AC197" i="6" s="1"/>
  <c r="AB196" i="6"/>
  <c r="Z196" i="6"/>
  <c r="AA196" i="6" s="1"/>
  <c r="AC196" i="6" s="1"/>
  <c r="AQ195" i="6"/>
  <c r="AF195" i="6"/>
  <c r="AB195" i="6"/>
  <c r="Z195" i="6"/>
  <c r="AA195" i="6" s="1"/>
  <c r="AC195" i="6" s="1"/>
  <c r="AD195" i="6" s="1"/>
  <c r="AB194" i="6"/>
  <c r="Z194" i="6"/>
  <c r="AA194" i="6" s="1"/>
  <c r="AC194" i="6" s="1"/>
  <c r="AQ193" i="6"/>
  <c r="AF193" i="6"/>
  <c r="AB193" i="6"/>
  <c r="AD193" i="6" s="1"/>
  <c r="Z193" i="6"/>
  <c r="AA193" i="6" s="1"/>
  <c r="AC193" i="6" s="1"/>
  <c r="AB192" i="6"/>
  <c r="Z192" i="6"/>
  <c r="AA192" i="6" s="1"/>
  <c r="AC192" i="6" s="1"/>
  <c r="AD192" i="6" s="1"/>
  <c r="AQ191" i="6"/>
  <c r="AF191" i="6"/>
  <c r="AB191" i="6"/>
  <c r="Z191" i="6"/>
  <c r="AA191" i="6" s="1"/>
  <c r="AC191" i="6" s="1"/>
  <c r="AB190" i="6"/>
  <c r="Z190" i="6"/>
  <c r="AA190" i="6" s="1"/>
  <c r="AC190" i="6" s="1"/>
  <c r="AQ189" i="6"/>
  <c r="AF189" i="6"/>
  <c r="AB189" i="6"/>
  <c r="Z189" i="6"/>
  <c r="AA189" i="6" s="1"/>
  <c r="AC189" i="6" s="1"/>
  <c r="AJ188" i="6"/>
  <c r="AQ187" i="6"/>
  <c r="AG187" i="6"/>
  <c r="AM187" i="6" s="1"/>
  <c r="AF187" i="6"/>
  <c r="AJ186" i="6"/>
  <c r="AQ185" i="6"/>
  <c r="AG185" i="6"/>
  <c r="AF185" i="6"/>
  <c r="AJ184" i="6"/>
  <c r="AK184" i="6" s="1"/>
  <c r="AL184" i="6" s="1"/>
  <c r="AN184" i="6" s="1"/>
  <c r="AQ183" i="6"/>
  <c r="AM183" i="6"/>
  <c r="AG183" i="6"/>
  <c r="AH183" i="6" s="1"/>
  <c r="AI183" i="6" s="1"/>
  <c r="AN183" i="6" s="1"/>
  <c r="AF183" i="6"/>
  <c r="AJ182" i="6"/>
  <c r="AM182" i="6" s="1"/>
  <c r="AQ181" i="6"/>
  <c r="AG181" i="6"/>
  <c r="AM181" i="6" s="1"/>
  <c r="AF181" i="6"/>
  <c r="AJ180" i="6"/>
  <c r="AQ179" i="6"/>
  <c r="AG179" i="6"/>
  <c r="AM179" i="6" s="1"/>
  <c r="AF179" i="6"/>
  <c r="AB178" i="6"/>
  <c r="Z178" i="6"/>
  <c r="AA178" i="6" s="1"/>
  <c r="AC178" i="6" s="1"/>
  <c r="AQ177" i="6"/>
  <c r="AF177" i="6"/>
  <c r="AB177" i="6"/>
  <c r="Z177" i="6"/>
  <c r="AA177" i="6" s="1"/>
  <c r="AC177" i="6" s="1"/>
  <c r="AB176" i="6"/>
  <c r="Z176" i="6"/>
  <c r="AA176" i="6" s="1"/>
  <c r="AC176" i="6" s="1"/>
  <c r="AQ175" i="6"/>
  <c r="AF175" i="6"/>
  <c r="AB175" i="6"/>
  <c r="Z175" i="6"/>
  <c r="AA175" i="6" s="1"/>
  <c r="AC175" i="6" s="1"/>
  <c r="AB174" i="6"/>
  <c r="Z174" i="6"/>
  <c r="AA174" i="6" s="1"/>
  <c r="AC174" i="6" s="1"/>
  <c r="AD174" i="6" s="1"/>
  <c r="AQ173" i="6"/>
  <c r="AF173" i="6"/>
  <c r="AB173" i="6"/>
  <c r="Z173" i="6"/>
  <c r="AA173" i="6" s="1"/>
  <c r="AC173" i="6" s="1"/>
  <c r="AB172" i="6"/>
  <c r="Z172" i="6"/>
  <c r="AA172" i="6" s="1"/>
  <c r="AC172" i="6" s="1"/>
  <c r="AQ171" i="6"/>
  <c r="AF171" i="6"/>
  <c r="AB171" i="6"/>
  <c r="Z171" i="6"/>
  <c r="AA171" i="6" s="1"/>
  <c r="AC171" i="6" s="1"/>
  <c r="AB170" i="6"/>
  <c r="Z170" i="6"/>
  <c r="AA170" i="6" s="1"/>
  <c r="AC170" i="6" s="1"/>
  <c r="AQ169" i="6"/>
  <c r="AF169" i="6"/>
  <c r="AB169" i="6"/>
  <c r="Z169" i="6"/>
  <c r="AA169" i="6" s="1"/>
  <c r="AC169" i="6" s="1"/>
  <c r="AB168" i="6"/>
  <c r="AA168" i="6"/>
  <c r="AC168" i="6" s="1"/>
  <c r="Z168" i="6"/>
  <c r="AQ167" i="6"/>
  <c r="AF167" i="6"/>
  <c r="AB167" i="6"/>
  <c r="Z167" i="6"/>
  <c r="AA167" i="6" s="1"/>
  <c r="AC167" i="6" s="1"/>
  <c r="AB166" i="6"/>
  <c r="Z166" i="6"/>
  <c r="AA166" i="6" s="1"/>
  <c r="AC166" i="6" s="1"/>
  <c r="AQ165" i="6"/>
  <c r="AF165" i="6"/>
  <c r="AB165" i="6"/>
  <c r="Z165" i="6"/>
  <c r="AA165" i="6" s="1"/>
  <c r="AC165" i="6" s="1"/>
  <c r="AJ164" i="6"/>
  <c r="AQ163" i="6"/>
  <c r="AG163" i="6"/>
  <c r="AH163" i="6" s="1"/>
  <c r="AI163" i="6" s="1"/>
  <c r="AN163" i="6" s="1"/>
  <c r="AF163" i="6"/>
  <c r="AJ162" i="6"/>
  <c r="AM162" i="6" s="1"/>
  <c r="AQ161" i="6"/>
  <c r="AG161" i="6"/>
  <c r="AH161" i="6" s="1"/>
  <c r="AI161" i="6" s="1"/>
  <c r="AN161" i="6" s="1"/>
  <c r="AF161" i="6"/>
  <c r="AJ160" i="6"/>
  <c r="AQ159" i="6"/>
  <c r="AG159" i="6"/>
  <c r="AF159" i="6"/>
  <c r="AJ158" i="6"/>
  <c r="AK158" i="6" s="1"/>
  <c r="AL158" i="6" s="1"/>
  <c r="AN158" i="6" s="1"/>
  <c r="AQ157" i="6"/>
  <c r="AG157" i="6"/>
  <c r="AF157" i="6"/>
  <c r="AJ156" i="6"/>
  <c r="AM156" i="6" s="1"/>
  <c r="AQ155" i="6"/>
  <c r="AG155" i="6"/>
  <c r="AH155" i="6" s="1"/>
  <c r="AI155" i="6" s="1"/>
  <c r="AN155" i="6" s="1"/>
  <c r="AF155" i="6"/>
  <c r="AJ154" i="6"/>
  <c r="AQ153" i="6"/>
  <c r="AG153" i="6"/>
  <c r="AM153" i="6" s="1"/>
  <c r="AF153" i="6"/>
  <c r="AJ152" i="6"/>
  <c r="AK152" i="6" s="1"/>
  <c r="AL152" i="6" s="1"/>
  <c r="AN152" i="6" s="1"/>
  <c r="AQ151" i="6"/>
  <c r="AM151" i="6"/>
  <c r="AG151" i="6"/>
  <c r="AH151" i="6" s="1"/>
  <c r="AI151" i="6" s="1"/>
  <c r="AN151" i="6" s="1"/>
  <c r="AF151" i="6"/>
  <c r="AJ150" i="6"/>
  <c r="AM150" i="6" s="1"/>
  <c r="AQ149" i="6"/>
  <c r="AG149" i="6"/>
  <c r="AH149" i="6" s="1"/>
  <c r="AI149" i="6" s="1"/>
  <c r="AN149" i="6" s="1"/>
  <c r="AF149" i="6"/>
  <c r="AJ148" i="6"/>
  <c r="AQ147" i="6"/>
  <c r="AH147" i="6"/>
  <c r="AI147" i="6" s="1"/>
  <c r="AN147" i="6" s="1"/>
  <c r="AG147" i="6"/>
  <c r="AM147" i="6" s="1"/>
  <c r="AF147" i="6"/>
  <c r="AJ146" i="6"/>
  <c r="AQ145" i="6"/>
  <c r="AG145" i="6"/>
  <c r="AF145" i="6"/>
  <c r="AJ144" i="6"/>
  <c r="AK144" i="6" s="1"/>
  <c r="AL144" i="6" s="1"/>
  <c r="AN144" i="6" s="1"/>
  <c r="AQ143" i="6"/>
  <c r="AG143" i="6"/>
  <c r="AM143" i="6" s="1"/>
  <c r="AF143" i="6"/>
  <c r="AJ142" i="6"/>
  <c r="AQ141" i="6"/>
  <c r="AH141" i="6"/>
  <c r="AI141" i="6" s="1"/>
  <c r="AN141" i="6" s="1"/>
  <c r="AG141" i="6"/>
  <c r="AM141" i="6" s="1"/>
  <c r="AF141" i="6"/>
  <c r="AJ140" i="6"/>
  <c r="AM140" i="6" s="1"/>
  <c r="AQ139" i="6"/>
  <c r="AG139" i="6"/>
  <c r="AF139" i="6"/>
  <c r="AJ138" i="6"/>
  <c r="AM138" i="6" s="1"/>
  <c r="AQ137" i="6"/>
  <c r="AM137" i="6"/>
  <c r="AH137" i="6"/>
  <c r="AI137" i="6" s="1"/>
  <c r="AN137" i="6" s="1"/>
  <c r="AG137" i="6"/>
  <c r="AF137" i="6"/>
  <c r="AJ136" i="6"/>
  <c r="AK136" i="6" s="1"/>
  <c r="AL136" i="6" s="1"/>
  <c r="AN136" i="6" s="1"/>
  <c r="AQ135" i="6"/>
  <c r="AG135" i="6"/>
  <c r="AM135" i="6" s="1"/>
  <c r="AF135" i="6"/>
  <c r="AJ134" i="6"/>
  <c r="AK134" i="6" s="1"/>
  <c r="AL134" i="6" s="1"/>
  <c r="AN134" i="6" s="1"/>
  <c r="AQ133" i="6"/>
  <c r="AG133" i="6"/>
  <c r="AM133" i="6" s="1"/>
  <c r="AF133" i="6"/>
  <c r="AJ132" i="6"/>
  <c r="AQ131" i="6"/>
  <c r="AG131" i="6"/>
  <c r="AF131" i="6"/>
  <c r="AJ130" i="6"/>
  <c r="AQ129" i="6"/>
  <c r="AM129" i="6"/>
  <c r="AO129" i="6" s="1"/>
  <c r="AG129" i="6"/>
  <c r="AH129" i="6" s="1"/>
  <c r="AI129" i="6" s="1"/>
  <c r="AN129" i="6" s="1"/>
  <c r="AF129" i="6"/>
  <c r="AJ128" i="6"/>
  <c r="AQ127" i="6"/>
  <c r="AG127" i="6"/>
  <c r="AM127" i="6" s="1"/>
  <c r="AF127" i="6"/>
  <c r="AB126" i="6"/>
  <c r="Z126" i="6"/>
  <c r="AA126" i="6" s="1"/>
  <c r="AC126" i="6" s="1"/>
  <c r="AQ125" i="6"/>
  <c r="AF125" i="6"/>
  <c r="AB125" i="6"/>
  <c r="Z125" i="6"/>
  <c r="AA125" i="6" s="1"/>
  <c r="AC125" i="6" s="1"/>
  <c r="AB124" i="6"/>
  <c r="Z124" i="6"/>
  <c r="AA124" i="6" s="1"/>
  <c r="AC124" i="6" s="1"/>
  <c r="AQ123" i="6"/>
  <c r="AF123" i="6"/>
  <c r="AB123" i="6"/>
  <c r="Z123" i="6"/>
  <c r="AA123" i="6" s="1"/>
  <c r="AC123" i="6" s="1"/>
  <c r="AB122" i="6"/>
  <c r="Z122" i="6"/>
  <c r="AA122" i="6" s="1"/>
  <c r="AC122" i="6" s="1"/>
  <c r="AQ121" i="6"/>
  <c r="AF121" i="6"/>
  <c r="AB121" i="6"/>
  <c r="Z121" i="6"/>
  <c r="AA121" i="6" s="1"/>
  <c r="AC121" i="6" s="1"/>
  <c r="AJ120" i="6"/>
  <c r="AM120" i="6" s="1"/>
  <c r="AQ119" i="6"/>
  <c r="AG119" i="6"/>
  <c r="AM119" i="6" s="1"/>
  <c r="AF119" i="6"/>
  <c r="AJ118" i="6"/>
  <c r="AQ117" i="6"/>
  <c r="AG117" i="6"/>
  <c r="AF117" i="6"/>
  <c r="AJ116" i="6"/>
  <c r="AQ115" i="6"/>
  <c r="AG115" i="6"/>
  <c r="AF115" i="6"/>
  <c r="AJ114" i="6"/>
  <c r="AK114" i="6" s="1"/>
  <c r="AL114" i="6" s="1"/>
  <c r="AN114" i="6" s="1"/>
  <c r="AQ113" i="6"/>
  <c r="AG113" i="6"/>
  <c r="AF113" i="6"/>
  <c r="AJ112" i="6"/>
  <c r="AM112" i="6" s="1"/>
  <c r="AQ111" i="6"/>
  <c r="AG111" i="6"/>
  <c r="AH111" i="6" s="1"/>
  <c r="AI111" i="6" s="1"/>
  <c r="AN111" i="6" s="1"/>
  <c r="AF111" i="6"/>
  <c r="AJ110" i="6"/>
  <c r="AK110" i="6" s="1"/>
  <c r="AL110" i="6" s="1"/>
  <c r="AN110" i="6" s="1"/>
  <c r="AQ109" i="6"/>
  <c r="AG109" i="6"/>
  <c r="AH109" i="6" s="1"/>
  <c r="AI109" i="6" s="1"/>
  <c r="AN109" i="6" s="1"/>
  <c r="AF109" i="6"/>
  <c r="AJ108" i="6"/>
  <c r="AM108" i="6" s="1"/>
  <c r="AQ107" i="6"/>
  <c r="AG107" i="6"/>
  <c r="AH107" i="6" s="1"/>
  <c r="AI107" i="6" s="1"/>
  <c r="AN107" i="6" s="1"/>
  <c r="AF107" i="6"/>
  <c r="AJ106" i="6"/>
  <c r="AQ105" i="6"/>
  <c r="AG105" i="6"/>
  <c r="AF105" i="6"/>
  <c r="AJ104" i="6"/>
  <c r="AQ103" i="6"/>
  <c r="AG103" i="6"/>
  <c r="AH103" i="6" s="1"/>
  <c r="AI103" i="6" s="1"/>
  <c r="AN103" i="6" s="1"/>
  <c r="AF103" i="6"/>
  <c r="AJ102" i="6"/>
  <c r="AQ101" i="6"/>
  <c r="AG101" i="6"/>
  <c r="AF101" i="6"/>
  <c r="AJ100" i="6"/>
  <c r="AQ99" i="6"/>
  <c r="AG99" i="6"/>
  <c r="AH99" i="6" s="1"/>
  <c r="AI99" i="6" s="1"/>
  <c r="AN99" i="6" s="1"/>
  <c r="AF99" i="6"/>
  <c r="AB98" i="6"/>
  <c r="AD98" i="6" s="1"/>
  <c r="Z98" i="6"/>
  <c r="AA98" i="6" s="1"/>
  <c r="AC98" i="6" s="1"/>
  <c r="AQ97" i="6"/>
  <c r="AF97" i="6"/>
  <c r="AB97" i="6"/>
  <c r="Z97" i="6"/>
  <c r="AA97" i="6" s="1"/>
  <c r="AC97" i="6" s="1"/>
  <c r="AJ96" i="6"/>
  <c r="AM96" i="6" s="1"/>
  <c r="AQ95" i="6"/>
  <c r="AG95" i="6"/>
  <c r="AH95" i="6" s="1"/>
  <c r="AI95" i="6" s="1"/>
  <c r="AN95" i="6" s="1"/>
  <c r="AF95" i="6"/>
  <c r="AB94" i="6"/>
  <c r="Z94" i="6"/>
  <c r="AA94" i="6" s="1"/>
  <c r="AC94" i="6" s="1"/>
  <c r="AQ93" i="6"/>
  <c r="AF93" i="6"/>
  <c r="AB93" i="6"/>
  <c r="Z93" i="6"/>
  <c r="AA93" i="6" s="1"/>
  <c r="AC93" i="6" s="1"/>
  <c r="AB92" i="6"/>
  <c r="Z92" i="6"/>
  <c r="AA92" i="6" s="1"/>
  <c r="AC92" i="6" s="1"/>
  <c r="AQ91" i="6"/>
  <c r="AF91" i="6"/>
  <c r="AB91" i="6"/>
  <c r="AA91" i="6"/>
  <c r="AC91" i="6" s="1"/>
  <c r="Z91" i="6"/>
  <c r="AJ90" i="6"/>
  <c r="AK90" i="6" s="1"/>
  <c r="AL90" i="6" s="1"/>
  <c r="AN90" i="6" s="1"/>
  <c r="AQ89" i="6"/>
  <c r="AG89" i="6"/>
  <c r="AM89" i="6" s="1"/>
  <c r="AF89" i="6"/>
  <c r="AJ88" i="6"/>
  <c r="AK88" i="6" s="1"/>
  <c r="AL88" i="6" s="1"/>
  <c r="AN88" i="6" s="1"/>
  <c r="AQ87" i="6"/>
  <c r="AG87" i="6"/>
  <c r="AH87" i="6" s="1"/>
  <c r="AI87" i="6" s="1"/>
  <c r="AN87" i="6" s="1"/>
  <c r="AF87" i="6"/>
  <c r="AJ86" i="6"/>
  <c r="AK86" i="6" s="1"/>
  <c r="AL86" i="6" s="1"/>
  <c r="AN86" i="6" s="1"/>
  <c r="AQ85" i="6"/>
  <c r="AM85" i="6"/>
  <c r="AG85" i="6"/>
  <c r="AH85" i="6" s="1"/>
  <c r="AI85" i="6" s="1"/>
  <c r="AN85" i="6" s="1"/>
  <c r="AF85" i="6"/>
  <c r="AJ84" i="6"/>
  <c r="AK84" i="6" s="1"/>
  <c r="AL84" i="6" s="1"/>
  <c r="AN84" i="6" s="1"/>
  <c r="AQ83" i="6"/>
  <c r="AG83" i="6"/>
  <c r="AM83" i="6" s="1"/>
  <c r="AF83" i="6"/>
  <c r="AJ82" i="6"/>
  <c r="AK82" i="6" s="1"/>
  <c r="AL82" i="6" s="1"/>
  <c r="AN82" i="6" s="1"/>
  <c r="J82" i="6"/>
  <c r="AQ81" i="6"/>
  <c r="AG81" i="6"/>
  <c r="AF81" i="6"/>
  <c r="AJ80" i="6"/>
  <c r="AK80" i="6" s="1"/>
  <c r="AL80" i="6" s="1"/>
  <c r="AN80" i="6" s="1"/>
  <c r="AQ79" i="6"/>
  <c r="AG79" i="6"/>
  <c r="AM79" i="6" s="1"/>
  <c r="AF79" i="6"/>
  <c r="AB78" i="6"/>
  <c r="Z78" i="6"/>
  <c r="AA78" i="6" s="1"/>
  <c r="AC78" i="6" s="1"/>
  <c r="AQ77" i="6"/>
  <c r="AF77" i="6"/>
  <c r="AB77" i="6"/>
  <c r="Z77" i="6"/>
  <c r="AA77" i="6" s="1"/>
  <c r="AC77" i="6" s="1"/>
  <c r="AB76" i="6"/>
  <c r="Z76" i="6"/>
  <c r="AA76" i="6" s="1"/>
  <c r="AC76" i="6" s="1"/>
  <c r="AQ75" i="6"/>
  <c r="AF75" i="6"/>
  <c r="AB75" i="6"/>
  <c r="Z75" i="6"/>
  <c r="AA75" i="6" s="1"/>
  <c r="AC75" i="6" s="1"/>
  <c r="AJ74" i="6"/>
  <c r="AM74" i="6" s="1"/>
  <c r="J74" i="6"/>
  <c r="AQ73" i="6"/>
  <c r="AG73" i="6"/>
  <c r="AH73" i="6" s="1"/>
  <c r="AI73" i="6" s="1"/>
  <c r="AN73" i="6" s="1"/>
  <c r="AF73" i="6"/>
  <c r="AM72" i="6"/>
  <c r="AK72" i="6"/>
  <c r="AL72" i="6" s="1"/>
  <c r="AN72" i="6" s="1"/>
  <c r="AJ72" i="6"/>
  <c r="J72" i="6"/>
  <c r="AQ71" i="6"/>
  <c r="AG71" i="6"/>
  <c r="AM71" i="6" s="1"/>
  <c r="AF71" i="6"/>
  <c r="AJ70" i="6"/>
  <c r="AM70" i="6" s="1"/>
  <c r="J70" i="6"/>
  <c r="AQ69" i="6"/>
  <c r="AH69" i="6"/>
  <c r="AI69" i="6" s="1"/>
  <c r="AN69" i="6" s="1"/>
  <c r="AG69" i="6"/>
  <c r="AM69" i="6" s="1"/>
  <c r="AF69" i="6"/>
  <c r="AJ68" i="6"/>
  <c r="AK68" i="6" s="1"/>
  <c r="AL68" i="6" s="1"/>
  <c r="AN68" i="6" s="1"/>
  <c r="J68" i="6"/>
  <c r="AQ67" i="6"/>
  <c r="AG67" i="6"/>
  <c r="AH67" i="6" s="1"/>
  <c r="AI67" i="6" s="1"/>
  <c r="AN67" i="6" s="1"/>
  <c r="AF67" i="6"/>
  <c r="AJ66" i="6"/>
  <c r="J66" i="6"/>
  <c r="AQ65" i="6"/>
  <c r="AG65" i="6"/>
  <c r="AM65" i="6" s="1"/>
  <c r="AF65" i="6"/>
  <c r="AJ64" i="6"/>
  <c r="AM64" i="6" s="1"/>
  <c r="J64" i="6"/>
  <c r="AQ63" i="6"/>
  <c r="AM63" i="6"/>
  <c r="AG63" i="6"/>
  <c r="AH63" i="6" s="1"/>
  <c r="AI63" i="6" s="1"/>
  <c r="AN63" i="6" s="1"/>
  <c r="AF63" i="6"/>
  <c r="AJ50" i="6"/>
  <c r="AM50" i="6" s="1"/>
  <c r="AQ49" i="6"/>
  <c r="AG49" i="6"/>
  <c r="AF49" i="6"/>
  <c r="AJ48" i="6"/>
  <c r="J48" i="6"/>
  <c r="AQ47" i="6"/>
  <c r="AG47" i="6"/>
  <c r="AM47" i="6" s="1"/>
  <c r="AF47" i="6"/>
  <c r="AJ46" i="6"/>
  <c r="AK46" i="6" s="1"/>
  <c r="AL46" i="6" s="1"/>
  <c r="AN46" i="6" s="1"/>
  <c r="J46" i="6"/>
  <c r="AQ45" i="6"/>
  <c r="AG45" i="6"/>
  <c r="AF45" i="6"/>
  <c r="AJ44" i="6"/>
  <c r="J44" i="6"/>
  <c r="AQ43" i="6"/>
  <c r="AH43" i="6"/>
  <c r="AI43" i="6" s="1"/>
  <c r="AN43" i="6" s="1"/>
  <c r="AG43" i="6"/>
  <c r="AM43" i="6" s="1"/>
  <c r="AF43" i="6"/>
  <c r="AJ42" i="6"/>
  <c r="AK42" i="6" s="1"/>
  <c r="AL42" i="6" s="1"/>
  <c r="AN42" i="6" s="1"/>
  <c r="J42" i="6"/>
  <c r="AQ41" i="6"/>
  <c r="AG41" i="6"/>
  <c r="AF41" i="6"/>
  <c r="AB40" i="6"/>
  <c r="Z40" i="6"/>
  <c r="AA40" i="6" s="1"/>
  <c r="AC40" i="6" s="1"/>
  <c r="AQ39" i="6"/>
  <c r="AF39" i="6"/>
  <c r="AB39" i="6"/>
  <c r="Z39" i="6"/>
  <c r="AA39" i="6" s="1"/>
  <c r="AC39" i="6" s="1"/>
  <c r="AB38" i="6"/>
  <c r="Z38" i="6"/>
  <c r="AA38" i="6" s="1"/>
  <c r="AC38" i="6" s="1"/>
  <c r="AQ37" i="6"/>
  <c r="AF37" i="6"/>
  <c r="AB37" i="6"/>
  <c r="AA37" i="6"/>
  <c r="AC37" i="6" s="1"/>
  <c r="Z37" i="6"/>
  <c r="AB36" i="6"/>
  <c r="Z36" i="6"/>
  <c r="AA36" i="6" s="1"/>
  <c r="AC36" i="6" s="1"/>
  <c r="AQ35" i="6"/>
  <c r="AF35" i="6"/>
  <c r="AB35" i="6"/>
  <c r="Z35" i="6"/>
  <c r="AA35" i="6" s="1"/>
  <c r="AC35" i="6" s="1"/>
  <c r="AB34" i="6"/>
  <c r="Z34" i="6"/>
  <c r="AA34" i="6" s="1"/>
  <c r="AC34" i="6" s="1"/>
  <c r="AQ33" i="6"/>
  <c r="AF33" i="6"/>
  <c r="AB33" i="6"/>
  <c r="Z33" i="6"/>
  <c r="AA33" i="6" s="1"/>
  <c r="AC33" i="6" s="1"/>
  <c r="AJ32" i="6"/>
  <c r="J32" i="6"/>
  <c r="AQ31" i="6"/>
  <c r="AG31" i="6"/>
  <c r="AM31" i="6" s="1"/>
  <c r="AF31" i="6"/>
  <c r="AC30" i="6"/>
  <c r="AB30" i="6"/>
  <c r="Z30" i="6"/>
  <c r="AA30" i="6" s="1"/>
  <c r="AQ29" i="6"/>
  <c r="AF29" i="6"/>
  <c r="AB29" i="6"/>
  <c r="Z29" i="6"/>
  <c r="AA29" i="6" s="1"/>
  <c r="AC29" i="6" s="1"/>
  <c r="AJ28" i="6"/>
  <c r="AM28" i="6" s="1"/>
  <c r="J28" i="6"/>
  <c r="AQ27" i="6"/>
  <c r="AG27" i="6"/>
  <c r="AH27" i="6" s="1"/>
  <c r="AI27" i="6" s="1"/>
  <c r="AN27" i="6" s="1"/>
  <c r="AF27" i="6"/>
  <c r="AJ26" i="6"/>
  <c r="AK26" i="6" s="1"/>
  <c r="AL26" i="6" s="1"/>
  <c r="AN26" i="6" s="1"/>
  <c r="J26" i="6"/>
  <c r="AQ25" i="6"/>
  <c r="AG25" i="6"/>
  <c r="AF25" i="6"/>
  <c r="AJ24" i="6"/>
  <c r="AK24" i="6" s="1"/>
  <c r="AL24" i="6" s="1"/>
  <c r="AN24" i="6" s="1"/>
  <c r="J24" i="6"/>
  <c r="AQ23" i="6"/>
  <c r="AG23" i="6"/>
  <c r="AF23" i="6"/>
  <c r="AB22" i="6"/>
  <c r="Z22" i="6"/>
  <c r="AA22" i="6" s="1"/>
  <c r="AC22" i="6" s="1"/>
  <c r="AQ21" i="6"/>
  <c r="AF21" i="6"/>
  <c r="AB21" i="6"/>
  <c r="AA21" i="6"/>
  <c r="AC21" i="6" s="1"/>
  <c r="Z21" i="6"/>
  <c r="AB20" i="6"/>
  <c r="Z20" i="6"/>
  <c r="AA20" i="6" s="1"/>
  <c r="AC20" i="6" s="1"/>
  <c r="AQ19" i="6"/>
  <c r="AF19" i="6"/>
  <c r="AB19" i="6"/>
  <c r="Z19" i="6"/>
  <c r="AA19" i="6" s="1"/>
  <c r="AC19" i="6" s="1"/>
  <c r="AB18" i="6"/>
  <c r="Z18" i="6"/>
  <c r="AA18" i="6" s="1"/>
  <c r="AC18" i="6" s="1"/>
  <c r="AQ17" i="6"/>
  <c r="AF17" i="6"/>
  <c r="AB17" i="6"/>
  <c r="Z17" i="6"/>
  <c r="AA17" i="6" s="1"/>
  <c r="AC17" i="6" s="1"/>
  <c r="AJ16" i="6"/>
  <c r="AQ15" i="6"/>
  <c r="AG15" i="6"/>
  <c r="AF15" i="6"/>
  <c r="AJ14" i="6"/>
  <c r="AK14" i="6" s="1"/>
  <c r="AL14" i="6" s="1"/>
  <c r="AN14" i="6" s="1"/>
  <c r="J14" i="6"/>
  <c r="AQ13" i="6"/>
  <c r="AG13" i="6"/>
  <c r="AH13" i="6" s="1"/>
  <c r="AI13" i="6" s="1"/>
  <c r="AN13" i="6" s="1"/>
  <c r="AF13" i="6"/>
  <c r="AJ12" i="6"/>
  <c r="AM12" i="6" s="1"/>
  <c r="J12" i="6"/>
  <c r="AQ11" i="6"/>
  <c r="AH11" i="6"/>
  <c r="AI11" i="6" s="1"/>
  <c r="AN11" i="6" s="1"/>
  <c r="AG11" i="6"/>
  <c r="AM11" i="6" s="1"/>
  <c r="AF11" i="6"/>
  <c r="AJ10" i="6"/>
  <c r="AK10" i="6" s="1"/>
  <c r="AL10" i="6" s="1"/>
  <c r="AN10" i="6" s="1"/>
  <c r="J10" i="6"/>
  <c r="AQ9" i="6"/>
  <c r="AH9" i="6"/>
  <c r="AI9" i="6" s="1"/>
  <c r="AN9" i="6" s="1"/>
  <c r="AG9" i="6"/>
  <c r="AM9" i="6" s="1"/>
  <c r="AF9" i="6"/>
  <c r="AJ8" i="6"/>
  <c r="AK8" i="6" s="1"/>
  <c r="AL8" i="6" s="1"/>
  <c r="AN8" i="6" s="1"/>
  <c r="AQ7" i="6"/>
  <c r="AN7" i="6"/>
  <c r="AM7" i="6"/>
  <c r="AG7" i="6"/>
  <c r="AH7" i="6" s="1"/>
  <c r="AI7" i="6" s="1"/>
  <c r="AF7" i="6"/>
  <c r="AK6" i="6"/>
  <c r="AL6" i="6" s="1"/>
  <c r="AN6" i="6" s="1"/>
  <c r="AJ6" i="6"/>
  <c r="AM6" i="6" s="1"/>
  <c r="J6" i="6"/>
  <c r="AQ5" i="6"/>
  <c r="AF5" i="6"/>
  <c r="AC5" i="6"/>
  <c r="AB5" i="6"/>
  <c r="Z5" i="6"/>
  <c r="AA5" i="6" s="1"/>
  <c r="AK74" i="6" l="1"/>
  <c r="AL74" i="6" s="1"/>
  <c r="AN74" i="6" s="1"/>
  <c r="AD197" i="6"/>
  <c r="AD210" i="6"/>
  <c r="AK140" i="6"/>
  <c r="AL140" i="6" s="1"/>
  <c r="AN140" i="6" s="1"/>
  <c r="AD423" i="6"/>
  <c r="AE423" i="6" s="1"/>
  <c r="AR423" i="6" s="1"/>
  <c r="AM144" i="6"/>
  <c r="AH79" i="6"/>
  <c r="AI79" i="6" s="1"/>
  <c r="AN79" i="6" s="1"/>
  <c r="AH179" i="6"/>
  <c r="AI179" i="6" s="1"/>
  <c r="AN179" i="6" s="1"/>
  <c r="AH205" i="6"/>
  <c r="AI205" i="6" s="1"/>
  <c r="AN205" i="6" s="1"/>
  <c r="AO205" i="6" s="1"/>
  <c r="AD242" i="6"/>
  <c r="AD244" i="6"/>
  <c r="AH287" i="6"/>
  <c r="AI287" i="6" s="1"/>
  <c r="AN287" i="6" s="1"/>
  <c r="AH301" i="6"/>
  <c r="AI301" i="6" s="1"/>
  <c r="AN301" i="6" s="1"/>
  <c r="AM109" i="6"/>
  <c r="AH135" i="6"/>
  <c r="AI135" i="6" s="1"/>
  <c r="AN135" i="6" s="1"/>
  <c r="AH295" i="6"/>
  <c r="AI295" i="6" s="1"/>
  <c r="AN295" i="6" s="1"/>
  <c r="AM315" i="6"/>
  <c r="AD422" i="6"/>
  <c r="AE422" i="6" s="1"/>
  <c r="AR422" i="6" s="1"/>
  <c r="AH133" i="6"/>
  <c r="AI133" i="6" s="1"/>
  <c r="AN133" i="6" s="1"/>
  <c r="AD216" i="6"/>
  <c r="AD241" i="6"/>
  <c r="AM103" i="6"/>
  <c r="AO103" i="6" s="1"/>
  <c r="AM163" i="6"/>
  <c r="AH181" i="6"/>
  <c r="AI181" i="6" s="1"/>
  <c r="AN181" i="6" s="1"/>
  <c r="AH303" i="6"/>
  <c r="AI303" i="6" s="1"/>
  <c r="AN303" i="6" s="1"/>
  <c r="AO303" i="6" s="1"/>
  <c r="AM99" i="6"/>
  <c r="AO99" i="6" s="1"/>
  <c r="AD126" i="6"/>
  <c r="AH187" i="6"/>
  <c r="AI187" i="6" s="1"/>
  <c r="AN187" i="6" s="1"/>
  <c r="AO11" i="6"/>
  <c r="AM283" i="6"/>
  <c r="AO283" i="6" s="1"/>
  <c r="AH347" i="6"/>
  <c r="AI347" i="6" s="1"/>
  <c r="AN347" i="6" s="1"/>
  <c r="AM27" i="6"/>
  <c r="AM67" i="6"/>
  <c r="AO67" i="6" s="1"/>
  <c r="AM87" i="6"/>
  <c r="AO87" i="6" s="1"/>
  <c r="AM111" i="6"/>
  <c r="AO111" i="6" s="1"/>
  <c r="AD173" i="6"/>
  <c r="AD325" i="6"/>
  <c r="AD431" i="6"/>
  <c r="AE431" i="6" s="1"/>
  <c r="AR431" i="6" s="1"/>
  <c r="AD30" i="6"/>
  <c r="AH47" i="6"/>
  <c r="AI47" i="6" s="1"/>
  <c r="AN47" i="6" s="1"/>
  <c r="AO47" i="6" s="1"/>
  <c r="AH119" i="6"/>
  <c r="AI119" i="6" s="1"/>
  <c r="AN119" i="6" s="1"/>
  <c r="AO119" i="6" s="1"/>
  <c r="AH153" i="6"/>
  <c r="AI153" i="6" s="1"/>
  <c r="AN153" i="6" s="1"/>
  <c r="AD222" i="6"/>
  <c r="AD234" i="6"/>
  <c r="AM281" i="6"/>
  <c r="AO281" i="6" s="1"/>
  <c r="AM313" i="6"/>
  <c r="AO313" i="6" s="1"/>
  <c r="AD353" i="6"/>
  <c r="AE355" i="6"/>
  <c r="AR355" i="6" s="1"/>
  <c r="AD404" i="6"/>
  <c r="AE404" i="6" s="1"/>
  <c r="AD428" i="6"/>
  <c r="AE428" i="6" s="1"/>
  <c r="AR428" i="6" s="1"/>
  <c r="AO85" i="6"/>
  <c r="AD420" i="6"/>
  <c r="AE420" i="6" s="1"/>
  <c r="AR420" i="6" s="1"/>
  <c r="AH83" i="6"/>
  <c r="AI83" i="6" s="1"/>
  <c r="AN83" i="6" s="1"/>
  <c r="AD93" i="6"/>
  <c r="AM95" i="6"/>
  <c r="AD218" i="6"/>
  <c r="AD223" i="6"/>
  <c r="AD230" i="6"/>
  <c r="AD243" i="6"/>
  <c r="AD256" i="6"/>
  <c r="AD364" i="6"/>
  <c r="AD425" i="6"/>
  <c r="AE425" i="6" s="1"/>
  <c r="AR425" i="6" s="1"/>
  <c r="AD252" i="6"/>
  <c r="AD259" i="6"/>
  <c r="AD278" i="6"/>
  <c r="AD324" i="6"/>
  <c r="AM351" i="6"/>
  <c r="AO351" i="6" s="1"/>
  <c r="AD374" i="6"/>
  <c r="AM13" i="6"/>
  <c r="AO13" i="6" s="1"/>
  <c r="AD19" i="6"/>
  <c r="AE21" i="6"/>
  <c r="AR21" i="6" s="1"/>
  <c r="AH31" i="6"/>
  <c r="AI31" i="6" s="1"/>
  <c r="AN31" i="6" s="1"/>
  <c r="AH71" i="6"/>
  <c r="AI71" i="6" s="1"/>
  <c r="AN71" i="6" s="1"/>
  <c r="AO71" i="6" s="1"/>
  <c r="AH89" i="6"/>
  <c r="AI89" i="6" s="1"/>
  <c r="AN89" i="6" s="1"/>
  <c r="AO89" i="6" s="1"/>
  <c r="AM107" i="6"/>
  <c r="AO107" i="6" s="1"/>
  <c r="AM149" i="6"/>
  <c r="AD168" i="6"/>
  <c r="AM235" i="6"/>
  <c r="AO235" i="6" s="1"/>
  <c r="AD248" i="6"/>
  <c r="AD264" i="6"/>
  <c r="AH291" i="6"/>
  <c r="AI291" i="6" s="1"/>
  <c r="AN291" i="6" s="1"/>
  <c r="AO291" i="6" s="1"/>
  <c r="AM297" i="6"/>
  <c r="AH309" i="6"/>
  <c r="AI309" i="6" s="1"/>
  <c r="AN309" i="6" s="1"/>
  <c r="AM331" i="6"/>
  <c r="AO331" i="6" s="1"/>
  <c r="AH349" i="6"/>
  <c r="AI349" i="6" s="1"/>
  <c r="AN349" i="6" s="1"/>
  <c r="AO349" i="6" s="1"/>
  <c r="AD356" i="6"/>
  <c r="AD367" i="6"/>
  <c r="AD403" i="6"/>
  <c r="AE403" i="6" s="1"/>
  <c r="AD38" i="6"/>
  <c r="AD327" i="6"/>
  <c r="AD358" i="6"/>
  <c r="AD371" i="6"/>
  <c r="AD405" i="6"/>
  <c r="AE405" i="6" s="1"/>
  <c r="AD432" i="6"/>
  <c r="AE432" i="6" s="1"/>
  <c r="AR432" i="6" s="1"/>
  <c r="AO9" i="6"/>
  <c r="AM73" i="6"/>
  <c r="AE97" i="6"/>
  <c r="AR97" i="6" s="1"/>
  <c r="AD175" i="6"/>
  <c r="AD273" i="6"/>
  <c r="AD277" i="6"/>
  <c r="AD421" i="6"/>
  <c r="AE421" i="6" s="1"/>
  <c r="AR421" i="6" s="1"/>
  <c r="AD424" i="6"/>
  <c r="AE424" i="6" s="1"/>
  <c r="AR424" i="6" s="1"/>
  <c r="AD92" i="6"/>
  <c r="AO137" i="6"/>
  <c r="AO153" i="6"/>
  <c r="AK288" i="6"/>
  <c r="AL288" i="6" s="1"/>
  <c r="AN288" i="6" s="1"/>
  <c r="AO309" i="6"/>
  <c r="AD322" i="6"/>
  <c r="AD340" i="6"/>
  <c r="AM90" i="6"/>
  <c r="AP89" i="6" s="1"/>
  <c r="AR89" i="6" s="1"/>
  <c r="AO83" i="6"/>
  <c r="AD178" i="6"/>
  <c r="AD232" i="6"/>
  <c r="AD337" i="6"/>
  <c r="AO73" i="6"/>
  <c r="AK112" i="6"/>
  <c r="AL112" i="6" s="1"/>
  <c r="AN112" i="6" s="1"/>
  <c r="AK150" i="6"/>
  <c r="AL150" i="6" s="1"/>
  <c r="AN150" i="6" s="1"/>
  <c r="AP149" i="6" s="1"/>
  <c r="AR149" i="6" s="1"/>
  <c r="AD208" i="6"/>
  <c r="AK304" i="6"/>
  <c r="AL304" i="6" s="1"/>
  <c r="AN304" i="6" s="1"/>
  <c r="AP303" i="6" s="1"/>
  <c r="AR303" i="6" s="1"/>
  <c r="AM316" i="6"/>
  <c r="AE321" i="6"/>
  <c r="AR321" i="6" s="1"/>
  <c r="AE357" i="6"/>
  <c r="AR357" i="6" s="1"/>
  <c r="AM158" i="6"/>
  <c r="AM26" i="6"/>
  <c r="AK70" i="6"/>
  <c r="AL70" i="6" s="1"/>
  <c r="AN70" i="6" s="1"/>
  <c r="AP69" i="6" s="1"/>
  <c r="AR69" i="6" s="1"/>
  <c r="AO347" i="6"/>
  <c r="AM10" i="6"/>
  <c r="AP9" i="6" s="1"/>
  <c r="AR9" i="6" s="1"/>
  <c r="AM14" i="6"/>
  <c r="AO31" i="6"/>
  <c r="AM68" i="6"/>
  <c r="AM46" i="6"/>
  <c r="AK138" i="6"/>
  <c r="AL138" i="6" s="1"/>
  <c r="AN138" i="6" s="1"/>
  <c r="AP137" i="6" s="1"/>
  <c r="AR137" i="6" s="1"/>
  <c r="AM184" i="6"/>
  <c r="AP183" i="6" s="1"/>
  <c r="AR183" i="6" s="1"/>
  <c r="AD219" i="6"/>
  <c r="AM300" i="6"/>
  <c r="AM308" i="6"/>
  <c r="AM318" i="6"/>
  <c r="AP317" i="6" s="1"/>
  <c r="AR317" i="6" s="1"/>
  <c r="AD35" i="6"/>
  <c r="AD39" i="6"/>
  <c r="AD97" i="6"/>
  <c r="AM110" i="6"/>
  <c r="AD124" i="6"/>
  <c r="AM134" i="6"/>
  <c r="AP133" i="6" s="1"/>
  <c r="AR133" i="6" s="1"/>
  <c r="AD213" i="6"/>
  <c r="AD215" i="6"/>
  <c r="AM314" i="6"/>
  <c r="AM352" i="6"/>
  <c r="AP351" i="6" s="1"/>
  <c r="AR351" i="6" s="1"/>
  <c r="AD375" i="6"/>
  <c r="AD411" i="6"/>
  <c r="AE411" i="6" s="1"/>
  <c r="AR411" i="6" s="1"/>
  <c r="AM88" i="6"/>
  <c r="AK226" i="6"/>
  <c r="AL226" i="6" s="1"/>
  <c r="AN226" i="6" s="1"/>
  <c r="AE239" i="6"/>
  <c r="AR239" i="6" s="1"/>
  <c r="AD276" i="6"/>
  <c r="AK290" i="6"/>
  <c r="AL290" i="6" s="1"/>
  <c r="AN290" i="6" s="1"/>
  <c r="AD36" i="6"/>
  <c r="AE39" i="6"/>
  <c r="AR39" i="6" s="1"/>
  <c r="AE123" i="6"/>
  <c r="AR123" i="6" s="1"/>
  <c r="AK236" i="6"/>
  <c r="AL236" i="6" s="1"/>
  <c r="AN236" i="6" s="1"/>
  <c r="AP235" i="6" s="1"/>
  <c r="AR235" i="6" s="1"/>
  <c r="AD406" i="6"/>
  <c r="AE406" i="6" s="1"/>
  <c r="AD426" i="6"/>
  <c r="AE426" i="6" s="1"/>
  <c r="AR426" i="6" s="1"/>
  <c r="AD434" i="6"/>
  <c r="AE434" i="6" s="1"/>
  <c r="AR434" i="6" s="1"/>
  <c r="AM8" i="6"/>
  <c r="AP7" i="6" s="1"/>
  <c r="AR7" i="6" s="1"/>
  <c r="AK12" i="6"/>
  <c r="AL12" i="6" s="1"/>
  <c r="AN12" i="6" s="1"/>
  <c r="AP11" i="6" s="1"/>
  <c r="AR11" i="6" s="1"/>
  <c r="AE93" i="6"/>
  <c r="AR93" i="6" s="1"/>
  <c r="AK156" i="6"/>
  <c r="AL156" i="6" s="1"/>
  <c r="AN156" i="6" s="1"/>
  <c r="AE261" i="6"/>
  <c r="AR261" i="6" s="1"/>
  <c r="AD266" i="6"/>
  <c r="AM302" i="6"/>
  <c r="AP301" i="6" s="1"/>
  <c r="AR301" i="6" s="1"/>
  <c r="AK306" i="6"/>
  <c r="AL306" i="6" s="1"/>
  <c r="AN306" i="6" s="1"/>
  <c r="AK332" i="6"/>
  <c r="AL332" i="6" s="1"/>
  <c r="AN332" i="6" s="1"/>
  <c r="AD339" i="6"/>
  <c r="AM80" i="6"/>
  <c r="AP79" i="6" s="1"/>
  <c r="AR79" i="6" s="1"/>
  <c r="AM82" i="6"/>
  <c r="AM114" i="6"/>
  <c r="AD123" i="6"/>
  <c r="AE191" i="6"/>
  <c r="AR191" i="6" s="1"/>
  <c r="AD199" i="6"/>
  <c r="AD233" i="6"/>
  <c r="AE241" i="6"/>
  <c r="AR241" i="6" s="1"/>
  <c r="AE263" i="6"/>
  <c r="AR263" i="6" s="1"/>
  <c r="AM282" i="6"/>
  <c r="AM284" i="6"/>
  <c r="AM298" i="6"/>
  <c r="AP297" i="6" s="1"/>
  <c r="AR297" i="6" s="1"/>
  <c r="AK330" i="6"/>
  <c r="AL330" i="6" s="1"/>
  <c r="AN330" i="6" s="1"/>
  <c r="AP329" i="6" s="1"/>
  <c r="AR329" i="6" s="1"/>
  <c r="AE367" i="6"/>
  <c r="AR367" i="6" s="1"/>
  <c r="AD369" i="6"/>
  <c r="AD412" i="6"/>
  <c r="AE412" i="6" s="1"/>
  <c r="AR412" i="6" s="1"/>
  <c r="AD18" i="6"/>
  <c r="AK28" i="6"/>
  <c r="AL28" i="6" s="1"/>
  <c r="AN28" i="6" s="1"/>
  <c r="AP27" i="6" s="1"/>
  <c r="AR27" i="6" s="1"/>
  <c r="AK64" i="6"/>
  <c r="AL64" i="6" s="1"/>
  <c r="AN64" i="6" s="1"/>
  <c r="AP63" i="6" s="1"/>
  <c r="AR63" i="6" s="1"/>
  <c r="AD94" i="6"/>
  <c r="AK96" i="6"/>
  <c r="AL96" i="6" s="1"/>
  <c r="AN96" i="6" s="1"/>
  <c r="AD125" i="6"/>
  <c r="AM152" i="6"/>
  <c r="AP151" i="6" s="1"/>
  <c r="AR151" i="6" s="1"/>
  <c r="AK182" i="6"/>
  <c r="AL182" i="6" s="1"/>
  <c r="AN182" i="6" s="1"/>
  <c r="AP181" i="6" s="1"/>
  <c r="AR181" i="6" s="1"/>
  <c r="AD250" i="6"/>
  <c r="AD261" i="6"/>
  <c r="AD267" i="6"/>
  <c r="AE275" i="6"/>
  <c r="AR275" i="6" s="1"/>
  <c r="AD342" i="6"/>
  <c r="AD430" i="6"/>
  <c r="AE430" i="6" s="1"/>
  <c r="AR430" i="6" s="1"/>
  <c r="AM24" i="6"/>
  <c r="AM136" i="6"/>
  <c r="AP135" i="6" s="1"/>
  <c r="AR135" i="6" s="1"/>
  <c r="AM42" i="6"/>
  <c r="AD76" i="6"/>
  <c r="AD176" i="6"/>
  <c r="AE209" i="6"/>
  <c r="AR209" i="6" s="1"/>
  <c r="AD212" i="6"/>
  <c r="AD257" i="6"/>
  <c r="AD272" i="6"/>
  <c r="AO287" i="6"/>
  <c r="AO329" i="6"/>
  <c r="AD343" i="6"/>
  <c r="AD416" i="6"/>
  <c r="AE416" i="6" s="1"/>
  <c r="AD418" i="6"/>
  <c r="AE418" i="6" s="1"/>
  <c r="AR418" i="6" s="1"/>
  <c r="AD429" i="6"/>
  <c r="AE429" i="6" s="1"/>
  <c r="AR429" i="6" s="1"/>
  <c r="AE17" i="6"/>
  <c r="AR17" i="6" s="1"/>
  <c r="AK120" i="6"/>
  <c r="AL120" i="6" s="1"/>
  <c r="AN120" i="6" s="1"/>
  <c r="AD170" i="6"/>
  <c r="AD200" i="6"/>
  <c r="AD204" i="6"/>
  <c r="AE247" i="6"/>
  <c r="AR247" i="6" s="1"/>
  <c r="AO43" i="6"/>
  <c r="AE75" i="6"/>
  <c r="AR75" i="6" s="1"/>
  <c r="AD77" i="6"/>
  <c r="AM86" i="6"/>
  <c r="AP85" i="6" s="1"/>
  <c r="AR85" i="6" s="1"/>
  <c r="AD165" i="6"/>
  <c r="AD270" i="6"/>
  <c r="AM286" i="6"/>
  <c r="AP285" i="6" s="1"/>
  <c r="AR285" i="6" s="1"/>
  <c r="AE33" i="6"/>
  <c r="AR33" i="6" s="1"/>
  <c r="AE29" i="6"/>
  <c r="AR29" i="6" s="1"/>
  <c r="AD29" i="6"/>
  <c r="AM15" i="6"/>
  <c r="AH15" i="6"/>
  <c r="AI15" i="6" s="1"/>
  <c r="AN15" i="6" s="1"/>
  <c r="AM45" i="6"/>
  <c r="AH45" i="6"/>
  <c r="AI45" i="6" s="1"/>
  <c r="AN45" i="6" s="1"/>
  <c r="AK48" i="6"/>
  <c r="AL48" i="6" s="1"/>
  <c r="AN48" i="6" s="1"/>
  <c r="AM48" i="6"/>
  <c r="AM154" i="6"/>
  <c r="AK154" i="6"/>
  <c r="AL154" i="6" s="1"/>
  <c r="AN154" i="6" s="1"/>
  <c r="AM186" i="6"/>
  <c r="AK186" i="6"/>
  <c r="AL186" i="6" s="1"/>
  <c r="AN186" i="6" s="1"/>
  <c r="AM206" i="6"/>
  <c r="AK206" i="6"/>
  <c r="AL206" i="6" s="1"/>
  <c r="AN206" i="6" s="1"/>
  <c r="AD20" i="6"/>
  <c r="AE19" i="6"/>
  <c r="AR19" i="6" s="1"/>
  <c r="AK50" i="6"/>
  <c r="AL50" i="6" s="1"/>
  <c r="AN50" i="6" s="1"/>
  <c r="AM157" i="6"/>
  <c r="AH157" i="6"/>
  <c r="AI157" i="6" s="1"/>
  <c r="AN157" i="6" s="1"/>
  <c r="AM180" i="6"/>
  <c r="AK180" i="6"/>
  <c r="AL180" i="6" s="1"/>
  <c r="AN180" i="6" s="1"/>
  <c r="AD207" i="6"/>
  <c r="AE207" i="6"/>
  <c r="AR207" i="6" s="1"/>
  <c r="AH227" i="6"/>
  <c r="AI227" i="6" s="1"/>
  <c r="AN227" i="6" s="1"/>
  <c r="AM227" i="6"/>
  <c r="AM292" i="6"/>
  <c r="AO7" i="6"/>
  <c r="AD34" i="6"/>
  <c r="AE243" i="6"/>
  <c r="AR243" i="6" s="1"/>
  <c r="AD22" i="6"/>
  <c r="AO27" i="6"/>
  <c r="AE35" i="6"/>
  <c r="AR35" i="6" s="1"/>
  <c r="AD40" i="6"/>
  <c r="AM49" i="6"/>
  <c r="AH49" i="6"/>
  <c r="AI49" i="6" s="1"/>
  <c r="AN49" i="6" s="1"/>
  <c r="AH105" i="6"/>
  <c r="AI105" i="6" s="1"/>
  <c r="AN105" i="6" s="1"/>
  <c r="AM105" i="6"/>
  <c r="AK108" i="6"/>
  <c r="AL108" i="6" s="1"/>
  <c r="AN108" i="6" s="1"/>
  <c r="AM117" i="6"/>
  <c r="AH117" i="6"/>
  <c r="AI117" i="6" s="1"/>
  <c r="AN117" i="6" s="1"/>
  <c r="AH131" i="6"/>
  <c r="AI131" i="6" s="1"/>
  <c r="AN131" i="6" s="1"/>
  <c r="AM131" i="6"/>
  <c r="AH145" i="6"/>
  <c r="AI145" i="6" s="1"/>
  <c r="AN145" i="6" s="1"/>
  <c r="AM145" i="6"/>
  <c r="AE269" i="6"/>
  <c r="AR269" i="6" s="1"/>
  <c r="AD269" i="6"/>
  <c r="AE5" i="6"/>
  <c r="AR5" i="6" s="1"/>
  <c r="AD5" i="6"/>
  <c r="AK32" i="6"/>
  <c r="AL32" i="6" s="1"/>
  <c r="AN32" i="6" s="1"/>
  <c r="AM32" i="6"/>
  <c r="AM66" i="6"/>
  <c r="AK66" i="6"/>
  <c r="AL66" i="6" s="1"/>
  <c r="AN66" i="6" s="1"/>
  <c r="AO69" i="6"/>
  <c r="AM160" i="6"/>
  <c r="AK160" i="6"/>
  <c r="AL160" i="6" s="1"/>
  <c r="AN160" i="6" s="1"/>
  <c r="AE217" i="6"/>
  <c r="AR217" i="6" s="1"/>
  <c r="AO311" i="6"/>
  <c r="AD376" i="6"/>
  <c r="AE375" i="6"/>
  <c r="AR375" i="6" s="1"/>
  <c r="AK16" i="6"/>
  <c r="AL16" i="6" s="1"/>
  <c r="AN16" i="6" s="1"/>
  <c r="AM16" i="6"/>
  <c r="AD21" i="6"/>
  <c r="AH23" i="6"/>
  <c r="AI23" i="6" s="1"/>
  <c r="AN23" i="6" s="1"/>
  <c r="AM23" i="6"/>
  <c r="AE37" i="6"/>
  <c r="AR37" i="6" s="1"/>
  <c r="AD37" i="6"/>
  <c r="AM41" i="6"/>
  <c r="AH41" i="6"/>
  <c r="AI41" i="6" s="1"/>
  <c r="AN41" i="6" s="1"/>
  <c r="AK44" i="6"/>
  <c r="AL44" i="6" s="1"/>
  <c r="AN44" i="6" s="1"/>
  <c r="AM44" i="6"/>
  <c r="AM81" i="6"/>
  <c r="AH81" i="6"/>
  <c r="AI81" i="6" s="1"/>
  <c r="AN81" i="6" s="1"/>
  <c r="AM106" i="6"/>
  <c r="AK106" i="6"/>
  <c r="AL106" i="6" s="1"/>
  <c r="AN106" i="6" s="1"/>
  <c r="AK118" i="6"/>
  <c r="AL118" i="6" s="1"/>
  <c r="AN118" i="6" s="1"/>
  <c r="AM118" i="6"/>
  <c r="AM132" i="6"/>
  <c r="AK132" i="6"/>
  <c r="AL132" i="6" s="1"/>
  <c r="AN132" i="6" s="1"/>
  <c r="AH143" i="6"/>
  <c r="AI143" i="6" s="1"/>
  <c r="AN143" i="6" s="1"/>
  <c r="AP143" i="6" s="1"/>
  <c r="AR143" i="6" s="1"/>
  <c r="AK148" i="6"/>
  <c r="AL148" i="6" s="1"/>
  <c r="AN148" i="6" s="1"/>
  <c r="AM148" i="6"/>
  <c r="AE169" i="6"/>
  <c r="AR169" i="6" s="1"/>
  <c r="AD169" i="6"/>
  <c r="AM294" i="6"/>
  <c r="AK294" i="6"/>
  <c r="AL294" i="6" s="1"/>
  <c r="AN294" i="6" s="1"/>
  <c r="AO63" i="6"/>
  <c r="AO109" i="6"/>
  <c r="AM115" i="6"/>
  <c r="AH115" i="6"/>
  <c r="AI115" i="6" s="1"/>
  <c r="AN115" i="6" s="1"/>
  <c r="AD121" i="6"/>
  <c r="AE121" i="6"/>
  <c r="AR121" i="6" s="1"/>
  <c r="AO163" i="6"/>
  <c r="Z326" i="6"/>
  <c r="AA326" i="6" s="1"/>
  <c r="AC326" i="6" s="1"/>
  <c r="AB326" i="6"/>
  <c r="AH25" i="6"/>
  <c r="AI25" i="6" s="1"/>
  <c r="AN25" i="6" s="1"/>
  <c r="AM25" i="6"/>
  <c r="AH65" i="6"/>
  <c r="AI65" i="6" s="1"/>
  <c r="AN65" i="6" s="1"/>
  <c r="AO65" i="6" s="1"/>
  <c r="AM101" i="6"/>
  <c r="AH101" i="6"/>
  <c r="AI101" i="6" s="1"/>
  <c r="AN101" i="6" s="1"/>
  <c r="AH113" i="6"/>
  <c r="AI113" i="6" s="1"/>
  <c r="AN113" i="6" s="1"/>
  <c r="AM113" i="6"/>
  <c r="AE171" i="6"/>
  <c r="AR171" i="6" s="1"/>
  <c r="AD171" i="6"/>
  <c r="AE177" i="6"/>
  <c r="AR177" i="6" s="1"/>
  <c r="AD177" i="6"/>
  <c r="AK188" i="6"/>
  <c r="AL188" i="6" s="1"/>
  <c r="AN188" i="6" s="1"/>
  <c r="AM188" i="6"/>
  <c r="AD190" i="6"/>
  <c r="AE195" i="6"/>
  <c r="AR195" i="6" s="1"/>
  <c r="AD196" i="6"/>
  <c r="AD245" i="6"/>
  <c r="AE245" i="6"/>
  <c r="AR245" i="6" s="1"/>
  <c r="AD33" i="6"/>
  <c r="AK116" i="6"/>
  <c r="AL116" i="6" s="1"/>
  <c r="AN116" i="6" s="1"/>
  <c r="AM116" i="6"/>
  <c r="AO141" i="6"/>
  <c r="AO149" i="6"/>
  <c r="AD167" i="6"/>
  <c r="AE167" i="6"/>
  <c r="AR167" i="6" s="1"/>
  <c r="AE189" i="6"/>
  <c r="AR189" i="6" s="1"/>
  <c r="AD189" i="6"/>
  <c r="AD224" i="6"/>
  <c r="AE223" i="6"/>
  <c r="AR223" i="6" s="1"/>
  <c r="AD229" i="6"/>
  <c r="AE229" i="6"/>
  <c r="AR229" i="6" s="1"/>
  <c r="AD258" i="6"/>
  <c r="AD17" i="6"/>
  <c r="AD75" i="6"/>
  <c r="AO79" i="6"/>
  <c r="AM84" i="6"/>
  <c r="AP83" i="6" s="1"/>
  <c r="AR83" i="6" s="1"/>
  <c r="AE91" i="6"/>
  <c r="AR91" i="6" s="1"/>
  <c r="AD122" i="6"/>
  <c r="AO133" i="6"/>
  <c r="AM161" i="6"/>
  <c r="AO179" i="6"/>
  <c r="AE213" i="6"/>
  <c r="AR213" i="6" s="1"/>
  <c r="AE231" i="6"/>
  <c r="AR231" i="6" s="1"/>
  <c r="AE253" i="6"/>
  <c r="AR253" i="6" s="1"/>
  <c r="AD254" i="6"/>
  <c r="AE265" i="6"/>
  <c r="AR265" i="6" s="1"/>
  <c r="AD265" i="6"/>
  <c r="AD268" i="6"/>
  <c r="AM102" i="6"/>
  <c r="AK102" i="6"/>
  <c r="AL102" i="6" s="1"/>
  <c r="AN102" i="6" s="1"/>
  <c r="AM128" i="6"/>
  <c r="AK128" i="6"/>
  <c r="AL128" i="6" s="1"/>
  <c r="AN128" i="6" s="1"/>
  <c r="AK142" i="6"/>
  <c r="AL142" i="6" s="1"/>
  <c r="AN142" i="6" s="1"/>
  <c r="AM142" i="6"/>
  <c r="AO151" i="6"/>
  <c r="AE251" i="6"/>
  <c r="AR251" i="6" s="1"/>
  <c r="AD251" i="6"/>
  <c r="AE257" i="6"/>
  <c r="AR257" i="6" s="1"/>
  <c r="AM310" i="6"/>
  <c r="AK310" i="6"/>
  <c r="AL310" i="6" s="1"/>
  <c r="AN310" i="6" s="1"/>
  <c r="Z344" i="6"/>
  <c r="AA344" i="6" s="1"/>
  <c r="AC344" i="6" s="1"/>
  <c r="AB344" i="6"/>
  <c r="AD361" i="6"/>
  <c r="AP73" i="6"/>
  <c r="AR73" i="6" s="1"/>
  <c r="AO95" i="6"/>
  <c r="AK100" i="6"/>
  <c r="AL100" i="6" s="1"/>
  <c r="AN100" i="6" s="1"/>
  <c r="AM100" i="6"/>
  <c r="AM104" i="6"/>
  <c r="AK104" i="6"/>
  <c r="AL104" i="6" s="1"/>
  <c r="AN104" i="6" s="1"/>
  <c r="AM130" i="6"/>
  <c r="AK130" i="6"/>
  <c r="AL130" i="6" s="1"/>
  <c r="AN130" i="6" s="1"/>
  <c r="AO135" i="6"/>
  <c r="AH139" i="6"/>
  <c r="AI139" i="6" s="1"/>
  <c r="AN139" i="6" s="1"/>
  <c r="AM139" i="6"/>
  <c r="AK162" i="6"/>
  <c r="AL162" i="6" s="1"/>
  <c r="AN162" i="6" s="1"/>
  <c r="AK164" i="6"/>
  <c r="AL164" i="6" s="1"/>
  <c r="AN164" i="6" s="1"/>
  <c r="AM164" i="6"/>
  <c r="AE165" i="6"/>
  <c r="AR165" i="6" s="1"/>
  <c r="AD166" i="6"/>
  <c r="AE203" i="6"/>
  <c r="AR203" i="6" s="1"/>
  <c r="AD203" i="6"/>
  <c r="AE211" i="6"/>
  <c r="AR211" i="6" s="1"/>
  <c r="AM296" i="6"/>
  <c r="AK296" i="6"/>
  <c r="AL296" i="6" s="1"/>
  <c r="AN296" i="6" s="1"/>
  <c r="AK228" i="6"/>
  <c r="AL228" i="6" s="1"/>
  <c r="AN228" i="6" s="1"/>
  <c r="AM228" i="6"/>
  <c r="AO297" i="6"/>
  <c r="AH299" i="6"/>
  <c r="AI299" i="6" s="1"/>
  <c r="AN299" i="6" s="1"/>
  <c r="AM299" i="6"/>
  <c r="AE323" i="6"/>
  <c r="AR323" i="6" s="1"/>
  <c r="AD323" i="6"/>
  <c r="AD341" i="6"/>
  <c r="AE341" i="6"/>
  <c r="AR341" i="6" s="1"/>
  <c r="AE77" i="6"/>
  <c r="AR77" i="6" s="1"/>
  <c r="AD78" i="6"/>
  <c r="AH127" i="6"/>
  <c r="AI127" i="6" s="1"/>
  <c r="AN127" i="6" s="1"/>
  <c r="AO127" i="6" s="1"/>
  <c r="AM155" i="6"/>
  <c r="AD172" i="6"/>
  <c r="AE175" i="6"/>
  <c r="AR175" i="6" s="1"/>
  <c r="AO181" i="6"/>
  <c r="AD198" i="6"/>
  <c r="AE197" i="6"/>
  <c r="AR197" i="6" s="1"/>
  <c r="AD217" i="6"/>
  <c r="AD220" i="6"/>
  <c r="AE219" i="6"/>
  <c r="AR219" i="6" s="1"/>
  <c r="AK238" i="6"/>
  <c r="AL238" i="6" s="1"/>
  <c r="AN238" i="6" s="1"/>
  <c r="AM238" i="6"/>
  <c r="AD246" i="6"/>
  <c r="AM293" i="6"/>
  <c r="AH293" i="6"/>
  <c r="AI293" i="6" s="1"/>
  <c r="AN293" i="6" s="1"/>
  <c r="AO301" i="6"/>
  <c r="AE125" i="6"/>
  <c r="AR125" i="6" s="1"/>
  <c r="AO147" i="6"/>
  <c r="AE173" i="6"/>
  <c r="AR173" i="6" s="1"/>
  <c r="AD194" i="6"/>
  <c r="AD221" i="6"/>
  <c r="AD240" i="6"/>
  <c r="AE249" i="6"/>
  <c r="AR249" i="6" s="1"/>
  <c r="AD255" i="6"/>
  <c r="AD260" i="6"/>
  <c r="AE259" i="6"/>
  <c r="AR259" i="6" s="1"/>
  <c r="AE271" i="6"/>
  <c r="AR271" i="6" s="1"/>
  <c r="AH289" i="6"/>
  <c r="AI289" i="6" s="1"/>
  <c r="AN289" i="6" s="1"/>
  <c r="AM289" i="6"/>
  <c r="AM307" i="6"/>
  <c r="AH307" i="6"/>
  <c r="AI307" i="6" s="1"/>
  <c r="AN307" i="6" s="1"/>
  <c r="AM146" i="6"/>
  <c r="AK146" i="6"/>
  <c r="AL146" i="6" s="1"/>
  <c r="AN146" i="6" s="1"/>
  <c r="AM159" i="6"/>
  <c r="AH159" i="6"/>
  <c r="AI159" i="6" s="1"/>
  <c r="AN159" i="6" s="1"/>
  <c r="AM185" i="6"/>
  <c r="AH185" i="6"/>
  <c r="AI185" i="6" s="1"/>
  <c r="AN185" i="6" s="1"/>
  <c r="AO187" i="6"/>
  <c r="AE193" i="6"/>
  <c r="AR193" i="6" s="1"/>
  <c r="AE199" i="6"/>
  <c r="AR199" i="6" s="1"/>
  <c r="AE221" i="6"/>
  <c r="AR221" i="6" s="1"/>
  <c r="AD231" i="6"/>
  <c r="AM237" i="6"/>
  <c r="AH237" i="6"/>
  <c r="AI237" i="6" s="1"/>
  <c r="AN237" i="6" s="1"/>
  <c r="AD239" i="6"/>
  <c r="AD249" i="6"/>
  <c r="AE255" i="6"/>
  <c r="AR255" i="6" s="1"/>
  <c r="AD271" i="6"/>
  <c r="AD328" i="6"/>
  <c r="AB336" i="6"/>
  <c r="Z336" i="6"/>
  <c r="AA336" i="6" s="1"/>
  <c r="AC336" i="6" s="1"/>
  <c r="AE353" i="6"/>
  <c r="AR353" i="6" s="1"/>
  <c r="AD354" i="6"/>
  <c r="AM348" i="6"/>
  <c r="AK348" i="6"/>
  <c r="AL348" i="6" s="1"/>
  <c r="AN348" i="6" s="1"/>
  <c r="AD91" i="6"/>
  <c r="AO183" i="6"/>
  <c r="AD191" i="6"/>
  <c r="AE215" i="6"/>
  <c r="AR215" i="6" s="1"/>
  <c r="AH225" i="6"/>
  <c r="AI225" i="6" s="1"/>
  <c r="AN225" i="6" s="1"/>
  <c r="AM225" i="6"/>
  <c r="AE233" i="6"/>
  <c r="AR233" i="6" s="1"/>
  <c r="AD262" i="6"/>
  <c r="AE267" i="6"/>
  <c r="AR267" i="6" s="1"/>
  <c r="AD334" i="6"/>
  <c r="AE333" i="6"/>
  <c r="AR333" i="6" s="1"/>
  <c r="AB362" i="6"/>
  <c r="Z362" i="6"/>
  <c r="AA362" i="6" s="1"/>
  <c r="AC362" i="6" s="1"/>
  <c r="AD417" i="6"/>
  <c r="AE417" i="6" s="1"/>
  <c r="AR417" i="6" s="1"/>
  <c r="AD275" i="6"/>
  <c r="AD360" i="6"/>
  <c r="AE359" i="6"/>
  <c r="AR359" i="6" s="1"/>
  <c r="AD414" i="6"/>
  <c r="AE414" i="6" s="1"/>
  <c r="AR414" i="6" s="1"/>
  <c r="AD209" i="6"/>
  <c r="AP313" i="6"/>
  <c r="AR313" i="6" s="1"/>
  <c r="AD346" i="6"/>
  <c r="AD366" i="6"/>
  <c r="AD413" i="6"/>
  <c r="AE413" i="6" s="1"/>
  <c r="AR413" i="6" s="1"/>
  <c r="AE277" i="6"/>
  <c r="AR277" i="6" s="1"/>
  <c r="AD320" i="6"/>
  <c r="AE365" i="6"/>
  <c r="AR365" i="6" s="1"/>
  <c r="AD365" i="6"/>
  <c r="AE201" i="6"/>
  <c r="AR201" i="6" s="1"/>
  <c r="AD202" i="6"/>
  <c r="AD247" i="6"/>
  <c r="AD263" i="6"/>
  <c r="AE273" i="6"/>
  <c r="AR273" i="6" s="1"/>
  <c r="AD274" i="6"/>
  <c r="AK280" i="6"/>
  <c r="AL280" i="6" s="1"/>
  <c r="AN280" i="6" s="1"/>
  <c r="AO285" i="6"/>
  <c r="AO295" i="6"/>
  <c r="AM305" i="6"/>
  <c r="AK312" i="6"/>
  <c r="AL312" i="6" s="1"/>
  <c r="AN312" i="6" s="1"/>
  <c r="AP311" i="6" s="1"/>
  <c r="AR311" i="6" s="1"/>
  <c r="AO317" i="6"/>
  <c r="AD335" i="6"/>
  <c r="AE337" i="6"/>
  <c r="AR337" i="6" s="1"/>
  <c r="AD338" i="6"/>
  <c r="AD345" i="6"/>
  <c r="AD372" i="6"/>
  <c r="AE319" i="6"/>
  <c r="AR319" i="6" s="1"/>
  <c r="AD321" i="6"/>
  <c r="AE327" i="6"/>
  <c r="AR327" i="6" s="1"/>
  <c r="AE339" i="6"/>
  <c r="AR339" i="6" s="1"/>
  <c r="AE345" i="6"/>
  <c r="AR345" i="6" s="1"/>
  <c r="AK350" i="6"/>
  <c r="AL350" i="6" s="1"/>
  <c r="AN350" i="6" s="1"/>
  <c r="AB370" i="6"/>
  <c r="AD333" i="6"/>
  <c r="AD355" i="6"/>
  <c r="AE363" i="6"/>
  <c r="AR363" i="6" s="1"/>
  <c r="AD363" i="6"/>
  <c r="AD435" i="6"/>
  <c r="AE435" i="6" s="1"/>
  <c r="AR435" i="6" s="1"/>
  <c r="AD427" i="6"/>
  <c r="AE427" i="6" s="1"/>
  <c r="AR427" i="6" s="1"/>
  <c r="AD415" i="6"/>
  <c r="AE415" i="6" s="1"/>
  <c r="AR415" i="6" s="1"/>
  <c r="AD433" i="6"/>
  <c r="AE433" i="6" s="1"/>
  <c r="AR433" i="6" s="1"/>
  <c r="AD368" i="6"/>
  <c r="AE371" i="6"/>
  <c r="AR371" i="6" s="1"/>
  <c r="AE373" i="6"/>
  <c r="AR373" i="6" s="1"/>
  <c r="AD419" i="6"/>
  <c r="AE419" i="6" s="1"/>
  <c r="AR419" i="6" s="1"/>
  <c r="AD319" i="6"/>
  <c r="AD357" i="6"/>
  <c r="AD373" i="6"/>
  <c r="Z3" i="1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H228" i="1"/>
  <c r="AA228" i="1"/>
  <c r="Y228" i="1"/>
  <c r="Z228" i="1" s="1"/>
  <c r="AB228" i="1" s="1"/>
  <c r="AE227" i="1"/>
  <c r="AK227" i="1" s="1"/>
  <c r="AA227" i="1"/>
  <c r="Y227" i="1"/>
  <c r="Z227" i="1" s="1"/>
  <c r="AB227" i="1" s="1"/>
  <c r="AH226" i="1"/>
  <c r="AK226" i="1" s="1"/>
  <c r="AA226" i="1"/>
  <c r="Y226" i="1"/>
  <c r="Z226" i="1" s="1"/>
  <c r="AB226" i="1" s="1"/>
  <c r="AE225" i="1"/>
  <c r="AF225" i="1" s="1"/>
  <c r="AG225" i="1" s="1"/>
  <c r="AL225" i="1" s="1"/>
  <c r="AA225" i="1"/>
  <c r="Z225" i="1"/>
  <c r="AB225" i="1" s="1"/>
  <c r="Y225" i="1"/>
  <c r="AH224" i="1"/>
  <c r="AI224" i="1" s="1"/>
  <c r="AJ224" i="1" s="1"/>
  <c r="AL224" i="1" s="1"/>
  <c r="AA224" i="1"/>
  <c r="Y224" i="1"/>
  <c r="Z224" i="1" s="1"/>
  <c r="AB224" i="1" s="1"/>
  <c r="AE223" i="1"/>
  <c r="AA223" i="1"/>
  <c r="Y223" i="1"/>
  <c r="Z223" i="1" s="1"/>
  <c r="AB223" i="1" s="1"/>
  <c r="AH222" i="1"/>
  <c r="AI222" i="1" s="1"/>
  <c r="AJ222" i="1" s="1"/>
  <c r="AL222" i="1" s="1"/>
  <c r="AA222" i="1"/>
  <c r="Y222" i="1"/>
  <c r="Z222" i="1" s="1"/>
  <c r="AB222" i="1" s="1"/>
  <c r="AE221" i="1"/>
  <c r="AK221" i="1" s="1"/>
  <c r="AA221" i="1"/>
  <c r="Y221" i="1"/>
  <c r="Z221" i="1" s="1"/>
  <c r="AB221" i="1" s="1"/>
  <c r="AH220" i="1"/>
  <c r="AK220" i="1" s="1"/>
  <c r="AA220" i="1"/>
  <c r="Y220" i="1"/>
  <c r="Z220" i="1" s="1"/>
  <c r="AB220" i="1" s="1"/>
  <c r="AE219" i="1"/>
  <c r="AK219" i="1" s="1"/>
  <c r="AA219" i="1"/>
  <c r="Y219" i="1"/>
  <c r="Z219" i="1" s="1"/>
  <c r="AB219" i="1" s="1"/>
  <c r="AH218" i="1"/>
  <c r="AA218" i="1"/>
  <c r="Z218" i="1"/>
  <c r="AB218" i="1" s="1"/>
  <c r="Y218" i="1"/>
  <c r="AE217" i="1"/>
  <c r="AA217" i="1"/>
  <c r="Y217" i="1"/>
  <c r="Z217" i="1" s="1"/>
  <c r="AB217" i="1" s="1"/>
  <c r="AH216" i="1"/>
  <c r="AA216" i="1"/>
  <c r="Y216" i="1"/>
  <c r="Z216" i="1" s="1"/>
  <c r="AB216" i="1" s="1"/>
  <c r="AE215" i="1"/>
  <c r="AA215" i="1"/>
  <c r="Y215" i="1"/>
  <c r="Z215" i="1" s="1"/>
  <c r="AB215" i="1" s="1"/>
  <c r="AK214" i="1"/>
  <c r="AI214" i="1"/>
  <c r="AJ214" i="1" s="1"/>
  <c r="AL214" i="1" s="1"/>
  <c r="AH214" i="1"/>
  <c r="AA214" i="1"/>
  <c r="Y214" i="1"/>
  <c r="Z214" i="1" s="1"/>
  <c r="AB214" i="1" s="1"/>
  <c r="AE213" i="1"/>
  <c r="AF213" i="1" s="1"/>
  <c r="AG213" i="1" s="1"/>
  <c r="AL213" i="1" s="1"/>
  <c r="AA213" i="1"/>
  <c r="Y213" i="1"/>
  <c r="Z213" i="1" s="1"/>
  <c r="AB213" i="1" s="1"/>
  <c r="AH212" i="1"/>
  <c r="AK212" i="1" s="1"/>
  <c r="AA212" i="1"/>
  <c r="Y212" i="1"/>
  <c r="Z212" i="1" s="1"/>
  <c r="AB212" i="1" s="1"/>
  <c r="AE211" i="1"/>
  <c r="AK211" i="1" s="1"/>
  <c r="AA211" i="1"/>
  <c r="Y211" i="1"/>
  <c r="Z211" i="1" s="1"/>
  <c r="AB211" i="1" s="1"/>
  <c r="AH210" i="1"/>
  <c r="AK210" i="1" s="1"/>
  <c r="AA210" i="1"/>
  <c r="Y210" i="1"/>
  <c r="Z210" i="1" s="1"/>
  <c r="AB210" i="1" s="1"/>
  <c r="AE209" i="1"/>
  <c r="AF209" i="1" s="1"/>
  <c r="AG209" i="1" s="1"/>
  <c r="AL209" i="1" s="1"/>
  <c r="AA209" i="1"/>
  <c r="Y209" i="1"/>
  <c r="Z209" i="1" s="1"/>
  <c r="AB209" i="1" s="1"/>
  <c r="AH208" i="1"/>
  <c r="AI208" i="1" s="1"/>
  <c r="AJ208" i="1" s="1"/>
  <c r="AL208" i="1" s="1"/>
  <c r="AA208" i="1"/>
  <c r="Y208" i="1"/>
  <c r="Z208" i="1" s="1"/>
  <c r="AB208" i="1" s="1"/>
  <c r="AE207" i="1"/>
  <c r="AA207" i="1"/>
  <c r="Y207" i="1"/>
  <c r="Z207" i="1" s="1"/>
  <c r="AB207" i="1" s="1"/>
  <c r="AH206" i="1"/>
  <c r="AI206" i="1" s="1"/>
  <c r="AJ206" i="1" s="1"/>
  <c r="AL206" i="1" s="1"/>
  <c r="AA206" i="1"/>
  <c r="Y206" i="1"/>
  <c r="Z206" i="1" s="1"/>
  <c r="AB206" i="1" s="1"/>
  <c r="AE205" i="1"/>
  <c r="AK205" i="1" s="1"/>
  <c r="AA205" i="1"/>
  <c r="Y205" i="1"/>
  <c r="Z205" i="1" s="1"/>
  <c r="AB205" i="1" s="1"/>
  <c r="AH204" i="1"/>
  <c r="AK204" i="1" s="1"/>
  <c r="AA204" i="1"/>
  <c r="Y204" i="1"/>
  <c r="Z204" i="1" s="1"/>
  <c r="AB204" i="1" s="1"/>
  <c r="AE203" i="1"/>
  <c r="AA203" i="1"/>
  <c r="Y203" i="1"/>
  <c r="Z203" i="1" s="1"/>
  <c r="AB203" i="1" s="1"/>
  <c r="AH202" i="1"/>
  <c r="AK202" i="1" s="1"/>
  <c r="AA202" i="1"/>
  <c r="Y202" i="1"/>
  <c r="Z202" i="1" s="1"/>
  <c r="AB202" i="1" s="1"/>
  <c r="AE201" i="1"/>
  <c r="AK201" i="1" s="1"/>
  <c r="AA201" i="1"/>
  <c r="Y201" i="1"/>
  <c r="Z201" i="1" s="1"/>
  <c r="AB201" i="1" s="1"/>
  <c r="AA200" i="1"/>
  <c r="Y200" i="1"/>
  <c r="Z200" i="1" s="1"/>
  <c r="AB200" i="1" s="1"/>
  <c r="AA199" i="1"/>
  <c r="Y199" i="1"/>
  <c r="Z199" i="1" s="1"/>
  <c r="AB199" i="1" s="1"/>
  <c r="AA198" i="1"/>
  <c r="Y198" i="1"/>
  <c r="Z198" i="1" s="1"/>
  <c r="AB198" i="1" s="1"/>
  <c r="AA197" i="1"/>
  <c r="Y197" i="1"/>
  <c r="Z197" i="1" s="1"/>
  <c r="AB197" i="1" s="1"/>
  <c r="AA196" i="1"/>
  <c r="Y196" i="1"/>
  <c r="Z196" i="1" s="1"/>
  <c r="AB196" i="1" s="1"/>
  <c r="AA195" i="1"/>
  <c r="Y195" i="1"/>
  <c r="Z195" i="1" s="1"/>
  <c r="AB195" i="1" s="1"/>
  <c r="AA194" i="1"/>
  <c r="Y194" i="1"/>
  <c r="Z194" i="1" s="1"/>
  <c r="AB194" i="1" s="1"/>
  <c r="AA193" i="1"/>
  <c r="Y193" i="1"/>
  <c r="Z193" i="1" s="1"/>
  <c r="AB193" i="1" s="1"/>
  <c r="AA192" i="1"/>
  <c r="Y192" i="1"/>
  <c r="Z192" i="1" s="1"/>
  <c r="AB192" i="1" s="1"/>
  <c r="AA191" i="1"/>
  <c r="Y191" i="1"/>
  <c r="Z191" i="1" s="1"/>
  <c r="AB191" i="1" s="1"/>
  <c r="AA190" i="1"/>
  <c r="Y190" i="1"/>
  <c r="Z190" i="1" s="1"/>
  <c r="AB190" i="1" s="1"/>
  <c r="AA189" i="1"/>
  <c r="Y189" i="1"/>
  <c r="Z189" i="1" s="1"/>
  <c r="AB189" i="1" s="1"/>
  <c r="AA188" i="1"/>
  <c r="Y188" i="1"/>
  <c r="Z188" i="1" s="1"/>
  <c r="AB188" i="1" s="1"/>
  <c r="AA187" i="1"/>
  <c r="Y187" i="1"/>
  <c r="Z187" i="1" s="1"/>
  <c r="AB187" i="1" s="1"/>
  <c r="AA186" i="1"/>
  <c r="Y186" i="1"/>
  <c r="Z186" i="1" s="1"/>
  <c r="AB186" i="1" s="1"/>
  <c r="AA185" i="1"/>
  <c r="Y185" i="1"/>
  <c r="Z185" i="1" s="1"/>
  <c r="AB185" i="1" s="1"/>
  <c r="AA184" i="1"/>
  <c r="Y184" i="1"/>
  <c r="Z184" i="1" s="1"/>
  <c r="AB184" i="1" s="1"/>
  <c r="AA183" i="1"/>
  <c r="Y183" i="1"/>
  <c r="Z183" i="1" s="1"/>
  <c r="AB183" i="1" s="1"/>
  <c r="AA182" i="1"/>
  <c r="Y182" i="1"/>
  <c r="Z182" i="1" s="1"/>
  <c r="AB182" i="1" s="1"/>
  <c r="AA181" i="1"/>
  <c r="Y181" i="1"/>
  <c r="Z181" i="1" s="1"/>
  <c r="AB181" i="1" s="1"/>
  <c r="AA180" i="1"/>
  <c r="Y180" i="1"/>
  <c r="Z180" i="1" s="1"/>
  <c r="AB180" i="1" s="1"/>
  <c r="AA179" i="1"/>
  <c r="Y179" i="1"/>
  <c r="Z179" i="1" s="1"/>
  <c r="AB179" i="1" s="1"/>
  <c r="AA178" i="1"/>
  <c r="Y178" i="1"/>
  <c r="Z178" i="1" s="1"/>
  <c r="AB178" i="1" s="1"/>
  <c r="AB177" i="1"/>
  <c r="AA177" i="1"/>
  <c r="Y177" i="1"/>
  <c r="Z177" i="1" s="1"/>
  <c r="AA176" i="1"/>
  <c r="Y176" i="1"/>
  <c r="Z176" i="1" s="1"/>
  <c r="AB176" i="1" s="1"/>
  <c r="AA175" i="1"/>
  <c r="Y175" i="1"/>
  <c r="Z175" i="1" s="1"/>
  <c r="AB175" i="1" s="1"/>
  <c r="AA174" i="1"/>
  <c r="Y174" i="1"/>
  <c r="Z174" i="1" s="1"/>
  <c r="AB174" i="1" s="1"/>
  <c r="AA173" i="1"/>
  <c r="Y173" i="1"/>
  <c r="Z173" i="1" s="1"/>
  <c r="AB173" i="1" s="1"/>
  <c r="AA172" i="1"/>
  <c r="Y172" i="1"/>
  <c r="Z172" i="1" s="1"/>
  <c r="AB172" i="1" s="1"/>
  <c r="AA171" i="1"/>
  <c r="Y171" i="1"/>
  <c r="Z171" i="1" s="1"/>
  <c r="AB171" i="1" s="1"/>
  <c r="AA170" i="1"/>
  <c r="Y170" i="1"/>
  <c r="Z170" i="1" s="1"/>
  <c r="AB170" i="1" s="1"/>
  <c r="AA169" i="1"/>
  <c r="Y169" i="1"/>
  <c r="Z169" i="1" s="1"/>
  <c r="AB169" i="1" s="1"/>
  <c r="AA168" i="1"/>
  <c r="Y168" i="1"/>
  <c r="Z168" i="1" s="1"/>
  <c r="AB168" i="1" s="1"/>
  <c r="AA167" i="1"/>
  <c r="Y167" i="1"/>
  <c r="Z167" i="1" s="1"/>
  <c r="AB167" i="1" s="1"/>
  <c r="AA166" i="1"/>
  <c r="Z166" i="1"/>
  <c r="AB166" i="1" s="1"/>
  <c r="Y166" i="1"/>
  <c r="AA165" i="1"/>
  <c r="Y165" i="1"/>
  <c r="Z165" i="1" s="1"/>
  <c r="AB165" i="1" s="1"/>
  <c r="AA164" i="1"/>
  <c r="Y164" i="1"/>
  <c r="Z164" i="1" s="1"/>
  <c r="AB164" i="1" s="1"/>
  <c r="AA163" i="1"/>
  <c r="Y163" i="1"/>
  <c r="Z163" i="1" s="1"/>
  <c r="AB163" i="1" s="1"/>
  <c r="AA162" i="1"/>
  <c r="Y162" i="1"/>
  <c r="Z162" i="1" s="1"/>
  <c r="AB162" i="1" s="1"/>
  <c r="AB161" i="1"/>
  <c r="AA161" i="1"/>
  <c r="Y161" i="1"/>
  <c r="Z161" i="1" s="1"/>
  <c r="AA160" i="1"/>
  <c r="Y160" i="1"/>
  <c r="Z160" i="1" s="1"/>
  <c r="AB160" i="1" s="1"/>
  <c r="AA159" i="1"/>
  <c r="Y159" i="1"/>
  <c r="Z159" i="1" s="1"/>
  <c r="AB159" i="1" s="1"/>
  <c r="AA158" i="1"/>
  <c r="Y158" i="1"/>
  <c r="Z158" i="1" s="1"/>
  <c r="AB158" i="1" s="1"/>
  <c r="AA157" i="1"/>
  <c r="Y157" i="1"/>
  <c r="Z157" i="1" s="1"/>
  <c r="AB157" i="1" s="1"/>
  <c r="AA156" i="1"/>
  <c r="Y156" i="1"/>
  <c r="Z156" i="1" s="1"/>
  <c r="AB156" i="1" s="1"/>
  <c r="AA155" i="1"/>
  <c r="Y155" i="1"/>
  <c r="Z155" i="1" s="1"/>
  <c r="AB155" i="1" s="1"/>
  <c r="AA154" i="1"/>
  <c r="Y154" i="1"/>
  <c r="Z154" i="1" s="1"/>
  <c r="AB154" i="1" s="1"/>
  <c r="AA153" i="1"/>
  <c r="Y153" i="1"/>
  <c r="Z153" i="1" s="1"/>
  <c r="AB153" i="1" s="1"/>
  <c r="AA152" i="1"/>
  <c r="Y152" i="1"/>
  <c r="Z152" i="1" s="1"/>
  <c r="AB152" i="1" s="1"/>
  <c r="AA151" i="1"/>
  <c r="Y151" i="1"/>
  <c r="Z151" i="1" s="1"/>
  <c r="AB151" i="1" s="1"/>
  <c r="AA150" i="1"/>
  <c r="Y150" i="1"/>
  <c r="Z150" i="1" s="1"/>
  <c r="AB150" i="1" s="1"/>
  <c r="AA149" i="1"/>
  <c r="Y149" i="1"/>
  <c r="Z149" i="1" s="1"/>
  <c r="AB149" i="1" s="1"/>
  <c r="AA148" i="1"/>
  <c r="AC148" i="1" s="1"/>
  <c r="Y148" i="1"/>
  <c r="Z148" i="1" s="1"/>
  <c r="AB148" i="1" s="1"/>
  <c r="AA147" i="1"/>
  <c r="Y147" i="1"/>
  <c r="Z147" i="1" s="1"/>
  <c r="AB147" i="1" s="1"/>
  <c r="AA146" i="1"/>
  <c r="Y146" i="1"/>
  <c r="Z146" i="1" s="1"/>
  <c r="AB146" i="1" s="1"/>
  <c r="AA145" i="1"/>
  <c r="Y145" i="1"/>
  <c r="Z145" i="1" s="1"/>
  <c r="AB145" i="1" s="1"/>
  <c r="AA144" i="1"/>
  <c r="Y144" i="1"/>
  <c r="Z144" i="1" s="1"/>
  <c r="AB144" i="1" s="1"/>
  <c r="AA143" i="1"/>
  <c r="Y143" i="1"/>
  <c r="Z143" i="1" s="1"/>
  <c r="AB143" i="1" s="1"/>
  <c r="AA142" i="1"/>
  <c r="Y142" i="1"/>
  <c r="Z142" i="1" s="1"/>
  <c r="AB142" i="1" s="1"/>
  <c r="AA141" i="1"/>
  <c r="Y141" i="1"/>
  <c r="Z141" i="1" s="1"/>
  <c r="AB141" i="1" s="1"/>
  <c r="AA140" i="1"/>
  <c r="Y140" i="1"/>
  <c r="Z140" i="1" s="1"/>
  <c r="AB140" i="1" s="1"/>
  <c r="AA139" i="1"/>
  <c r="Y139" i="1"/>
  <c r="Z139" i="1" s="1"/>
  <c r="AB139" i="1" s="1"/>
  <c r="AA138" i="1"/>
  <c r="Y138" i="1"/>
  <c r="Z138" i="1" s="1"/>
  <c r="AB138" i="1" s="1"/>
  <c r="AA137" i="1"/>
  <c r="Y137" i="1"/>
  <c r="Z137" i="1" s="1"/>
  <c r="AB137" i="1" s="1"/>
  <c r="AA136" i="1"/>
  <c r="Y136" i="1"/>
  <c r="Z136" i="1" s="1"/>
  <c r="AB136" i="1" s="1"/>
  <c r="AB135" i="1"/>
  <c r="AA135" i="1"/>
  <c r="Y135" i="1"/>
  <c r="Z135" i="1" s="1"/>
  <c r="AA134" i="1"/>
  <c r="Y134" i="1"/>
  <c r="Z134" i="1" s="1"/>
  <c r="AB134" i="1" s="1"/>
  <c r="AA133" i="1"/>
  <c r="Y133" i="1"/>
  <c r="Z133" i="1" s="1"/>
  <c r="AB133" i="1" s="1"/>
  <c r="AA132" i="1"/>
  <c r="Y132" i="1"/>
  <c r="Z132" i="1" s="1"/>
  <c r="AB132" i="1" s="1"/>
  <c r="AA131" i="1"/>
  <c r="Y131" i="1"/>
  <c r="Z131" i="1" s="1"/>
  <c r="AB131" i="1" s="1"/>
  <c r="AA130" i="1"/>
  <c r="Y130" i="1"/>
  <c r="Z130" i="1" s="1"/>
  <c r="AB130" i="1" s="1"/>
  <c r="AA129" i="1"/>
  <c r="Y129" i="1"/>
  <c r="Z129" i="1" s="1"/>
  <c r="AB129" i="1" s="1"/>
  <c r="AA128" i="1"/>
  <c r="Y128" i="1"/>
  <c r="Z128" i="1" s="1"/>
  <c r="AB128" i="1" s="1"/>
  <c r="AA127" i="1"/>
  <c r="Y127" i="1"/>
  <c r="Z127" i="1" s="1"/>
  <c r="AB127" i="1" s="1"/>
  <c r="AA126" i="1"/>
  <c r="Y126" i="1"/>
  <c r="Z126" i="1" s="1"/>
  <c r="AB126" i="1" s="1"/>
  <c r="AA125" i="1"/>
  <c r="Y125" i="1"/>
  <c r="Z125" i="1" s="1"/>
  <c r="AB125" i="1" s="1"/>
  <c r="AA124" i="1"/>
  <c r="Y124" i="1"/>
  <c r="Z124" i="1" s="1"/>
  <c r="AB124" i="1" s="1"/>
  <c r="AA123" i="1"/>
  <c r="Y123" i="1"/>
  <c r="Z123" i="1" s="1"/>
  <c r="AB123" i="1" s="1"/>
  <c r="AA122" i="1"/>
  <c r="Y122" i="1"/>
  <c r="Z122" i="1" s="1"/>
  <c r="AB122" i="1" s="1"/>
  <c r="AA121" i="1"/>
  <c r="Y121" i="1"/>
  <c r="Z121" i="1" s="1"/>
  <c r="AB121" i="1" s="1"/>
  <c r="AA120" i="1"/>
  <c r="Y120" i="1"/>
  <c r="Z120" i="1" s="1"/>
  <c r="AB120" i="1" s="1"/>
  <c r="AA119" i="1"/>
  <c r="Y119" i="1"/>
  <c r="Z119" i="1" s="1"/>
  <c r="AB119" i="1" s="1"/>
  <c r="AA118" i="1"/>
  <c r="Y118" i="1"/>
  <c r="Z118" i="1" s="1"/>
  <c r="AB118" i="1" s="1"/>
  <c r="AA117" i="1"/>
  <c r="Y117" i="1"/>
  <c r="Z117" i="1" s="1"/>
  <c r="AB117" i="1" s="1"/>
  <c r="AA116" i="1"/>
  <c r="Y116" i="1"/>
  <c r="Z116" i="1" s="1"/>
  <c r="AB116" i="1" s="1"/>
  <c r="AA115" i="1"/>
  <c r="Y115" i="1"/>
  <c r="Z115" i="1" s="1"/>
  <c r="AB115" i="1" s="1"/>
  <c r="AA114" i="1"/>
  <c r="Y114" i="1"/>
  <c r="Z114" i="1" s="1"/>
  <c r="AB114" i="1" s="1"/>
  <c r="AA113" i="1"/>
  <c r="Y113" i="1"/>
  <c r="Z113" i="1" s="1"/>
  <c r="AB113" i="1" s="1"/>
  <c r="AA112" i="1"/>
  <c r="Y112" i="1"/>
  <c r="Z112" i="1" s="1"/>
  <c r="AB112" i="1" s="1"/>
  <c r="AA111" i="1"/>
  <c r="Y111" i="1"/>
  <c r="Z111" i="1" s="1"/>
  <c r="AB111" i="1" s="1"/>
  <c r="AA110" i="1"/>
  <c r="Y110" i="1"/>
  <c r="Z110" i="1" s="1"/>
  <c r="AB110" i="1" s="1"/>
  <c r="AA109" i="1"/>
  <c r="Y109" i="1"/>
  <c r="Z109" i="1" s="1"/>
  <c r="AB109" i="1" s="1"/>
  <c r="AA108" i="1"/>
  <c r="Y108" i="1"/>
  <c r="Z108" i="1" s="1"/>
  <c r="AB108" i="1" s="1"/>
  <c r="AA107" i="1"/>
  <c r="Y107" i="1"/>
  <c r="Z107" i="1" s="1"/>
  <c r="AB107" i="1" s="1"/>
  <c r="AA106" i="1"/>
  <c r="Y106" i="1"/>
  <c r="Z106" i="1" s="1"/>
  <c r="AB106" i="1" s="1"/>
  <c r="AA105" i="1"/>
  <c r="Y105" i="1"/>
  <c r="Z105" i="1" s="1"/>
  <c r="AB105" i="1" s="1"/>
  <c r="AA104" i="1"/>
  <c r="Y104" i="1"/>
  <c r="Z104" i="1" s="1"/>
  <c r="AB104" i="1" s="1"/>
  <c r="AA103" i="1"/>
  <c r="Y103" i="1"/>
  <c r="Z103" i="1" s="1"/>
  <c r="AB103" i="1" s="1"/>
  <c r="AA102" i="1"/>
  <c r="Y102" i="1"/>
  <c r="Z102" i="1" s="1"/>
  <c r="AB102" i="1" s="1"/>
  <c r="AA101" i="1"/>
  <c r="Y101" i="1"/>
  <c r="Z101" i="1" s="1"/>
  <c r="AB101" i="1" s="1"/>
  <c r="AA100" i="1"/>
  <c r="Y100" i="1"/>
  <c r="Z100" i="1" s="1"/>
  <c r="AB100" i="1" s="1"/>
  <c r="AA99" i="1"/>
  <c r="Y99" i="1"/>
  <c r="Z99" i="1" s="1"/>
  <c r="AB99" i="1" s="1"/>
  <c r="AA98" i="1"/>
  <c r="Y98" i="1"/>
  <c r="Z98" i="1" s="1"/>
  <c r="AB98" i="1" s="1"/>
  <c r="AA97" i="1"/>
  <c r="Y97" i="1"/>
  <c r="Z97" i="1" s="1"/>
  <c r="AB97" i="1" s="1"/>
  <c r="AA96" i="1"/>
  <c r="Y96" i="1"/>
  <c r="Z96" i="1" s="1"/>
  <c r="AB96" i="1" s="1"/>
  <c r="AA95" i="1"/>
  <c r="Y95" i="1"/>
  <c r="Z95" i="1" s="1"/>
  <c r="AB95" i="1" s="1"/>
  <c r="AA94" i="1"/>
  <c r="Y94" i="1"/>
  <c r="Z94" i="1" s="1"/>
  <c r="AB94" i="1" s="1"/>
  <c r="AA93" i="1"/>
  <c r="Y93" i="1"/>
  <c r="Z93" i="1" s="1"/>
  <c r="AB93" i="1" s="1"/>
  <c r="AA92" i="1"/>
  <c r="Y92" i="1"/>
  <c r="Z92" i="1" s="1"/>
  <c r="AB92" i="1" s="1"/>
  <c r="AA91" i="1"/>
  <c r="Y91" i="1"/>
  <c r="Z91" i="1" s="1"/>
  <c r="AB91" i="1" s="1"/>
  <c r="AA90" i="1"/>
  <c r="Y90" i="1"/>
  <c r="Z90" i="1" s="1"/>
  <c r="AB90" i="1" s="1"/>
  <c r="AA89" i="1"/>
  <c r="Y89" i="1"/>
  <c r="Z89" i="1" s="1"/>
  <c r="AB89" i="1" s="1"/>
  <c r="AA88" i="1"/>
  <c r="Y88" i="1"/>
  <c r="Z88" i="1" s="1"/>
  <c r="AB88" i="1" s="1"/>
  <c r="AA87" i="1"/>
  <c r="Y87" i="1"/>
  <c r="Z87" i="1" s="1"/>
  <c r="AB87" i="1" s="1"/>
  <c r="AA86" i="1"/>
  <c r="Y86" i="1"/>
  <c r="Z86" i="1" s="1"/>
  <c r="AB86" i="1" s="1"/>
  <c r="AA85" i="1"/>
  <c r="Y85" i="1"/>
  <c r="Z85" i="1" s="1"/>
  <c r="AB85" i="1" s="1"/>
  <c r="AA84" i="1"/>
  <c r="Y84" i="1"/>
  <c r="Z84" i="1" s="1"/>
  <c r="AB84" i="1" s="1"/>
  <c r="AA83" i="1"/>
  <c r="Y83" i="1"/>
  <c r="Z83" i="1" s="1"/>
  <c r="AB83" i="1" s="1"/>
  <c r="AA82" i="1"/>
  <c r="Y82" i="1"/>
  <c r="Z82" i="1" s="1"/>
  <c r="AB82" i="1" s="1"/>
  <c r="AA81" i="1"/>
  <c r="Y81" i="1"/>
  <c r="Z81" i="1" s="1"/>
  <c r="AB81" i="1" s="1"/>
  <c r="AA80" i="1"/>
  <c r="Y80" i="1"/>
  <c r="Z80" i="1" s="1"/>
  <c r="AB80" i="1" s="1"/>
  <c r="AA79" i="1"/>
  <c r="Y79" i="1"/>
  <c r="Z79" i="1" s="1"/>
  <c r="AB79" i="1" s="1"/>
  <c r="AA78" i="1"/>
  <c r="Y78" i="1"/>
  <c r="Z78" i="1" s="1"/>
  <c r="AB78" i="1" s="1"/>
  <c r="AC78" i="1" s="1"/>
  <c r="AA77" i="1"/>
  <c r="Y77" i="1"/>
  <c r="Z77" i="1" s="1"/>
  <c r="AB77" i="1" s="1"/>
  <c r="AA76" i="1"/>
  <c r="Y76" i="1"/>
  <c r="Z76" i="1" s="1"/>
  <c r="AB76" i="1" s="1"/>
  <c r="AA75" i="1"/>
  <c r="Y75" i="1"/>
  <c r="Z75" i="1" s="1"/>
  <c r="AB75" i="1" s="1"/>
  <c r="AA74" i="1"/>
  <c r="Y74" i="1"/>
  <c r="Z74" i="1" s="1"/>
  <c r="AB74" i="1" s="1"/>
  <c r="AA73" i="1"/>
  <c r="Y73" i="1"/>
  <c r="Z73" i="1" s="1"/>
  <c r="AB73" i="1" s="1"/>
  <c r="AA72" i="1"/>
  <c r="Y72" i="1"/>
  <c r="Z72" i="1" s="1"/>
  <c r="AB72" i="1" s="1"/>
  <c r="AA71" i="1"/>
  <c r="Y71" i="1"/>
  <c r="Z71" i="1" s="1"/>
  <c r="AB71" i="1" s="1"/>
  <c r="AA70" i="1"/>
  <c r="Y70" i="1"/>
  <c r="Z70" i="1" s="1"/>
  <c r="AB70" i="1" s="1"/>
  <c r="AA69" i="1"/>
  <c r="Y69" i="1"/>
  <c r="Z69" i="1" s="1"/>
  <c r="AB69" i="1" s="1"/>
  <c r="AA68" i="1"/>
  <c r="Y68" i="1"/>
  <c r="Z68" i="1" s="1"/>
  <c r="AB68" i="1" s="1"/>
  <c r="AA67" i="1"/>
  <c r="Y67" i="1"/>
  <c r="Z67" i="1" s="1"/>
  <c r="AB67" i="1" s="1"/>
  <c r="AA66" i="1"/>
  <c r="Y66" i="1"/>
  <c r="Z66" i="1" s="1"/>
  <c r="AB66" i="1" s="1"/>
  <c r="AA65" i="1"/>
  <c r="Y65" i="1"/>
  <c r="Z65" i="1" s="1"/>
  <c r="AB65" i="1" s="1"/>
  <c r="AA64" i="1"/>
  <c r="Y64" i="1"/>
  <c r="Z64" i="1" s="1"/>
  <c r="AB64" i="1" s="1"/>
  <c r="AA63" i="1"/>
  <c r="Y63" i="1"/>
  <c r="Z63" i="1" s="1"/>
  <c r="AB63" i="1" s="1"/>
  <c r="AA62" i="1"/>
  <c r="Y62" i="1"/>
  <c r="Z62" i="1" s="1"/>
  <c r="AB62" i="1" s="1"/>
  <c r="AA61" i="1"/>
  <c r="Y61" i="1"/>
  <c r="Z61" i="1" s="1"/>
  <c r="AB61" i="1" s="1"/>
  <c r="AA60" i="1"/>
  <c r="Y60" i="1"/>
  <c r="Z60" i="1" s="1"/>
  <c r="AB60" i="1" s="1"/>
  <c r="AA59" i="1"/>
  <c r="Y59" i="1"/>
  <c r="Z59" i="1" s="1"/>
  <c r="AB59" i="1" s="1"/>
  <c r="AC59" i="1" s="1"/>
  <c r="AA58" i="1"/>
  <c r="Y58" i="1"/>
  <c r="Z58" i="1" s="1"/>
  <c r="AB58" i="1" s="1"/>
  <c r="AA57" i="1"/>
  <c r="Y57" i="1"/>
  <c r="Z57" i="1" s="1"/>
  <c r="AB57" i="1" s="1"/>
  <c r="AA56" i="1"/>
  <c r="Y56" i="1"/>
  <c r="Z56" i="1" s="1"/>
  <c r="AB56" i="1" s="1"/>
  <c r="AA55" i="1"/>
  <c r="Y55" i="1"/>
  <c r="Z55" i="1" s="1"/>
  <c r="AB55" i="1" s="1"/>
  <c r="AA54" i="1"/>
  <c r="Y54" i="1"/>
  <c r="Z54" i="1" s="1"/>
  <c r="AB54" i="1" s="1"/>
  <c r="AA53" i="1"/>
  <c r="Y53" i="1"/>
  <c r="Z53" i="1" s="1"/>
  <c r="AB53" i="1" s="1"/>
  <c r="AA52" i="1"/>
  <c r="Y52" i="1"/>
  <c r="Z52" i="1" s="1"/>
  <c r="AB52" i="1" s="1"/>
  <c r="AA51" i="1"/>
  <c r="Y51" i="1"/>
  <c r="Z51" i="1" s="1"/>
  <c r="AB51" i="1" s="1"/>
  <c r="AA50" i="1"/>
  <c r="Y50" i="1"/>
  <c r="Z50" i="1" s="1"/>
  <c r="AB50" i="1" s="1"/>
  <c r="AA49" i="1"/>
  <c r="Y49" i="1"/>
  <c r="Z49" i="1" s="1"/>
  <c r="AB49" i="1" s="1"/>
  <c r="AA48" i="1"/>
  <c r="Y48" i="1"/>
  <c r="Z48" i="1" s="1"/>
  <c r="AB48" i="1" s="1"/>
  <c r="AA47" i="1"/>
  <c r="Y47" i="1"/>
  <c r="Z47" i="1" s="1"/>
  <c r="AB47" i="1" s="1"/>
  <c r="AA46" i="1"/>
  <c r="Y46" i="1"/>
  <c r="Z46" i="1" s="1"/>
  <c r="AB46" i="1" s="1"/>
  <c r="AA45" i="1"/>
  <c r="Y45" i="1"/>
  <c r="Z45" i="1" s="1"/>
  <c r="AB45" i="1" s="1"/>
  <c r="AA44" i="1"/>
  <c r="Y44" i="1"/>
  <c r="Z44" i="1" s="1"/>
  <c r="AB44" i="1" s="1"/>
  <c r="AA43" i="1"/>
  <c r="Y43" i="1"/>
  <c r="Z43" i="1" s="1"/>
  <c r="AB43" i="1" s="1"/>
  <c r="AA42" i="1"/>
  <c r="Y42" i="1"/>
  <c r="Z42" i="1" s="1"/>
  <c r="AB42" i="1" s="1"/>
  <c r="AA41" i="1"/>
  <c r="Y41" i="1"/>
  <c r="Z41" i="1" s="1"/>
  <c r="AB41" i="1" s="1"/>
  <c r="AA40" i="1"/>
  <c r="Y40" i="1"/>
  <c r="Z40" i="1" s="1"/>
  <c r="AB40" i="1" s="1"/>
  <c r="AA39" i="1"/>
  <c r="Y39" i="1"/>
  <c r="Z39" i="1" s="1"/>
  <c r="AB39" i="1" s="1"/>
  <c r="AA38" i="1"/>
  <c r="Y38" i="1"/>
  <c r="Z38" i="1" s="1"/>
  <c r="AB38" i="1" s="1"/>
  <c r="AA37" i="1"/>
  <c r="Y37" i="1"/>
  <c r="Z37" i="1" s="1"/>
  <c r="AB37" i="1" s="1"/>
  <c r="AA36" i="1"/>
  <c r="Y36" i="1"/>
  <c r="Z36" i="1" s="1"/>
  <c r="AB36" i="1" s="1"/>
  <c r="AA35" i="1"/>
  <c r="Y35" i="1"/>
  <c r="Z35" i="1" s="1"/>
  <c r="AB35" i="1" s="1"/>
  <c r="AA34" i="1"/>
  <c r="Y34" i="1"/>
  <c r="Z34" i="1" s="1"/>
  <c r="AB34" i="1" s="1"/>
  <c r="AA33" i="1"/>
  <c r="Y33" i="1"/>
  <c r="Z33" i="1" s="1"/>
  <c r="AB33" i="1" s="1"/>
  <c r="AA32" i="1"/>
  <c r="Y32" i="1"/>
  <c r="Z32" i="1" s="1"/>
  <c r="AB32" i="1" s="1"/>
  <c r="AA31" i="1"/>
  <c r="Y31" i="1"/>
  <c r="Z31" i="1" s="1"/>
  <c r="AB31" i="1" s="1"/>
  <c r="AA30" i="1"/>
  <c r="Y30" i="1"/>
  <c r="Z30" i="1" s="1"/>
  <c r="AB30" i="1" s="1"/>
  <c r="AA29" i="1"/>
  <c r="Y29" i="1"/>
  <c r="Z29" i="1" s="1"/>
  <c r="AB29" i="1" s="1"/>
  <c r="AA28" i="1"/>
  <c r="Y28" i="1"/>
  <c r="Z28" i="1" s="1"/>
  <c r="AB28" i="1" s="1"/>
  <c r="AA27" i="1"/>
  <c r="Y27" i="1"/>
  <c r="Z27" i="1" s="1"/>
  <c r="AB27" i="1" s="1"/>
  <c r="AA26" i="1"/>
  <c r="Y26" i="1"/>
  <c r="Z26" i="1" s="1"/>
  <c r="AB26" i="1" s="1"/>
  <c r="AA25" i="1"/>
  <c r="Y25" i="1"/>
  <c r="Z25" i="1" s="1"/>
  <c r="AB25" i="1" s="1"/>
  <c r="AA24" i="1"/>
  <c r="Y24" i="1"/>
  <c r="Z24" i="1" s="1"/>
  <c r="AB24" i="1" s="1"/>
  <c r="AA23" i="1"/>
  <c r="Y23" i="1"/>
  <c r="Z23" i="1" s="1"/>
  <c r="AB23" i="1" s="1"/>
  <c r="AA22" i="1"/>
  <c r="Y22" i="1"/>
  <c r="Z22" i="1" s="1"/>
  <c r="AB22" i="1" s="1"/>
  <c r="AA21" i="1"/>
  <c r="Z21" i="1"/>
  <c r="AB21" i="1" s="1"/>
  <c r="Y21" i="1"/>
  <c r="AA20" i="1"/>
  <c r="Y20" i="1"/>
  <c r="Z20" i="1" s="1"/>
  <c r="AB20" i="1" s="1"/>
  <c r="AA19" i="1"/>
  <c r="Y19" i="1"/>
  <c r="Z19" i="1" s="1"/>
  <c r="AB19" i="1" s="1"/>
  <c r="AA18" i="1"/>
  <c r="Y18" i="1"/>
  <c r="Z18" i="1" s="1"/>
  <c r="AB18" i="1" s="1"/>
  <c r="AA17" i="1"/>
  <c r="Y17" i="1"/>
  <c r="Z17" i="1" s="1"/>
  <c r="AB17" i="1" s="1"/>
  <c r="AA16" i="1"/>
  <c r="Y16" i="1"/>
  <c r="Z16" i="1" s="1"/>
  <c r="AB16" i="1" s="1"/>
  <c r="AA15" i="1"/>
  <c r="Y15" i="1"/>
  <c r="Z15" i="1" s="1"/>
  <c r="AB15" i="1" s="1"/>
  <c r="AA14" i="1"/>
  <c r="Y14" i="1"/>
  <c r="Z14" i="1" s="1"/>
  <c r="AB14" i="1" s="1"/>
  <c r="AA13" i="1"/>
  <c r="Y13" i="1"/>
  <c r="Z13" i="1" s="1"/>
  <c r="AB13" i="1" s="1"/>
  <c r="AA12" i="1"/>
  <c r="Y12" i="1"/>
  <c r="Z12" i="1" s="1"/>
  <c r="AB12" i="1" s="1"/>
  <c r="AA11" i="1"/>
  <c r="Y11" i="1"/>
  <c r="Z11" i="1" s="1"/>
  <c r="AB11" i="1" s="1"/>
  <c r="AA10" i="1"/>
  <c r="Y10" i="1"/>
  <c r="Z10" i="1" s="1"/>
  <c r="AB10" i="1" s="1"/>
  <c r="AA9" i="1"/>
  <c r="Y9" i="1"/>
  <c r="Z9" i="1" s="1"/>
  <c r="AB9" i="1" s="1"/>
  <c r="AA8" i="1"/>
  <c r="Y8" i="1"/>
  <c r="Z8" i="1" s="1"/>
  <c r="AB8" i="1" s="1"/>
  <c r="AA7" i="1"/>
  <c r="Y7" i="1"/>
  <c r="Z7" i="1" s="1"/>
  <c r="AB7" i="1" s="1"/>
  <c r="AA6" i="1"/>
  <c r="Y6" i="1"/>
  <c r="Z6" i="1" s="1"/>
  <c r="AB6" i="1" s="1"/>
  <c r="AA5" i="1"/>
  <c r="Y5" i="1"/>
  <c r="Z5" i="1" s="1"/>
  <c r="AB5" i="1" s="1"/>
  <c r="AA4" i="1"/>
  <c r="Y4" i="1"/>
  <c r="Z4" i="1" s="1"/>
  <c r="AB4" i="1" s="1"/>
  <c r="AA3" i="1"/>
  <c r="Y3" i="1"/>
  <c r="AB3" i="1" s="1"/>
  <c r="AP283" i="6" l="1"/>
  <c r="AR283" i="6" s="1"/>
  <c r="AE335" i="6"/>
  <c r="AR335" i="6" s="1"/>
  <c r="AP315" i="6"/>
  <c r="AR315" i="6" s="1"/>
  <c r="AP119" i="6"/>
  <c r="AR119" i="6" s="1"/>
  <c r="AP287" i="6"/>
  <c r="AR287" i="6" s="1"/>
  <c r="AD362" i="6"/>
  <c r="AP141" i="6"/>
  <c r="AR141" i="6" s="1"/>
  <c r="AP95" i="6"/>
  <c r="AR95" i="6" s="1"/>
  <c r="AO315" i="6"/>
  <c r="AP87" i="6"/>
  <c r="AR87" i="6" s="1"/>
  <c r="AP281" i="6"/>
  <c r="AR281" i="6" s="1"/>
  <c r="AP109" i="6"/>
  <c r="AR109" i="6" s="1"/>
  <c r="AP331" i="6"/>
  <c r="AR331" i="6" s="1"/>
  <c r="AP13" i="6"/>
  <c r="AR13" i="6" s="1"/>
  <c r="AP349" i="6"/>
  <c r="AR349" i="6" s="1"/>
  <c r="AP107" i="6"/>
  <c r="AR107" i="6" s="1"/>
  <c r="AP291" i="6"/>
  <c r="AR291" i="6" s="1"/>
  <c r="AP111" i="6"/>
  <c r="AR111" i="6" s="1"/>
  <c r="AP71" i="6"/>
  <c r="AR71" i="6" s="1"/>
  <c r="AP67" i="6"/>
  <c r="AR67" i="6" s="1"/>
  <c r="AP31" i="6"/>
  <c r="AR31" i="6" s="1"/>
  <c r="AP129" i="6"/>
  <c r="AR129" i="6" s="1"/>
  <c r="AP179" i="6"/>
  <c r="AR179" i="6" s="1"/>
  <c r="AP103" i="6"/>
  <c r="AR103" i="6" s="1"/>
  <c r="AP309" i="6"/>
  <c r="AR309" i="6" s="1"/>
  <c r="AP187" i="6"/>
  <c r="AR187" i="6" s="1"/>
  <c r="AP347" i="6"/>
  <c r="AR347" i="6" s="1"/>
  <c r="AP295" i="6"/>
  <c r="AR295" i="6" s="1"/>
  <c r="AP99" i="6"/>
  <c r="AR99" i="6" s="1"/>
  <c r="AP127" i="6"/>
  <c r="AR127" i="6" s="1"/>
  <c r="AP147" i="6"/>
  <c r="AR147" i="6" s="1"/>
  <c r="AP205" i="6"/>
  <c r="AR205" i="6" s="1"/>
  <c r="AP163" i="6"/>
  <c r="AR163" i="6" s="1"/>
  <c r="AP43" i="6"/>
  <c r="AR43" i="6" s="1"/>
  <c r="AP225" i="6"/>
  <c r="AR225" i="6" s="1"/>
  <c r="AO225" i="6"/>
  <c r="AD344" i="6"/>
  <c r="AE343" i="6"/>
  <c r="AR343" i="6" s="1"/>
  <c r="AO113" i="6"/>
  <c r="AP113" i="6"/>
  <c r="AR113" i="6" s="1"/>
  <c r="AP45" i="6"/>
  <c r="AR45" i="6" s="1"/>
  <c r="AO45" i="6"/>
  <c r="AP161" i="6"/>
  <c r="AR161" i="6" s="1"/>
  <c r="AO161" i="6"/>
  <c r="AP41" i="6"/>
  <c r="AR41" i="6" s="1"/>
  <c r="AO41" i="6"/>
  <c r="AO143" i="6"/>
  <c r="AP153" i="6"/>
  <c r="AR153" i="6" s="1"/>
  <c r="AP155" i="6"/>
  <c r="AR155" i="6" s="1"/>
  <c r="AO155" i="6"/>
  <c r="AP117" i="6"/>
  <c r="AR117" i="6" s="1"/>
  <c r="AO117" i="6"/>
  <c r="AP49" i="6"/>
  <c r="AR49" i="6" s="1"/>
  <c r="AO49" i="6"/>
  <c r="AP15" i="6"/>
  <c r="AR15" i="6" s="1"/>
  <c r="AO15" i="6"/>
  <c r="AP307" i="6"/>
  <c r="AR307" i="6" s="1"/>
  <c r="AO307" i="6"/>
  <c r="AP299" i="6"/>
  <c r="AR299" i="6" s="1"/>
  <c r="AO299" i="6"/>
  <c r="AP139" i="6"/>
  <c r="AR139" i="6" s="1"/>
  <c r="AO139" i="6"/>
  <c r="AP101" i="6"/>
  <c r="AR101" i="6" s="1"/>
  <c r="AO101" i="6"/>
  <c r="AP65" i="6"/>
  <c r="AR65" i="6" s="1"/>
  <c r="AE369" i="6"/>
  <c r="AR369" i="6" s="1"/>
  <c r="AD370" i="6"/>
  <c r="AP237" i="6"/>
  <c r="AR237" i="6" s="1"/>
  <c r="AO237" i="6"/>
  <c r="AO289" i="6"/>
  <c r="AP289" i="6"/>
  <c r="AR289" i="6" s="1"/>
  <c r="AP23" i="6"/>
  <c r="AR23" i="6" s="1"/>
  <c r="AO23" i="6"/>
  <c r="AO105" i="6"/>
  <c r="AP105" i="6"/>
  <c r="AR105" i="6" s="1"/>
  <c r="AO305" i="6"/>
  <c r="AP305" i="6"/>
  <c r="AR305" i="6" s="1"/>
  <c r="AD336" i="6"/>
  <c r="AP185" i="6"/>
  <c r="AR185" i="6" s="1"/>
  <c r="AO185" i="6"/>
  <c r="AP25" i="6"/>
  <c r="AR25" i="6" s="1"/>
  <c r="AO25" i="6"/>
  <c r="AP81" i="6"/>
  <c r="AR81" i="6" s="1"/>
  <c r="AO81" i="6"/>
  <c r="AO145" i="6"/>
  <c r="AP145" i="6"/>
  <c r="AR145" i="6" s="1"/>
  <c r="AO157" i="6"/>
  <c r="AP157" i="6"/>
  <c r="AR157" i="6" s="1"/>
  <c r="AP47" i="6"/>
  <c r="AR47" i="6" s="1"/>
  <c r="AP293" i="6"/>
  <c r="AR293" i="6" s="1"/>
  <c r="AO293" i="6"/>
  <c r="AE361" i="6"/>
  <c r="AR361" i="6" s="1"/>
  <c r="AO115" i="6"/>
  <c r="AP115" i="6"/>
  <c r="AR115" i="6" s="1"/>
  <c r="AO227" i="6"/>
  <c r="AP227" i="6"/>
  <c r="AR227" i="6" s="1"/>
  <c r="AP159" i="6"/>
  <c r="AR159" i="6" s="1"/>
  <c r="AO159" i="6"/>
  <c r="AE325" i="6"/>
  <c r="AR325" i="6" s="1"/>
  <c r="AD326" i="6"/>
  <c r="AO131" i="6"/>
  <c r="AP131" i="6"/>
  <c r="AR131" i="6" s="1"/>
  <c r="AC23" i="1"/>
  <c r="AC160" i="1"/>
  <c r="AC91" i="1"/>
  <c r="AC164" i="1"/>
  <c r="AD192" i="1"/>
  <c r="AC143" i="1"/>
  <c r="AC55" i="1"/>
  <c r="AF219" i="1"/>
  <c r="AG219" i="1" s="1"/>
  <c r="AL219" i="1" s="1"/>
  <c r="AD181" i="1"/>
  <c r="AC39" i="1"/>
  <c r="AC57" i="1"/>
  <c r="AC47" i="1"/>
  <c r="AC62" i="1"/>
  <c r="AC176" i="1"/>
  <c r="AC170" i="1"/>
  <c r="AC215" i="1"/>
  <c r="AC98" i="1"/>
  <c r="AC156" i="1"/>
  <c r="AD197" i="1"/>
  <c r="AC144" i="1"/>
  <c r="AC21" i="1"/>
  <c r="AC146" i="1"/>
  <c r="AC159" i="1"/>
  <c r="AD189" i="1"/>
  <c r="AD89" i="1"/>
  <c r="AC6" i="1"/>
  <c r="AC34" i="1"/>
  <c r="AC43" i="1"/>
  <c r="AC70" i="1"/>
  <c r="AC86" i="1"/>
  <c r="AC162" i="1"/>
  <c r="AC120" i="1"/>
  <c r="AC203" i="1"/>
  <c r="AC71" i="1"/>
  <c r="AC74" i="1"/>
  <c r="AD121" i="1"/>
  <c r="AC100" i="1"/>
  <c r="AD99" i="1"/>
  <c r="AD129" i="1"/>
  <c r="AC154" i="1"/>
  <c r="AC179" i="1"/>
  <c r="AD184" i="1"/>
  <c r="AD191" i="1"/>
  <c r="AD196" i="1"/>
  <c r="AI202" i="1"/>
  <c r="AJ202" i="1" s="1"/>
  <c r="AL202" i="1" s="1"/>
  <c r="AC166" i="1"/>
  <c r="AC222" i="1"/>
  <c r="AC93" i="1"/>
  <c r="AC11" i="1"/>
  <c r="AC20" i="1"/>
  <c r="AC38" i="1"/>
  <c r="AC101" i="1"/>
  <c r="AC221" i="1"/>
  <c r="AC139" i="1"/>
  <c r="AC51" i="1"/>
  <c r="AC187" i="1"/>
  <c r="AD199" i="1"/>
  <c r="AC122" i="1"/>
  <c r="AC13" i="1"/>
  <c r="AC9" i="1"/>
  <c r="AD169" i="1"/>
  <c r="AC172" i="1"/>
  <c r="AC210" i="1"/>
  <c r="AC216" i="1"/>
  <c r="AD153" i="1"/>
  <c r="AC136" i="1"/>
  <c r="AC111" i="1"/>
  <c r="AD79" i="1"/>
  <c r="AC10" i="1"/>
  <c r="AC12" i="1"/>
  <c r="AC50" i="1"/>
  <c r="AC87" i="1"/>
  <c r="AC106" i="1"/>
  <c r="AC119" i="1"/>
  <c r="AC127" i="1"/>
  <c r="AC131" i="1"/>
  <c r="AC135" i="1"/>
  <c r="AD180" i="1"/>
  <c r="AC205" i="1"/>
  <c r="AC206" i="1"/>
  <c r="AF211" i="1"/>
  <c r="AG211" i="1" s="1"/>
  <c r="AL211" i="1" s="1"/>
  <c r="AC214" i="1"/>
  <c r="AC30" i="1"/>
  <c r="AC35" i="1"/>
  <c r="AC99" i="1"/>
  <c r="AC114" i="1"/>
  <c r="AC123" i="1"/>
  <c r="AD171" i="1"/>
  <c r="AD187" i="1"/>
  <c r="AK222" i="1"/>
  <c r="AF227" i="1"/>
  <c r="AG227" i="1" s="1"/>
  <c r="AL227" i="1" s="1"/>
  <c r="AC226" i="1"/>
  <c r="AC53" i="1"/>
  <c r="AC67" i="1"/>
  <c r="AF205" i="1"/>
  <c r="AG205" i="1" s="1"/>
  <c r="AL205" i="1" s="1"/>
  <c r="AF221" i="1"/>
  <c r="AG221" i="1" s="1"/>
  <c r="AL221" i="1" s="1"/>
  <c r="AC132" i="1"/>
  <c r="AD200" i="1"/>
  <c r="AC212" i="1"/>
  <c r="AC228" i="1"/>
  <c r="AC63" i="1"/>
  <c r="AC80" i="1"/>
  <c r="AC88" i="1"/>
  <c r="AC90" i="1"/>
  <c r="AD93" i="1"/>
  <c r="AC124" i="1"/>
  <c r="AC128" i="1"/>
  <c r="AD183" i="1"/>
  <c r="AD188" i="1"/>
  <c r="AK208" i="1"/>
  <c r="AK209" i="1"/>
  <c r="AC211" i="1"/>
  <c r="AK213" i="1"/>
  <c r="AN213" i="1" s="1"/>
  <c r="AI220" i="1"/>
  <c r="AJ220" i="1" s="1"/>
  <c r="AL220" i="1" s="1"/>
  <c r="AK225" i="1"/>
  <c r="AC227" i="1"/>
  <c r="AC116" i="1"/>
  <c r="AD3" i="1"/>
  <c r="AC26" i="1"/>
  <c r="AD65" i="1"/>
  <c r="AC96" i="1"/>
  <c r="AD139" i="1"/>
  <c r="AD179" i="1"/>
  <c r="AC195" i="1"/>
  <c r="AF201" i="1"/>
  <c r="AG201" i="1" s="1"/>
  <c r="AL201" i="1" s="1"/>
  <c r="AC207" i="1"/>
  <c r="AK224" i="1"/>
  <c r="AC72" i="1"/>
  <c r="AC83" i="1"/>
  <c r="AC95" i="1"/>
  <c r="AC130" i="1"/>
  <c r="AC138" i="1"/>
  <c r="AC158" i="1"/>
  <c r="AC174" i="1"/>
  <c r="AD195" i="1"/>
  <c r="AD123" i="1"/>
  <c r="AC66" i="1"/>
  <c r="AC117" i="1"/>
  <c r="AD151" i="1"/>
  <c r="AD167" i="1"/>
  <c r="AC219" i="1"/>
  <c r="AC224" i="1"/>
  <c r="AC14" i="1"/>
  <c r="AD25" i="1"/>
  <c r="AC65" i="1"/>
  <c r="AD69" i="1"/>
  <c r="AC79" i="1"/>
  <c r="AD81" i="1"/>
  <c r="AC103" i="1"/>
  <c r="AC152" i="1"/>
  <c r="AC168" i="1"/>
  <c r="AI212" i="1"/>
  <c r="AJ212" i="1" s="1"/>
  <c r="AL212" i="1" s="1"/>
  <c r="AD19" i="1"/>
  <c r="AD61" i="1"/>
  <c r="AC94" i="1"/>
  <c r="AC110" i="1"/>
  <c r="AD137" i="1"/>
  <c r="AC151" i="1"/>
  <c r="AC155" i="1"/>
  <c r="AC167" i="1"/>
  <c r="AC171" i="1"/>
  <c r="AI226" i="1"/>
  <c r="AJ226" i="1" s="1"/>
  <c r="AL226" i="1" s="1"/>
  <c r="AD13" i="1"/>
  <c r="AD131" i="1"/>
  <c r="AK206" i="1"/>
  <c r="AC175" i="1"/>
  <c r="AI204" i="1"/>
  <c r="AJ204" i="1" s="1"/>
  <c r="AL204" i="1" s="1"/>
  <c r="AC208" i="1"/>
  <c r="AC213" i="1"/>
  <c r="AC4" i="1"/>
  <c r="AC31" i="1"/>
  <c r="AC42" i="1"/>
  <c r="AC46" i="1"/>
  <c r="AD49" i="1"/>
  <c r="AC82" i="1"/>
  <c r="AD145" i="1"/>
  <c r="AD161" i="1"/>
  <c r="AD177" i="1"/>
  <c r="AD185" i="1"/>
  <c r="AD193" i="1"/>
  <c r="AD57" i="1"/>
  <c r="AC58" i="1"/>
  <c r="AD37" i="1"/>
  <c r="AC37" i="1"/>
  <c r="AD53" i="1"/>
  <c r="AC54" i="1"/>
  <c r="AD101" i="1"/>
  <c r="AC102" i="1"/>
  <c r="AD111" i="1"/>
  <c r="AC112" i="1"/>
  <c r="AD5" i="1"/>
  <c r="AC5" i="1"/>
  <c r="AC7" i="1"/>
  <c r="AD33" i="1"/>
  <c r="AC33" i="1"/>
  <c r="AC22" i="1"/>
  <c r="AD21" i="1"/>
  <c r="AD29" i="1"/>
  <c r="AC29" i="1"/>
  <c r="AD45" i="1"/>
  <c r="AC45" i="1"/>
  <c r="AD41" i="1"/>
  <c r="AC41" i="1"/>
  <c r="AD17" i="1"/>
  <c r="AC3" i="1"/>
  <c r="AC8" i="1"/>
  <c r="AC69" i="1"/>
  <c r="AC115" i="1"/>
  <c r="AD115" i="1"/>
  <c r="AC140" i="1"/>
  <c r="AC19" i="1"/>
  <c r="AD23" i="1"/>
  <c r="AC24" i="1"/>
  <c r="AC49" i="1"/>
  <c r="AC76" i="1"/>
  <c r="AD85" i="1"/>
  <c r="AC85" i="1"/>
  <c r="AD87" i="1"/>
  <c r="AD95" i="1"/>
  <c r="AD125" i="1"/>
  <c r="AC125" i="1"/>
  <c r="AK203" i="1"/>
  <c r="AF203" i="1"/>
  <c r="AG203" i="1" s="1"/>
  <c r="AL203" i="1" s="1"/>
  <c r="AC16" i="1"/>
  <c r="AC61" i="1"/>
  <c r="AC150" i="1"/>
  <c r="AF223" i="1"/>
  <c r="AG223" i="1" s="1"/>
  <c r="AL223" i="1" s="1"/>
  <c r="AK223" i="1"/>
  <c r="AD113" i="1"/>
  <c r="AC113" i="1"/>
  <c r="AD133" i="1"/>
  <c r="AC133" i="1"/>
  <c r="AC27" i="1"/>
  <c r="AD7" i="1"/>
  <c r="AD27" i="1"/>
  <c r="AD75" i="1"/>
  <c r="AC75" i="1"/>
  <c r="AD15" i="1"/>
  <c r="AC15" i="1"/>
  <c r="AC25" i="1"/>
  <c r="AD73" i="1"/>
  <c r="AC89" i="1"/>
  <c r="AD147" i="1"/>
  <c r="AC147" i="1"/>
  <c r="AK217" i="1"/>
  <c r="AF217" i="1"/>
  <c r="AG217" i="1" s="1"/>
  <c r="AL217" i="1" s="1"/>
  <c r="AD11" i="1"/>
  <c r="AC17" i="1"/>
  <c r="AD141" i="1"/>
  <c r="AC141" i="1"/>
  <c r="AF207" i="1"/>
  <c r="AG207" i="1" s="1"/>
  <c r="AL207" i="1" s="1"/>
  <c r="AK207" i="1"/>
  <c r="AD9" i="1"/>
  <c r="AC18" i="1"/>
  <c r="AD77" i="1"/>
  <c r="AC77" i="1"/>
  <c r="AD109" i="1"/>
  <c r="AC109" i="1"/>
  <c r="AD155" i="1"/>
  <c r="AD163" i="1"/>
  <c r="AC163" i="1"/>
  <c r="AD83" i="1"/>
  <c r="AC84" i="1"/>
  <c r="AC97" i="1"/>
  <c r="AD107" i="1"/>
  <c r="AC107" i="1"/>
  <c r="AD119" i="1"/>
  <c r="AD127" i="1"/>
  <c r="AD135" i="1"/>
  <c r="AD143" i="1"/>
  <c r="AD159" i="1"/>
  <c r="AD175" i="1"/>
  <c r="AC209" i="1"/>
  <c r="AF215" i="1"/>
  <c r="AG215" i="1" s="1"/>
  <c r="AL215" i="1" s="1"/>
  <c r="AK215" i="1"/>
  <c r="AC218" i="1"/>
  <c r="AC73" i="1"/>
  <c r="AD97" i="1"/>
  <c r="AD103" i="1"/>
  <c r="AC104" i="1"/>
  <c r="AC178" i="1"/>
  <c r="AD178" i="1"/>
  <c r="AC183" i="1"/>
  <c r="AC186" i="1"/>
  <c r="AD186" i="1"/>
  <c r="AC191" i="1"/>
  <c r="AC194" i="1"/>
  <c r="AD194" i="1"/>
  <c r="AC199" i="1"/>
  <c r="AK218" i="1"/>
  <c r="AI218" i="1"/>
  <c r="AJ218" i="1" s="1"/>
  <c r="AL218" i="1" s="1"/>
  <c r="AC28" i="1"/>
  <c r="AC32" i="1"/>
  <c r="AD39" i="1"/>
  <c r="AD43" i="1"/>
  <c r="AD47" i="1"/>
  <c r="AD51" i="1"/>
  <c r="AC52" i="1"/>
  <c r="AC56" i="1"/>
  <c r="AD59" i="1"/>
  <c r="AD63" i="1"/>
  <c r="AD67" i="1"/>
  <c r="AD91" i="1"/>
  <c r="AC92" i="1"/>
  <c r="AC105" i="1"/>
  <c r="AC182" i="1"/>
  <c r="AD182" i="1"/>
  <c r="AC190" i="1"/>
  <c r="AD190" i="1"/>
  <c r="AC198" i="1"/>
  <c r="AD198" i="1"/>
  <c r="AI216" i="1"/>
  <c r="AJ216" i="1" s="1"/>
  <c r="AL216" i="1" s="1"/>
  <c r="AK216" i="1"/>
  <c r="AD31" i="1"/>
  <c r="AD35" i="1"/>
  <c r="AC36" i="1"/>
  <c r="AC40" i="1"/>
  <c r="AC44" i="1"/>
  <c r="AC48" i="1"/>
  <c r="AD55" i="1"/>
  <c r="AC60" i="1"/>
  <c r="AC64" i="1"/>
  <c r="AC68" i="1"/>
  <c r="AD71" i="1"/>
  <c r="AC81" i="1"/>
  <c r="AD105" i="1"/>
  <c r="AC108" i="1"/>
  <c r="AC153" i="1"/>
  <c r="AC169" i="1"/>
  <c r="AC220" i="1"/>
  <c r="AK228" i="1"/>
  <c r="AI228" i="1"/>
  <c r="AJ228" i="1" s="1"/>
  <c r="AL228" i="1" s="1"/>
  <c r="AC180" i="1"/>
  <c r="AC184" i="1"/>
  <c r="AC188" i="1"/>
  <c r="AC192" i="1"/>
  <c r="AC196" i="1"/>
  <c r="AC200" i="1"/>
  <c r="AC202" i="1"/>
  <c r="AD157" i="1"/>
  <c r="AC157" i="1"/>
  <c r="AD173" i="1"/>
  <c r="AC173" i="1"/>
  <c r="AC204" i="1"/>
  <c r="AI210" i="1"/>
  <c r="AJ210" i="1" s="1"/>
  <c r="AL210" i="1" s="1"/>
  <c r="AC217" i="1"/>
  <c r="AD149" i="1"/>
  <c r="AC149" i="1"/>
  <c r="AD165" i="1"/>
  <c r="AC165" i="1"/>
  <c r="AC223" i="1"/>
  <c r="AD117" i="1"/>
  <c r="AC118" i="1"/>
  <c r="AC121" i="1"/>
  <c r="AC126" i="1"/>
  <c r="AC129" i="1"/>
  <c r="AC134" i="1"/>
  <c r="AC137" i="1"/>
  <c r="AC142" i="1"/>
  <c r="AC145" i="1"/>
  <c r="AC161" i="1"/>
  <c r="AC177" i="1"/>
  <c r="AC181" i="1"/>
  <c r="AC185" i="1"/>
  <c r="AC189" i="1"/>
  <c r="AC193" i="1"/>
  <c r="AC197" i="1"/>
  <c r="AC201" i="1"/>
  <c r="AC225" i="1"/>
  <c r="AN219" i="1" l="1"/>
  <c r="AN201" i="1"/>
  <c r="AN225" i="1"/>
  <c r="AN221" i="1"/>
  <c r="AN227" i="1"/>
  <c r="AN207" i="1"/>
  <c r="AN209" i="1"/>
  <c r="AN211" i="1"/>
  <c r="AN205" i="1"/>
  <c r="AN215" i="1"/>
  <c r="AN217" i="1"/>
  <c r="AN203" i="1"/>
  <c r="AN223" i="1"/>
</calcChain>
</file>

<file path=xl/sharedStrings.xml><?xml version="1.0" encoding="utf-8"?>
<sst xmlns="http://schemas.openxmlformats.org/spreadsheetml/2006/main" count="5162" uniqueCount="730">
  <si>
    <t>Manufacturer</t>
  </si>
  <si>
    <t>Brand</t>
  </si>
  <si>
    <t>ModelNumber</t>
  </si>
  <si>
    <t>MotorConstruction</t>
  </si>
  <si>
    <t>MotorDesign</t>
  </si>
  <si>
    <t>Frame</t>
  </si>
  <si>
    <t>SpeedRPM</t>
  </si>
  <si>
    <t>MotorCapability</t>
  </si>
  <si>
    <t>PoolPumpUnitType</t>
  </si>
  <si>
    <t>PoolPumpMotorCapacity</t>
  </si>
  <si>
    <t>MotorSvcFctr</t>
  </si>
  <si>
    <t>MotorPctEff</t>
  </si>
  <si>
    <t xml:space="preserve">NameplateHP </t>
  </si>
  <si>
    <t>PumpControlSpeed</t>
  </si>
  <si>
    <t>CurveAgpmFlow</t>
  </si>
  <si>
    <t>CurveAPowerWatts</t>
  </si>
  <si>
    <t>CurveAEnergyFctr</t>
  </si>
  <si>
    <t>CurveBgpmFlow</t>
  </si>
  <si>
    <t>CurveBPowerWatts</t>
  </si>
  <si>
    <t>CurveBEnergyFctr</t>
  </si>
  <si>
    <t>CurveCgpmFlow</t>
  </si>
  <si>
    <t>CurveCPowerWatts</t>
  </si>
  <si>
    <t>CurveCEnergyFctr</t>
  </si>
  <si>
    <t>RegulatoryStatus</t>
  </si>
  <si>
    <t>Power in (hp)</t>
  </si>
  <si>
    <t>Power in (W)</t>
  </si>
  <si>
    <t>EF Numerator</t>
  </si>
  <si>
    <t>EF Denominator</t>
  </si>
  <si>
    <t>EF</t>
  </si>
  <si>
    <t>WEF</t>
  </si>
  <si>
    <t>Power Out Speed</t>
  </si>
  <si>
    <t>Power Out Low (hp)</t>
  </si>
  <si>
    <t>Power in low (hp)</t>
  </si>
  <si>
    <t>Power in low (W)</t>
  </si>
  <si>
    <t>C</t>
  </si>
  <si>
    <t>Regal Beloit America, Inc.</t>
  </si>
  <si>
    <t>Century</t>
  </si>
  <si>
    <t>B2987</t>
  </si>
  <si>
    <t>P</t>
  </si>
  <si>
    <t>Dual-speed</t>
  </si>
  <si>
    <t>T</t>
  </si>
  <si>
    <t>PM</t>
  </si>
  <si>
    <t>F</t>
  </si>
  <si>
    <t>N</t>
  </si>
  <si>
    <t>B2234</t>
  </si>
  <si>
    <t>B976</t>
  </si>
  <si>
    <t>B972</t>
  </si>
  <si>
    <t>STS1102RV1</t>
  </si>
  <si>
    <t>B2983</t>
  </si>
  <si>
    <t>SDS1302</t>
  </si>
  <si>
    <t>B2973T</t>
  </si>
  <si>
    <t>B971</t>
  </si>
  <si>
    <t>BN62</t>
  </si>
  <si>
    <t>B977</t>
  </si>
  <si>
    <t>B2977</t>
  </si>
  <si>
    <t>STS1152R</t>
  </si>
  <si>
    <t>SDS1152</t>
  </si>
  <si>
    <t>BN61</t>
  </si>
  <si>
    <t>B2973</t>
  </si>
  <si>
    <t>B2233</t>
  </si>
  <si>
    <t>B966</t>
  </si>
  <si>
    <t>SDS1202</t>
  </si>
  <si>
    <t>B2979T</t>
  </si>
  <si>
    <t>B2977T</t>
  </si>
  <si>
    <t>SDS1102</t>
  </si>
  <si>
    <t>SQS1202R</t>
  </si>
  <si>
    <t>B2975</t>
  </si>
  <si>
    <t>BN63</t>
  </si>
  <si>
    <t>B970</t>
  </si>
  <si>
    <t>B2982</t>
  </si>
  <si>
    <t>B966T</t>
  </si>
  <si>
    <t>B985</t>
  </si>
  <si>
    <t>SQS1072R</t>
  </si>
  <si>
    <t>B2981</t>
  </si>
  <si>
    <t>B2984</t>
  </si>
  <si>
    <t>SQS1102R</t>
  </si>
  <si>
    <t>B978</t>
  </si>
  <si>
    <t>B2975T</t>
  </si>
  <si>
    <t>B236</t>
  </si>
  <si>
    <t>B2979</t>
  </si>
  <si>
    <t>SDS1252</t>
  </si>
  <si>
    <t>SQS1152R</t>
  </si>
  <si>
    <t>SQL1072R</t>
  </si>
  <si>
    <t>B2232</t>
  </si>
  <si>
    <t>B974</t>
  </si>
  <si>
    <t>B2235</t>
  </si>
  <si>
    <t>B2980</t>
  </si>
  <si>
    <t>Regal Beloit</t>
  </si>
  <si>
    <t>B2232-Hi</t>
  </si>
  <si>
    <t>Dual-Speed</t>
  </si>
  <si>
    <t>B2232-Lo</t>
  </si>
  <si>
    <t>B2233-Hi</t>
  </si>
  <si>
    <t>B2233-Lo</t>
  </si>
  <si>
    <t>B2234-Hi</t>
  </si>
  <si>
    <t>B2234-Lo</t>
  </si>
  <si>
    <t>B2235-Hi</t>
  </si>
  <si>
    <t>B2235-Lo</t>
  </si>
  <si>
    <t>B2973-Hi</t>
  </si>
  <si>
    <t>B2973-Lo</t>
  </si>
  <si>
    <t>B2973T-Hi</t>
  </si>
  <si>
    <t>B2973T-Lo</t>
  </si>
  <si>
    <t>B2975-Hi</t>
  </si>
  <si>
    <t>B2975-Lo</t>
  </si>
  <si>
    <t>B2975T-Hi</t>
  </si>
  <si>
    <t>B2975T-Lo</t>
  </si>
  <si>
    <t>B2977-Hi</t>
  </si>
  <si>
    <t>B2977-Lo</t>
  </si>
  <si>
    <t>B2977T-Hi</t>
  </si>
  <si>
    <t>B2977T-Lo</t>
  </si>
  <si>
    <t>B2979-Hi</t>
  </si>
  <si>
    <t>B2979-Lo</t>
  </si>
  <si>
    <t>B2979T-Hi</t>
  </si>
  <si>
    <t>B2979T-Lo</t>
  </si>
  <si>
    <t>B2980-Hi</t>
  </si>
  <si>
    <t>B2980-Lo</t>
  </si>
  <si>
    <t>B2981-Hi</t>
  </si>
  <si>
    <t>B2981-Lo</t>
  </si>
  <si>
    <t>B2982-Hi</t>
  </si>
  <si>
    <t>B2982-Lo</t>
  </si>
  <si>
    <t>B2983-Hi</t>
  </si>
  <si>
    <t>B2983-Lo</t>
  </si>
  <si>
    <t>B2984-Hi</t>
  </si>
  <si>
    <t>B2984-Lo</t>
  </si>
  <si>
    <t>B2987-Hi</t>
  </si>
  <si>
    <t>B2987-Lo</t>
  </si>
  <si>
    <t>B966-Hi</t>
  </si>
  <si>
    <t>B966-Lo</t>
  </si>
  <si>
    <t>B966T-Hi</t>
  </si>
  <si>
    <t>B966T-Lo</t>
  </si>
  <si>
    <t>B970-Hi</t>
  </si>
  <si>
    <t>B970-Lo</t>
  </si>
  <si>
    <t>B971-Hi</t>
  </si>
  <si>
    <t>B971-Lo</t>
  </si>
  <si>
    <t>B972-Hi</t>
  </si>
  <si>
    <t>B972-Lo</t>
  </si>
  <si>
    <t>B974-Hi</t>
  </si>
  <si>
    <t>B974-Lo</t>
  </si>
  <si>
    <t>B976-Hi</t>
  </si>
  <si>
    <t>B976-Lo</t>
  </si>
  <si>
    <t>B977-Hi</t>
  </si>
  <si>
    <t>B977-Lo</t>
  </si>
  <si>
    <t>B978-Hi</t>
  </si>
  <si>
    <t>B978-Lo</t>
  </si>
  <si>
    <t>B985-Hi</t>
  </si>
  <si>
    <t>B985-Lo</t>
  </si>
  <si>
    <t>BN61-Hi</t>
  </si>
  <si>
    <t>BN61-Lo</t>
  </si>
  <si>
    <t>BN62-Hi</t>
  </si>
  <si>
    <t>BN62-Lo</t>
  </si>
  <si>
    <t>BN63-Hi</t>
  </si>
  <si>
    <t>BN63-Lo</t>
  </si>
  <si>
    <t>SDS1102-Hi</t>
  </si>
  <si>
    <t>SDS1102-Lo</t>
  </si>
  <si>
    <t>SDS1152-Hi</t>
  </si>
  <si>
    <t>SDS1152-Lo</t>
  </si>
  <si>
    <t>SDS1202-Hi</t>
  </si>
  <si>
    <t>SDS1202-Lo</t>
  </si>
  <si>
    <t>SDS1252-Hi</t>
  </si>
  <si>
    <t>SDS1252-Lo</t>
  </si>
  <si>
    <t>SDS1302-Hi</t>
  </si>
  <si>
    <t>SDS1302-Lo</t>
  </si>
  <si>
    <t>SQL1072R-Hi</t>
  </si>
  <si>
    <t>SQL1072R-Lo</t>
  </si>
  <si>
    <t>SQS1072R-Hi</t>
  </si>
  <si>
    <t>SQS1072R-Lo</t>
  </si>
  <si>
    <t>SQS1102R-Hi</t>
  </si>
  <si>
    <t>SQS1102R-Lo</t>
  </si>
  <si>
    <t>SQS1152R-Hi</t>
  </si>
  <si>
    <t>SQS1152R-Lo</t>
  </si>
  <si>
    <t>SQS1202R-Hi</t>
  </si>
  <si>
    <t>SQS1202R-Lo</t>
  </si>
  <si>
    <t>STS1102RV1-Hi</t>
  </si>
  <si>
    <t>STS1102RV1-Lo</t>
  </si>
  <si>
    <t>STS1152R-Hi</t>
  </si>
  <si>
    <t>STS1152R-Lo</t>
  </si>
  <si>
    <t>QC1052</t>
  </si>
  <si>
    <t>Single-speed</t>
  </si>
  <si>
    <t>B120</t>
  </si>
  <si>
    <t>B2852</t>
  </si>
  <si>
    <t>UQC1072</t>
  </si>
  <si>
    <t>B657</t>
  </si>
  <si>
    <t>B227SE</t>
  </si>
  <si>
    <t>B126</t>
  </si>
  <si>
    <t>UCT1072</t>
  </si>
  <si>
    <t>CT1052</t>
  </si>
  <si>
    <t>B845</t>
  </si>
  <si>
    <t>B2846</t>
  </si>
  <si>
    <t>CK1052</t>
  </si>
  <si>
    <t>B120-Hi</t>
  </si>
  <si>
    <t>Single-Speed</t>
  </si>
  <si>
    <t>B126-Hi</t>
  </si>
  <si>
    <t>B227SE-Hi</t>
  </si>
  <si>
    <t>B2846-Hi</t>
  </si>
  <si>
    <t>B2852-Hi</t>
  </si>
  <si>
    <t>B657-Hi</t>
  </si>
  <si>
    <t>B845-Hi</t>
  </si>
  <si>
    <t>CK1052-Hi</t>
  </si>
  <si>
    <t>CT1052-Hi</t>
  </si>
  <si>
    <t>QC1052-Hi</t>
  </si>
  <si>
    <t>UCT1072-Hi</t>
  </si>
  <si>
    <t>UQC1072-Hi</t>
  </si>
  <si>
    <t>Vgreen (ECM27SQU)</t>
  </si>
  <si>
    <t>E</t>
  </si>
  <si>
    <t>Variable-speed</t>
  </si>
  <si>
    <t>VGreen 165 (ECM16CU)</t>
  </si>
  <si>
    <t>VGreen 165 (ECM16SQU)</t>
  </si>
  <si>
    <t>ECM27SQU</t>
  </si>
  <si>
    <t>Vgreen (ECM27CU)</t>
  </si>
  <si>
    <t>ECM27CU</t>
  </si>
  <si>
    <t>Vgreen (EPA16SQ)</t>
  </si>
  <si>
    <t>ECM27CU-Hi</t>
  </si>
  <si>
    <t>Variable-Speed</t>
  </si>
  <si>
    <t>ECM27CU-Lo</t>
  </si>
  <si>
    <t>ECM27SQU-Hi</t>
  </si>
  <si>
    <t>ECM27SQU-Lo</t>
  </si>
  <si>
    <t>Vgreen (ECM27CU)-Hi</t>
  </si>
  <si>
    <t>Vgreen (ECM27CU)-Lo</t>
  </si>
  <si>
    <t>Vgreen (ECM27SQU)-Hi</t>
  </si>
  <si>
    <t>Vgreen (ECM27SQU)-Lo</t>
  </si>
  <si>
    <t>Vgreen (EPA16SQ)-Hi</t>
  </si>
  <si>
    <t>Vgreen (EPA16SQ)-Lo</t>
  </si>
  <si>
    <t>VGreen 165 (ECM16CU)-Hi</t>
  </si>
  <si>
    <t>VGreen 165 (ECM16CU)-Lo</t>
  </si>
  <si>
    <t>VGreen 165 (ECM16SQU)-Hi</t>
  </si>
  <si>
    <t>VGreen 165 (ECM16SQU)-Lo</t>
  </si>
  <si>
    <t>Pump Efficiency</t>
  </si>
  <si>
    <t>Conversion factor hydraulic horsepower to motor horsepower</t>
  </si>
  <si>
    <t>Proposed Standard</t>
  </si>
  <si>
    <t>Single Speed and Dual Speed Staff Calculations</t>
  </si>
  <si>
    <t>Motor Total Capacity</t>
  </si>
  <si>
    <t>Variable Speed Staff WEF Calculations</t>
  </si>
  <si>
    <t>Staff calculation</t>
  </si>
  <si>
    <t>Do not sort this table!</t>
  </si>
  <si>
    <t>Variable Speed WEF Calcs</t>
  </si>
  <si>
    <t>Model Number</t>
  </si>
  <si>
    <t>Motor Construction</t>
  </si>
  <si>
    <t>Motor Design</t>
  </si>
  <si>
    <t>Speed RPM</t>
  </si>
  <si>
    <t>Motor Capability</t>
  </si>
  <si>
    <t>Pool Pump Unit Type</t>
  </si>
  <si>
    <t>Pool Pump Motor Capacity</t>
  </si>
  <si>
    <t>Motor Service Factor</t>
  </si>
  <si>
    <t>Motor Efficiency %</t>
  </si>
  <si>
    <t>Nameplate HP</t>
  </si>
  <si>
    <t>Pump Control Speed</t>
  </si>
  <si>
    <t>Curve-A gpm Flow</t>
  </si>
  <si>
    <t>Curve-A Power Watts</t>
  </si>
  <si>
    <t>Curve-A Energy Factor</t>
  </si>
  <si>
    <t>Curve-B gpm Flow</t>
  </si>
  <si>
    <t>Curve-B Power Watts</t>
  </si>
  <si>
    <t>Curve-B Energy Factor</t>
  </si>
  <si>
    <t>Curve-C gpm Flow</t>
  </si>
  <si>
    <t>Curve-C Power Watts</t>
  </si>
  <si>
    <t>Curve-C Energy Factor</t>
  </si>
  <si>
    <t>Regulatory Status</t>
  </si>
  <si>
    <t>Add Date</t>
  </si>
  <si>
    <t>Hydraulic HP Dual Speed/Single Speed</t>
  </si>
  <si>
    <t>MWEF Standard</t>
  </si>
  <si>
    <t>Hayward Pool Products</t>
  </si>
  <si>
    <t>Max-Flo VS</t>
  </si>
  <si>
    <t>SP23115VSP (H)</t>
  </si>
  <si>
    <t>Electronically-commutated moto</t>
  </si>
  <si>
    <t>Residential Pool Pump and Moto</t>
  </si>
  <si>
    <t>Non Federally-Regulated</t>
  </si>
  <si>
    <t>SP23115VSP (M)</t>
  </si>
  <si>
    <t>TriStar VS</t>
  </si>
  <si>
    <t>SP3202VSP (H)</t>
  </si>
  <si>
    <t>SP3202VSP (M)</t>
  </si>
  <si>
    <t>SP2303VSP (H)</t>
  </si>
  <si>
    <t>SP2303VSP (M)</t>
  </si>
  <si>
    <t>Super Pump VS</t>
  </si>
  <si>
    <t>SP2603VSP (H)</t>
  </si>
  <si>
    <t>SP2603VSP (M)</t>
  </si>
  <si>
    <t>TriStar VS 900</t>
  </si>
  <si>
    <t>SP32900VSP (H)</t>
  </si>
  <si>
    <t>SP32900VSP (M)</t>
  </si>
  <si>
    <t>SP2600VSP2 (H)</t>
  </si>
  <si>
    <t>SP2600VSP2 (M)</t>
  </si>
  <si>
    <t>Pentair Water Pool and Spa Inc.</t>
  </si>
  <si>
    <t>Pentair</t>
  </si>
  <si>
    <t>XFDS-12 (HIGH SPEED)</t>
  </si>
  <si>
    <t>Permanent-split capacitor moto</t>
  </si>
  <si>
    <t>XFDS-12 (LOW SPEED)</t>
  </si>
  <si>
    <t>XFDS-30 (HIGH SPEED)</t>
  </si>
  <si>
    <t>XFDS-30 (LOW SPEED)</t>
  </si>
  <si>
    <t>XFDS-8 (HIGH SPEED)</t>
  </si>
  <si>
    <t>XFDS-8 (LOW SPEED)</t>
  </si>
  <si>
    <t>SP23520VSP (H)</t>
  </si>
  <si>
    <t>SP23520VSP (M)</t>
  </si>
  <si>
    <t>SP23510VSP (H)</t>
  </si>
  <si>
    <t>SP23510VSP (M)</t>
  </si>
  <si>
    <t>Zodiac Pool Systems, Inc.</t>
  </si>
  <si>
    <t>Jandy Pro Series</t>
  </si>
  <si>
    <t>JEP2.0SVRS</t>
  </si>
  <si>
    <t>JEP 2.0 SVRS (L)</t>
  </si>
  <si>
    <t>Advantage Manufacturing</t>
  </si>
  <si>
    <t>Quiet Flo</t>
  </si>
  <si>
    <t>QFUS22 (H)</t>
  </si>
  <si>
    <t>Capacitor Start - Capacitor Ru</t>
  </si>
  <si>
    <t>QFUS22 (L)</t>
  </si>
  <si>
    <t>Quiet Flo Plus Variable</t>
  </si>
  <si>
    <t>QFPVS2 (H)</t>
  </si>
  <si>
    <t>QFPVS2 (L)</t>
  </si>
  <si>
    <t>Advantage Spa</t>
  </si>
  <si>
    <t>34822SWN (H)</t>
  </si>
  <si>
    <t>34822SWN (L)</t>
  </si>
  <si>
    <t>4.54822SWN (H)</t>
  </si>
  <si>
    <t>4.54822SWN (L)</t>
  </si>
  <si>
    <t>Energy Advantage</t>
  </si>
  <si>
    <t>EAPUS22 (H)</t>
  </si>
  <si>
    <t>EAPUS22 (L)</t>
  </si>
  <si>
    <t>Quiet Flo Plus</t>
  </si>
  <si>
    <t>QFPUS22 (H)</t>
  </si>
  <si>
    <t>QFPUS22 (L)</t>
  </si>
  <si>
    <t>Evolution Pond</t>
  </si>
  <si>
    <t>ESBBVS2 (H)</t>
  </si>
  <si>
    <t>ESBBVS2 (L)</t>
  </si>
  <si>
    <t>Advanced Modern Technologies Corporation</t>
  </si>
  <si>
    <t>Energy Advantage Variable</t>
  </si>
  <si>
    <t>EAPVS2 (H)</t>
  </si>
  <si>
    <t>EAPVS2 (L)</t>
  </si>
  <si>
    <t>Quiet Flo Variable</t>
  </si>
  <si>
    <t>QFVS2 (H)</t>
  </si>
  <si>
    <t>QFVS2 (L)</t>
  </si>
  <si>
    <t>JEP 2.0 (H)</t>
  </si>
  <si>
    <t>JEP 2.0 (L)</t>
  </si>
  <si>
    <t>Asia Connection LLC</t>
  </si>
  <si>
    <t>Blue Torrent</t>
  </si>
  <si>
    <t>ACVAR1500 HIGH SPEED</t>
  </si>
  <si>
    <t>ACVAR1500 LOW SPEED</t>
  </si>
  <si>
    <t>JHC10**** HI SPEED</t>
  </si>
  <si>
    <t>Multiple-Speed</t>
  </si>
  <si>
    <t>JHC10**** LOW SPEED</t>
  </si>
  <si>
    <t>JHC15**** HI SPEED</t>
  </si>
  <si>
    <t>JHC15**** LOW SPEED</t>
  </si>
  <si>
    <t>MXC10**** HI SPEED</t>
  </si>
  <si>
    <t>MXC10**** LOW SPEED</t>
  </si>
  <si>
    <t>MXC15**** HI SPEED</t>
  </si>
  <si>
    <t>MXC15**** LOW SPEED</t>
  </si>
  <si>
    <t>NWC10**** HI SPEED</t>
  </si>
  <si>
    <t>NWC10**** LOW SPEED</t>
  </si>
  <si>
    <t>NWC15**** HI SPEED</t>
  </si>
  <si>
    <t>NWC15**** LOW SPEED</t>
  </si>
  <si>
    <t>Eco h2o Tech, Inc.</t>
  </si>
  <si>
    <t>Eco h2o Pump</t>
  </si>
  <si>
    <t>ECO H2O-VS-100003-BK</t>
  </si>
  <si>
    <t>Fluidra USA, LLC</t>
  </si>
  <si>
    <t>P Series</t>
  </si>
  <si>
    <t>P280(high speed)</t>
  </si>
  <si>
    <t>P280(low speed)</t>
  </si>
  <si>
    <t>P300(high speed)</t>
  </si>
  <si>
    <t>P300(mid speed)</t>
  </si>
  <si>
    <t>P580(high speed)</t>
  </si>
  <si>
    <t>P580(mid speed)</t>
  </si>
  <si>
    <t>P600(high speed)</t>
  </si>
  <si>
    <t>P600(mid speed)</t>
  </si>
  <si>
    <t>EnergyFlo RS</t>
  </si>
  <si>
    <t>EF1502 (H)</t>
  </si>
  <si>
    <t>EF1502 (L)</t>
  </si>
  <si>
    <t>EF2002 (H)</t>
  </si>
  <si>
    <t>EF2002 (L)</t>
  </si>
  <si>
    <t>EF200VS (H)</t>
  </si>
  <si>
    <t>EF200VS (M)</t>
  </si>
  <si>
    <t>EcoStar</t>
  </si>
  <si>
    <t>HCP3400VSP*</t>
  </si>
  <si>
    <t>HCP3400VSPVR</t>
  </si>
  <si>
    <t>SP2300VSP (H)</t>
  </si>
  <si>
    <t>SP2300VSP (M)</t>
  </si>
  <si>
    <t>SP2302VSP (H)</t>
  </si>
  <si>
    <t>SP2302VSP (M)</t>
  </si>
  <si>
    <t>SP2302VSPND (H)</t>
  </si>
  <si>
    <t>SP2302VSPND (M)</t>
  </si>
  <si>
    <t>MaxFlo XL</t>
  </si>
  <si>
    <t>SP2307X102</t>
  </si>
  <si>
    <t>SP2310X152</t>
  </si>
  <si>
    <t>SP2315X202</t>
  </si>
  <si>
    <t>SP2600VSP (H)</t>
  </si>
  <si>
    <t>SP2600VSP (M)</t>
  </si>
  <si>
    <t>SP2602VSP (H)</t>
  </si>
  <si>
    <t>SP2602VSP (M)</t>
  </si>
  <si>
    <t>SP26115VSP (H)</t>
  </si>
  <si>
    <t>SP26115VSP (M)</t>
  </si>
  <si>
    <t>SP3200VSP (H)</t>
  </si>
  <si>
    <t>SP3200VSP (M)</t>
  </si>
  <si>
    <t>SP3200VSPND (H)</t>
  </si>
  <si>
    <t>SP3200VSPND (M)</t>
  </si>
  <si>
    <t>SP3202VSPND (H)</t>
  </si>
  <si>
    <t>SP3202VSPND (M)</t>
  </si>
  <si>
    <t>SmartMax StarPump</t>
  </si>
  <si>
    <t>SP3210X152BH (H)</t>
  </si>
  <si>
    <t>SP3210X152BH (L)</t>
  </si>
  <si>
    <t>SP3215X202BH (H)</t>
  </si>
  <si>
    <t>SP3215X202BH (L)</t>
  </si>
  <si>
    <t>SP3220X252BH (H)</t>
  </si>
  <si>
    <t>SP3220X252BH (L)</t>
  </si>
  <si>
    <t>TriStar VS 950</t>
  </si>
  <si>
    <t>SP32950VSP (H)</t>
  </si>
  <si>
    <t>SP32950VSP (L)</t>
  </si>
  <si>
    <t>SP3400VSP*</t>
  </si>
  <si>
    <t>SP3400VSP</t>
  </si>
  <si>
    <t>SP3400VSPVR*</t>
  </si>
  <si>
    <t>SP3400VSPVR</t>
  </si>
  <si>
    <t>011055 [High Speed]</t>
  </si>
  <si>
    <t>011055 [Most Eff. Speed]</t>
  </si>
  <si>
    <t>011056 [High Speed]</t>
  </si>
  <si>
    <t>011056 [Most Eff. Speed]</t>
  </si>
  <si>
    <t>011057 [High Speed]</t>
  </si>
  <si>
    <t>011057 [Most Eff. Speed]</t>
  </si>
  <si>
    <t>011059 [High Speed]</t>
  </si>
  <si>
    <t>011059 [Most Eff. Speed]</t>
  </si>
  <si>
    <t>011060 [High Speed]</t>
  </si>
  <si>
    <t>011060 [Most Eff. Speed]</t>
  </si>
  <si>
    <t>Sta-Rite</t>
  </si>
  <si>
    <t>013001 [High Speed]</t>
  </si>
  <si>
    <t>013001 [Most Eff. Speed]</t>
  </si>
  <si>
    <t>013002 [High Speed]</t>
  </si>
  <si>
    <t>013002 [Most Eff. Speed]</t>
  </si>
  <si>
    <t>022055 [High Speed]</t>
  </si>
  <si>
    <t>022055 [Most Eff. Speed]</t>
  </si>
  <si>
    <t>022056 [High Speed]</t>
  </si>
  <si>
    <t>022056 [Most Eff. Speed]</t>
  </si>
  <si>
    <t>022057 [High Speed]</t>
  </si>
  <si>
    <t>022057 [Most Eff. Speed]</t>
  </si>
  <si>
    <t>023055 [High Speed]</t>
  </si>
  <si>
    <t>023055 [Most Eff. Speed]</t>
  </si>
  <si>
    <t>023056 [High Speed]</t>
  </si>
  <si>
    <t>023056 [Most Eff. Speed]</t>
  </si>
  <si>
    <t>023057 [High Speed]</t>
  </si>
  <si>
    <t>023057 [Most Eff. Speed]</t>
  </si>
  <si>
    <t>Pentair SuperFlo VS Variable Speed Pump</t>
  </si>
  <si>
    <t>342000*</t>
  </si>
  <si>
    <t>Sta-Rite SuperMax VS Variable Speed Pump</t>
  </si>
  <si>
    <t>343000*</t>
  </si>
  <si>
    <t>CH II-N2-2A (HIGH SPEED)</t>
  </si>
  <si>
    <t>CH II-N2-2A (LOW SPEED)</t>
  </si>
  <si>
    <t>CHII-N2-1-1/2A (HIGH SPEED)</t>
  </si>
  <si>
    <t>CHII-N2-1-1/2A (LOW SPEED)</t>
  </si>
  <si>
    <t>CHII-N2-1A (HIGH SPEED)</t>
  </si>
  <si>
    <t>CHII-N2-1A (LOW SPEED)</t>
  </si>
  <si>
    <t>CHII-N2-2-1/2A (HIGH SPEED)</t>
  </si>
  <si>
    <t>CHII-N2-2-1/2A (LOW SPEED)</t>
  </si>
  <si>
    <t>Flotec</t>
  </si>
  <si>
    <t>FPT20075 (HIGH SPEED)</t>
  </si>
  <si>
    <t>FPT20075 (LOW SPEED )</t>
  </si>
  <si>
    <t>FPT20510 (HIGH SPEED)</t>
  </si>
  <si>
    <t>FPT20510 (LOW SPEED )</t>
  </si>
  <si>
    <t>FPT20515 (HIGH SPEED)</t>
  </si>
  <si>
    <t>FPT20515 (LOW SPEED)</t>
  </si>
  <si>
    <t>IntelliFlo i1</t>
  </si>
  <si>
    <t>IntelliFlo i1*</t>
  </si>
  <si>
    <t>IntelliFlo Variable Speed*</t>
  </si>
  <si>
    <t>IntelliFlo Variable Speed</t>
  </si>
  <si>
    <t>IntelliFlo VF*</t>
  </si>
  <si>
    <t>IntelliFlo VF</t>
  </si>
  <si>
    <t>IntelliFlo VS+SVRS*</t>
  </si>
  <si>
    <t>IntelliFlo VS+SVRS</t>
  </si>
  <si>
    <t>IntelliFlo VS-3050*</t>
  </si>
  <si>
    <t>IntelliFlo VS 3050</t>
  </si>
  <si>
    <t>MPE6YF-207L (HIGH SPEED)</t>
  </si>
  <si>
    <t>MPE6YF-207L (LOW SPEED)</t>
  </si>
  <si>
    <t>MPEA6YG-175L (HIGH SPEED)</t>
  </si>
  <si>
    <t>MPEA6YG-175L (LOW SPEED)</t>
  </si>
  <si>
    <t>MPEA6YG-175LS (HIGH SPEED)</t>
  </si>
  <si>
    <t>MPEA6YG-175LS (LOW SPEED)</t>
  </si>
  <si>
    <t>MPEA6YG-207L (HIGH SPEED)</t>
  </si>
  <si>
    <t>MPEA6YG-207L (LOW SPEED)</t>
  </si>
  <si>
    <t>MPEAA6YG-168L (HIGH SPEED)</t>
  </si>
  <si>
    <t>MPEAA6YG-168L (LOW SPEED)</t>
  </si>
  <si>
    <t>MPEAA6YG-208L (HIGH SPEED)</t>
  </si>
  <si>
    <t>MPEAA6YG-208L (LOW SPEED)</t>
  </si>
  <si>
    <t>P2RA5YG-183L (HIGH SPEED)</t>
  </si>
  <si>
    <t>P2RA5YG-183L (LOW SPEED)</t>
  </si>
  <si>
    <t>P2RA5YG-183LC (HIGH SPEED)</t>
  </si>
  <si>
    <t>P2RA5YG-183LC (LOW SPEED)</t>
  </si>
  <si>
    <t>P6E6VS4H-209L*</t>
  </si>
  <si>
    <t>P6E6VS4H-209L</t>
  </si>
  <si>
    <t>P6RA6YF-206LM (HIGH SPEED)</t>
  </si>
  <si>
    <t>P6RA6YF-206LM (LOW SPEED)</t>
  </si>
  <si>
    <t>P6RA6YG-207L (HIGH SPEED)</t>
  </si>
  <si>
    <t>P6RA6YG-207L (LOW SPEED)</t>
  </si>
  <si>
    <t>PFII-P2-1A (HIGH SPEED)</t>
  </si>
  <si>
    <t>PFII-P2-1A (LOW SPEED)</t>
  </si>
  <si>
    <t>PHK2RAY6D-101L HIGH SPEED</t>
  </si>
  <si>
    <t>PHK2RAY6D-101L LOW SPEED</t>
  </si>
  <si>
    <t>PHK2RAY6E-102L (HIGH SPEED)</t>
  </si>
  <si>
    <t>PHK2RAY6E-102L (LOW SPEED)</t>
  </si>
  <si>
    <t>PHK2RAY6F-103L (HIGH SPEED)</t>
  </si>
  <si>
    <t>PHK2RAY6F-103L (LOW SPEED)</t>
  </si>
  <si>
    <t>PHK2RAY6G-104L (HIGH SPEED)</t>
  </si>
  <si>
    <t>PHK2RAY6G-104L (LOW SPEED)</t>
  </si>
  <si>
    <t>RSP10C (HIGH SPEED)</t>
  </si>
  <si>
    <t>RSP10C (LOW SPEED)</t>
  </si>
  <si>
    <t>RSP15C (HIGH SPEED)</t>
  </si>
  <si>
    <t>RSP15C (LOW SPEED)</t>
  </si>
  <si>
    <t>S-011058 [High Speed]</t>
  </si>
  <si>
    <t>S-011058 [Most Eff. Speed]</t>
  </si>
  <si>
    <t>S-013003 [High Speed]</t>
  </si>
  <si>
    <t>S-013003 [Most Eff. Speed]</t>
  </si>
  <si>
    <t>SF-N2-1A (HIGH SPEED)</t>
  </si>
  <si>
    <t>SF-N2-1A (LOW SPEED)</t>
  </si>
  <si>
    <t>SF-N2-2A (HIGH SPEED)</t>
  </si>
  <si>
    <t>SF-N2-2A (LOW SPEED)</t>
  </si>
  <si>
    <t>SF-N2-3/4A HIGH SPEED</t>
  </si>
  <si>
    <t>SF-N2-3/4A LOW SPEED</t>
  </si>
  <si>
    <t>SuperFlo VS (342001) [High Speed]</t>
  </si>
  <si>
    <t>SuperFlo VS (342001) [Low Speed]</t>
  </si>
  <si>
    <t>SuperMax VS (343001) [High Speed]</t>
  </si>
  <si>
    <t>SuperMax VS (343001) [Low Speed]</t>
  </si>
  <si>
    <t>WFDS-24 (HIGH SPEED)</t>
  </si>
  <si>
    <t>WFDS-24 (LOW SPEED)</t>
  </si>
  <si>
    <t>WFDS-24 WO SWITCH AQUATE (HIGH SPEED)</t>
  </si>
  <si>
    <t>WFDS-24 WO SWITCH AQUATE (LOW SPEED)</t>
  </si>
  <si>
    <t>WFDS-26 (HIGH SPEED)</t>
  </si>
  <si>
    <t>WFDS-26 (LOW SPEED)</t>
  </si>
  <si>
    <t>WFDS-26 WO SWITCH AQUATE (HIGH SPEED)</t>
  </si>
  <si>
    <t>WFDS-26 WO SWITCH AQUATE (LOW SPEED)</t>
  </si>
  <si>
    <t>WFDS-28 (HIGH SPEED)</t>
  </si>
  <si>
    <t>WFDS-28 (LOW SPEED)</t>
  </si>
  <si>
    <t>WFDS-28 WO SWITCH AQUATE (HIGH SPEED)</t>
  </si>
  <si>
    <t>WFDS-28 WO SWITCH AQUATE (LOW SPEED)</t>
  </si>
  <si>
    <t>WFDS-3 (HIGH SPEED)</t>
  </si>
  <si>
    <t>WFDS-3 (LOW SPEED)</t>
  </si>
  <si>
    <t>WFDS-30 (HIGH SPEED)</t>
  </si>
  <si>
    <t>WFDS-30 (LOW SPEED)</t>
  </si>
  <si>
    <t>WFDS-30 WO SWITCH AQUATE (HIGH SPEED)</t>
  </si>
  <si>
    <t>WFDS-30 WO SWITCH AQUATE (LOW SPEED)</t>
  </si>
  <si>
    <t>WFDS-4 (HIGH SPEED)</t>
  </si>
  <si>
    <t>WFDS-4 (LOW SPEED)</t>
  </si>
  <si>
    <t>WFDS-6 (HIGH SPEED)</t>
  </si>
  <si>
    <t>WFDS-6 (LOW SPEED)</t>
  </si>
  <si>
    <t>WFDS-8 (HIGH SPEED)</t>
  </si>
  <si>
    <t>WFDS-8 (LOW SPEED)</t>
  </si>
  <si>
    <t>Speck Pumps</t>
  </si>
  <si>
    <t>Badu EcoM2/433-II*</t>
  </si>
  <si>
    <t>Badu EcoM2/433-II</t>
  </si>
  <si>
    <t>Badu EcoM2/433-III*</t>
  </si>
  <si>
    <t>Badu EcoM2/433-III</t>
  </si>
  <si>
    <t>Badu EcoM2/433-IV*</t>
  </si>
  <si>
    <t>Badu EcoM2/433-IV</t>
  </si>
  <si>
    <t>Badu EcoM2/433-V*</t>
  </si>
  <si>
    <t>Badu EcoM2/433-V</t>
  </si>
  <si>
    <t>Badu EcoM2/72-IV*</t>
  </si>
  <si>
    <t>Badu EcoM2/72-IV</t>
  </si>
  <si>
    <t>Badu EcoM2/72-V*</t>
  </si>
  <si>
    <t>Badu EcoM2/72-V</t>
  </si>
  <si>
    <t>Badu EcoM2/S90-II*</t>
  </si>
  <si>
    <t>Badu EcoM2/S90-II</t>
  </si>
  <si>
    <t>Badu EcoM2/S90-IV*</t>
  </si>
  <si>
    <t>Badu EcoM2/S90-IV</t>
  </si>
  <si>
    <t>Badu EcoM3*</t>
  </si>
  <si>
    <t>Badu EcoM3 V**</t>
  </si>
  <si>
    <t>Badu EcoMV/433-V*</t>
  </si>
  <si>
    <t>Badu EcoMV/433-V</t>
  </si>
  <si>
    <t>Badu EcoMV/433-VI*</t>
  </si>
  <si>
    <t>Badu EcoMV/433-VI</t>
  </si>
  <si>
    <t>Badu EcoMV/72-V*</t>
  </si>
  <si>
    <t>Badu EcoMV/72-V</t>
  </si>
  <si>
    <t>Badu EcoMV/72-VI*</t>
  </si>
  <si>
    <t>Badu EcoMV/72-VI</t>
  </si>
  <si>
    <t>Badu EcoMV/72-VI**</t>
  </si>
  <si>
    <t>EasyFit-III</t>
  </si>
  <si>
    <t>EasyFit-III*</t>
  </si>
  <si>
    <t>EasyFit-V 2.7</t>
  </si>
  <si>
    <t>EasyFit-V 2.7*</t>
  </si>
  <si>
    <t>EasyFit-V</t>
  </si>
  <si>
    <t>EasyFit-V*</t>
  </si>
  <si>
    <t>EasyFit-VI</t>
  </si>
  <si>
    <t>EasyFit-VI*</t>
  </si>
  <si>
    <t>N90-III</t>
  </si>
  <si>
    <t>N90-III*</t>
  </si>
  <si>
    <t>N90-V 2.7</t>
  </si>
  <si>
    <t>N90-V 2.7*</t>
  </si>
  <si>
    <t>PN90-III</t>
  </si>
  <si>
    <t>PN90-III*</t>
  </si>
  <si>
    <t>PN90-V 2.7</t>
  </si>
  <si>
    <t>PN90-V 2.7*</t>
  </si>
  <si>
    <t>Raypak</t>
  </si>
  <si>
    <t>PS165VSP</t>
  </si>
  <si>
    <t>PS270VSP</t>
  </si>
  <si>
    <t>Aqua TechniX</t>
  </si>
  <si>
    <t>UniFit-III</t>
  </si>
  <si>
    <t>UniFit-III*</t>
  </si>
  <si>
    <t>UniFit-V 2.7</t>
  </si>
  <si>
    <t>UniFit-V 2.7*</t>
  </si>
  <si>
    <t>UniFit-V</t>
  </si>
  <si>
    <t>UniFit-V*</t>
  </si>
  <si>
    <t>UniFit-VI</t>
  </si>
  <si>
    <t>UniFit-VI*</t>
  </si>
  <si>
    <t>Waterway Plastics, Inc.</t>
  </si>
  <si>
    <t>3420410-15 HIGH</t>
  </si>
  <si>
    <t>3420410-15 LOW</t>
  </si>
  <si>
    <t>3420610-15 HIGH</t>
  </si>
  <si>
    <t>3420610-15 LOW</t>
  </si>
  <si>
    <t>3420820-15 HIGH</t>
  </si>
  <si>
    <t>3420820-15 LOW</t>
  </si>
  <si>
    <t>CHAMPS-215 high</t>
  </si>
  <si>
    <t>CHAMPS-215 low</t>
  </si>
  <si>
    <t>CHAMPS-225 high</t>
  </si>
  <si>
    <t>CHAMPS-225 low</t>
  </si>
  <si>
    <t>ECON0-VSC*</t>
  </si>
  <si>
    <t>ECONO-VSC</t>
  </si>
  <si>
    <t>ECONVSC-165</t>
  </si>
  <si>
    <t>SMF-210 HIGH</t>
  </si>
  <si>
    <t>SMF-210 LOW</t>
  </si>
  <si>
    <t>SMF-215 HIGH</t>
  </si>
  <si>
    <t>SMF-215 LOW</t>
  </si>
  <si>
    <t>SMF-220 HIGH</t>
  </si>
  <si>
    <t>SMF-220 LOW</t>
  </si>
  <si>
    <t>Wayne Water Systems</t>
  </si>
  <si>
    <t>Wayne</t>
  </si>
  <si>
    <t>W2SP150</t>
  </si>
  <si>
    <t>W2SP150*</t>
  </si>
  <si>
    <t>W2SP100</t>
  </si>
  <si>
    <t>W2SP100*</t>
  </si>
  <si>
    <t>FHPM 1.0-2 (H)</t>
  </si>
  <si>
    <t>FHPM 1.0-2 (L)</t>
  </si>
  <si>
    <t>FHPM 2.0-2 (H)</t>
  </si>
  <si>
    <t>FHPM 2.0-2 (L)</t>
  </si>
  <si>
    <t>JEP 1.5 (H)</t>
  </si>
  <si>
    <t>JEP 1.5 (L)</t>
  </si>
  <si>
    <t>JEP 2.0 SVRS (H)</t>
  </si>
  <si>
    <t>PHPF 1.0-2 (High Speed)</t>
  </si>
  <si>
    <t>PHPF 1.0-2 (Low Speed)</t>
  </si>
  <si>
    <t>PHPF 1.5-2 (High Speed)</t>
  </si>
  <si>
    <t>PHPF 1.5-2 (Low Speed)</t>
  </si>
  <si>
    <t>PHPF 2.0-2 (High Speed)</t>
  </si>
  <si>
    <t>PHPF 2.0-2 (Low Speed)</t>
  </si>
  <si>
    <t>PHPM 1.5-2 (High Speed)</t>
  </si>
  <si>
    <t>PHPM 1.5-2 (Low Speed)</t>
  </si>
  <si>
    <t>PHPM 2.0-2 (High Speed)</t>
  </si>
  <si>
    <t>PHPM 2.0-2 (Low Speed)</t>
  </si>
  <si>
    <t>PHPM 2.5-2 (High Speed)</t>
  </si>
  <si>
    <t>PHPM 2.5-2 (Low Speed)</t>
  </si>
  <si>
    <t>SHPF 1.0-2 (High Speed)</t>
  </si>
  <si>
    <t>SHPF 1.0-2 (Low Speed)</t>
  </si>
  <si>
    <t>SHPF 1.5-2 (High Speed)</t>
  </si>
  <si>
    <t>SHPF 1.5-2 (Low Speed)</t>
  </si>
  <si>
    <t>SHPF 2.0-2 (High Speed)</t>
  </si>
  <si>
    <t>SHPF 2.0-2 (Low Speed)</t>
  </si>
  <si>
    <t>SHPM 1.5-2 (High Speed)</t>
  </si>
  <si>
    <t>SHPM 1.5-2 (Low Speed)</t>
  </si>
  <si>
    <t>SHPM 2.0-2 (High Speed)</t>
  </si>
  <si>
    <t>SHPM 2.0-2 (Low Speed)</t>
  </si>
  <si>
    <t>SHPM 2.5-2 (High Speed)</t>
  </si>
  <si>
    <t>SHPM 2.5-2 (Low Speed)</t>
  </si>
  <si>
    <t>Bestway Inflatables &amp; Material Corp.</t>
  </si>
  <si>
    <t>Bestway Inflatables</t>
  </si>
  <si>
    <t>58401E</t>
  </si>
  <si>
    <t>58403E</t>
  </si>
  <si>
    <t>90353E</t>
  </si>
  <si>
    <t>58405E</t>
  </si>
  <si>
    <t>90354E</t>
  </si>
  <si>
    <t>58367E</t>
  </si>
  <si>
    <t>90355E</t>
  </si>
  <si>
    <t>58392E</t>
  </si>
  <si>
    <t>90403E</t>
  </si>
  <si>
    <t>58398E</t>
  </si>
  <si>
    <t>90412E</t>
  </si>
  <si>
    <t>Intex Development Co., Ltd.</t>
  </si>
  <si>
    <t>Intex</t>
  </si>
  <si>
    <t>SF20110</t>
  </si>
  <si>
    <t>SF80110</t>
  </si>
  <si>
    <t>SF70110</t>
  </si>
  <si>
    <t>ECO7111</t>
  </si>
  <si>
    <t>SF60110</t>
  </si>
  <si>
    <t>ECO15110</t>
  </si>
  <si>
    <t>ECO20110</t>
  </si>
  <si>
    <t>SF90110T</t>
  </si>
  <si>
    <t>SF90110</t>
  </si>
  <si>
    <t>SF70110-1</t>
  </si>
  <si>
    <t>SF80110-1</t>
  </si>
  <si>
    <t>SF60110-1</t>
  </si>
  <si>
    <t>ECO15110-1</t>
  </si>
  <si>
    <t>ECO20110-1</t>
  </si>
  <si>
    <t>633T</t>
  </si>
  <si>
    <t>ESS6400</t>
  </si>
  <si>
    <t>ESBB12500</t>
  </si>
  <si>
    <t>ESBB10500</t>
  </si>
  <si>
    <t>ESS9600</t>
  </si>
  <si>
    <t>28601EG(601)</t>
  </si>
  <si>
    <t>Permanent-magnet synchronous m</t>
  </si>
  <si>
    <t>28603EG(603)</t>
  </si>
  <si>
    <t>28635EG(635T)</t>
  </si>
  <si>
    <t>28637EG(637R)</t>
  </si>
  <si>
    <t>MHPM 0.75</t>
  </si>
  <si>
    <t>SHPF 0.5</t>
  </si>
  <si>
    <t>Super II</t>
  </si>
  <si>
    <t>SP3007EECA</t>
  </si>
  <si>
    <t>WF-23</t>
  </si>
  <si>
    <t>PE52C-180L</t>
  </si>
  <si>
    <t>SWF125</t>
  </si>
  <si>
    <t>PE5C-180L</t>
  </si>
  <si>
    <t>PEA5D-180L</t>
  </si>
  <si>
    <t>A91</t>
  </si>
  <si>
    <t>PFII-P1-3/4A</t>
  </si>
  <si>
    <t>CHAMPS-107</t>
  </si>
  <si>
    <t>P6E6C-204L</t>
  </si>
  <si>
    <t>CHII-NI-1/2FE</t>
  </si>
  <si>
    <t>WIP90</t>
  </si>
  <si>
    <t>SP2305X7EESP</t>
  </si>
  <si>
    <t>A91-I</t>
  </si>
  <si>
    <t>A91R</t>
  </si>
  <si>
    <t>WFE-2</t>
  </si>
  <si>
    <t>WF-2</t>
  </si>
  <si>
    <t>MPE6C-204L</t>
  </si>
  <si>
    <t>Super Pump</t>
  </si>
  <si>
    <t>SP2607EE</t>
  </si>
  <si>
    <t>PHPF 0.50</t>
  </si>
  <si>
    <t>MPEA6D-204L</t>
  </si>
  <si>
    <t>PHPM 0.75</t>
  </si>
  <si>
    <t>SP2305X7EE</t>
  </si>
  <si>
    <t>Do Not Sort This Table</t>
  </si>
  <si>
    <t>Staff shows calculations for charts shown in the Second Revised Analysis of Efficiency Standards for Pool Pumps and Motors, and Spas. Published July 2017.</t>
  </si>
  <si>
    <t xml:space="preserve">Charts shown in this spreadsheet are Figure 6-3 and 6-4 shown on page 40 of the draft staff report. </t>
  </si>
  <si>
    <t>Staff Calculation of motor weighted energy factor using pool pump motor information provided to the Modernized Appliance Efficiency Database.</t>
  </si>
  <si>
    <t>Author: Sean Steffensen</t>
  </si>
  <si>
    <t>California Energy Commission</t>
  </si>
  <si>
    <t>Appliances Unit</t>
  </si>
  <si>
    <t xml:space="preserve">Appliances &amp; Outreach &amp; Education Office </t>
  </si>
  <si>
    <t>Summary:</t>
  </si>
  <si>
    <t>Introduction</t>
  </si>
  <si>
    <t>Replacement Motor Data</t>
  </si>
  <si>
    <t>Replacement Motor Chart</t>
  </si>
  <si>
    <t>CEC041417PumpandMotor</t>
  </si>
  <si>
    <t>Pump and Motor Chart</t>
  </si>
  <si>
    <t>Attached Sheets:</t>
  </si>
  <si>
    <t>Steffensen, Sean, Jessica Lopez, and Ben Fischel. 2017. Second Revised Staff Analysis of Efficiency Standards for Pool Pump Motors, and Spas. California Energy Commission. Publication Number: CEC-400-2016-002-SD3</t>
  </si>
  <si>
    <t>Staff Report Information:</t>
  </si>
  <si>
    <t>Modified by staff for consistency decimal value to percent value</t>
  </si>
  <si>
    <t>Modified by staff for consistency. half speed should be 1/8 hp by affinity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</si>
</sst>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Fill="1" applyBorder="1" applyAlignment="1">
      <alignment horizontal="center" textRotation="90"/>
    </xf>
    <xf numFmtId="2" fontId="1" fillId="0" borderId="1" xfId="0" applyNumberFormat="1" applyFont="1" applyFill="1" applyBorder="1" applyAlignment="1">
      <alignment horizontal="center" textRotation="90"/>
    </xf>
    <xf numFmtId="164" fontId="1" fillId="0" borderId="1" xfId="0" applyNumberFormat="1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1" fontId="1" fillId="0" borderId="1" xfId="0" applyNumberFormat="1" applyFont="1" applyFill="1" applyBorder="1" applyAlignment="1">
      <alignment horizontal="center" textRotation="90"/>
    </xf>
    <xf numFmtId="49" fontId="1" fillId="2" borderId="1" xfId="0" applyNumberFormat="1" applyFont="1" applyFill="1" applyBorder="1" applyAlignment="1">
      <alignment horizontal="center" textRotation="90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1" fillId="3" borderId="1" xfId="0" applyNumberFormat="1" applyFont="1" applyFill="1" applyBorder="1" applyAlignment="1">
      <alignment horizontal="center" textRotation="90"/>
    </xf>
    <xf numFmtId="0" fontId="0" fillId="4" borderId="0" xfId="0" applyFill="1"/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5" borderId="0" xfId="0" applyFill="1"/>
    <xf numFmtId="0" fontId="0" fillId="2" borderId="0" xfId="0" applyFill="1"/>
    <xf numFmtId="0" fontId="5" fillId="0" borderId="0" xfId="0" applyFont="1"/>
    <xf numFmtId="0" fontId="0" fillId="6" borderId="0" xfId="0" applyFill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textRotation="90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14" fontId="7" fillId="0" borderId="7" xfId="0" applyNumberFormat="1" applyFont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1"/>
    </xf>
    <xf numFmtId="15" fontId="0" fillId="0" borderId="0" xfId="0" applyNumberFormat="1" applyAlignment="1">
      <alignment horizontal="left" inden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Replacement Motor MWEF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Dual Speed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'Replacement Motor Data'!$J$3:$J$176</c:f>
              <c:numCache>
                <c:formatCode>General</c:formatCode>
                <c:ptCount val="174"/>
                <c:pt idx="0">
                  <c:v>3.45</c:v>
                </c:pt>
                <c:pt idx="1">
                  <c:v>0.437</c:v>
                </c:pt>
                <c:pt idx="2">
                  <c:v>2</c:v>
                </c:pt>
                <c:pt idx="3">
                  <c:v>0.25</c:v>
                </c:pt>
                <c:pt idx="4">
                  <c:v>1.95</c:v>
                </c:pt>
                <c:pt idx="5">
                  <c:v>0.25</c:v>
                </c:pt>
                <c:pt idx="6">
                  <c:v>1.1299999999999999</c:v>
                </c:pt>
                <c:pt idx="7">
                  <c:v>0.15</c:v>
                </c:pt>
                <c:pt idx="8">
                  <c:v>1.5</c:v>
                </c:pt>
                <c:pt idx="9">
                  <c:v>0.19500000000000001</c:v>
                </c:pt>
                <c:pt idx="10">
                  <c:v>2.21</c:v>
                </c:pt>
                <c:pt idx="11">
                  <c:v>0.27900000000000003</c:v>
                </c:pt>
                <c:pt idx="12">
                  <c:v>3</c:v>
                </c:pt>
                <c:pt idx="13">
                  <c:v>0.38</c:v>
                </c:pt>
                <c:pt idx="14">
                  <c:v>1.1299999999999999</c:v>
                </c:pt>
                <c:pt idx="15">
                  <c:v>0.15</c:v>
                </c:pt>
                <c:pt idx="16">
                  <c:v>0.8</c:v>
                </c:pt>
                <c:pt idx="17">
                  <c:v>9.6000000000000002E-2</c:v>
                </c:pt>
                <c:pt idx="18">
                  <c:v>3</c:v>
                </c:pt>
                <c:pt idx="19">
                  <c:v>0.38</c:v>
                </c:pt>
                <c:pt idx="20">
                  <c:v>1.95</c:v>
                </c:pt>
                <c:pt idx="21">
                  <c:v>0.26</c:v>
                </c:pt>
                <c:pt idx="22">
                  <c:v>1.95</c:v>
                </c:pt>
                <c:pt idx="23">
                  <c:v>0.26</c:v>
                </c:pt>
                <c:pt idx="24">
                  <c:v>1.95</c:v>
                </c:pt>
                <c:pt idx="25">
                  <c:v>0.32500000000000001</c:v>
                </c:pt>
                <c:pt idx="26">
                  <c:v>1.5</c:v>
                </c:pt>
                <c:pt idx="27">
                  <c:v>0.19</c:v>
                </c:pt>
                <c:pt idx="28">
                  <c:v>2</c:v>
                </c:pt>
                <c:pt idx="29">
                  <c:v>0.25</c:v>
                </c:pt>
                <c:pt idx="30">
                  <c:v>1.1299999999999999</c:v>
                </c:pt>
                <c:pt idx="31">
                  <c:v>0.15</c:v>
                </c:pt>
                <c:pt idx="32">
                  <c:v>1.5</c:v>
                </c:pt>
                <c:pt idx="33">
                  <c:v>0.19</c:v>
                </c:pt>
                <c:pt idx="34">
                  <c:v>3.45</c:v>
                </c:pt>
                <c:pt idx="35">
                  <c:v>0.437</c:v>
                </c:pt>
                <c:pt idx="36">
                  <c:v>2</c:v>
                </c:pt>
                <c:pt idx="37">
                  <c:v>0.25</c:v>
                </c:pt>
                <c:pt idx="38">
                  <c:v>2.4</c:v>
                </c:pt>
                <c:pt idx="39">
                  <c:v>0.3</c:v>
                </c:pt>
                <c:pt idx="40">
                  <c:v>1.95</c:v>
                </c:pt>
                <c:pt idx="41">
                  <c:v>0.26</c:v>
                </c:pt>
                <c:pt idx="42">
                  <c:v>1</c:v>
                </c:pt>
                <c:pt idx="43">
                  <c:v>0.12</c:v>
                </c:pt>
                <c:pt idx="44">
                  <c:v>2.6</c:v>
                </c:pt>
                <c:pt idx="45">
                  <c:v>0.42899999999999999</c:v>
                </c:pt>
                <c:pt idx="46">
                  <c:v>1.4</c:v>
                </c:pt>
                <c:pt idx="47">
                  <c:v>0.16800000000000001</c:v>
                </c:pt>
                <c:pt idx="48">
                  <c:v>3</c:v>
                </c:pt>
                <c:pt idx="49">
                  <c:v>0.38</c:v>
                </c:pt>
                <c:pt idx="50">
                  <c:v>0.8</c:v>
                </c:pt>
                <c:pt idx="51">
                  <c:v>9.6000000000000002E-2</c:v>
                </c:pt>
                <c:pt idx="52">
                  <c:v>1.65</c:v>
                </c:pt>
                <c:pt idx="53">
                  <c:v>0.19800000000000001</c:v>
                </c:pt>
                <c:pt idx="54">
                  <c:v>3.45</c:v>
                </c:pt>
                <c:pt idx="55">
                  <c:v>0.437</c:v>
                </c:pt>
                <c:pt idx="56">
                  <c:v>2.2000000000000002</c:v>
                </c:pt>
                <c:pt idx="57">
                  <c:v>0.36299999999999999</c:v>
                </c:pt>
                <c:pt idx="58">
                  <c:v>1.24</c:v>
                </c:pt>
                <c:pt idx="59">
                  <c:v>0.20599999999999999</c:v>
                </c:pt>
                <c:pt idx="60">
                  <c:v>1.25</c:v>
                </c:pt>
                <c:pt idx="61">
                  <c:v>0.16700000000000001</c:v>
                </c:pt>
                <c:pt idx="62">
                  <c:v>2.6</c:v>
                </c:pt>
                <c:pt idx="63">
                  <c:v>0.34</c:v>
                </c:pt>
                <c:pt idx="64">
                  <c:v>1.65</c:v>
                </c:pt>
                <c:pt idx="65">
                  <c:v>0.28000000000000003</c:v>
                </c:pt>
                <c:pt idx="66">
                  <c:v>2.4</c:v>
                </c:pt>
                <c:pt idx="67">
                  <c:v>0.3</c:v>
                </c:pt>
                <c:pt idx="68">
                  <c:v>1.4</c:v>
                </c:pt>
                <c:pt idx="69">
                  <c:v>0.16800000000000001</c:v>
                </c:pt>
                <c:pt idx="70">
                  <c:v>4</c:v>
                </c:pt>
                <c:pt idx="71">
                  <c:v>0.5</c:v>
                </c:pt>
                <c:pt idx="72">
                  <c:v>2.4</c:v>
                </c:pt>
                <c:pt idx="73">
                  <c:v>0.3</c:v>
                </c:pt>
                <c:pt idx="74">
                  <c:v>2.5</c:v>
                </c:pt>
                <c:pt idx="75">
                  <c:v>0.25</c:v>
                </c:pt>
                <c:pt idx="76">
                  <c:v>2.21</c:v>
                </c:pt>
                <c:pt idx="77">
                  <c:v>0.27900000000000003</c:v>
                </c:pt>
                <c:pt idx="78">
                  <c:v>1.24</c:v>
                </c:pt>
                <c:pt idx="79">
                  <c:v>0.20599999999999999</c:v>
                </c:pt>
                <c:pt idx="80">
                  <c:v>1</c:v>
                </c:pt>
                <c:pt idx="81">
                  <c:v>0.13</c:v>
                </c:pt>
                <c:pt idx="82">
                  <c:v>1.4</c:v>
                </c:pt>
                <c:pt idx="83">
                  <c:v>0.16800000000000001</c:v>
                </c:pt>
                <c:pt idx="84">
                  <c:v>3</c:v>
                </c:pt>
                <c:pt idx="85">
                  <c:v>0.38</c:v>
                </c:pt>
                <c:pt idx="86">
                  <c:v>1.25</c:v>
                </c:pt>
                <c:pt idx="87">
                  <c:v>0.16700000000000001</c:v>
                </c:pt>
                <c:pt idx="88">
                  <c:v>1</c:v>
                </c:pt>
                <c:pt idx="89">
                  <c:v>0.13</c:v>
                </c:pt>
                <c:pt idx="90">
                  <c:v>1.5</c:v>
                </c:pt>
                <c:pt idx="91">
                  <c:v>0.19</c:v>
                </c:pt>
                <c:pt idx="92">
                  <c:v>2</c:v>
                </c:pt>
                <c:pt idx="93">
                  <c:v>0.25</c:v>
                </c:pt>
                <c:pt idx="94">
                  <c:v>3</c:v>
                </c:pt>
                <c:pt idx="95">
                  <c:v>0.38</c:v>
                </c:pt>
                <c:pt idx="96">
                  <c:v>1.1299999999999999</c:v>
                </c:pt>
                <c:pt idx="97">
                  <c:v>0.15</c:v>
                </c:pt>
                <c:pt idx="98">
                  <c:v>1.1299999999999999</c:v>
                </c:pt>
                <c:pt idx="99">
                  <c:v>0.15</c:v>
                </c:pt>
                <c:pt idx="100">
                  <c:v>1.4</c:v>
                </c:pt>
                <c:pt idx="101">
                  <c:v>0.17</c:v>
                </c:pt>
                <c:pt idx="102">
                  <c:v>1.4</c:v>
                </c:pt>
                <c:pt idx="103">
                  <c:v>0.17</c:v>
                </c:pt>
                <c:pt idx="104">
                  <c:v>1.95</c:v>
                </c:pt>
                <c:pt idx="105">
                  <c:v>0.26</c:v>
                </c:pt>
                <c:pt idx="106">
                  <c:v>1.95</c:v>
                </c:pt>
                <c:pt idx="107">
                  <c:v>0.26</c:v>
                </c:pt>
                <c:pt idx="108">
                  <c:v>2.4</c:v>
                </c:pt>
                <c:pt idx="109">
                  <c:v>0.3</c:v>
                </c:pt>
                <c:pt idx="110">
                  <c:v>2.4</c:v>
                </c:pt>
                <c:pt idx="111">
                  <c:v>0.3</c:v>
                </c:pt>
                <c:pt idx="112">
                  <c:v>1.25</c:v>
                </c:pt>
                <c:pt idx="113">
                  <c:v>0.17</c:v>
                </c:pt>
                <c:pt idx="114">
                  <c:v>1.25</c:v>
                </c:pt>
                <c:pt idx="115">
                  <c:v>0.17</c:v>
                </c:pt>
                <c:pt idx="116">
                  <c:v>1.65</c:v>
                </c:pt>
                <c:pt idx="117">
                  <c:v>0.2</c:v>
                </c:pt>
                <c:pt idx="118">
                  <c:v>2.21</c:v>
                </c:pt>
                <c:pt idx="119">
                  <c:v>0.28000000000000003</c:v>
                </c:pt>
                <c:pt idx="120">
                  <c:v>2.6</c:v>
                </c:pt>
                <c:pt idx="121">
                  <c:v>0.33</c:v>
                </c:pt>
                <c:pt idx="122">
                  <c:v>3.45</c:v>
                </c:pt>
                <c:pt idx="123">
                  <c:v>0.44</c:v>
                </c:pt>
                <c:pt idx="124">
                  <c:v>3.45</c:v>
                </c:pt>
                <c:pt idx="125">
                  <c:v>0.44</c:v>
                </c:pt>
                <c:pt idx="126">
                  <c:v>3.45</c:v>
                </c:pt>
                <c:pt idx="127">
                  <c:v>0.44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0.1</c:v>
                </c:pt>
                <c:pt idx="132">
                  <c:v>1.1299999999999999</c:v>
                </c:pt>
                <c:pt idx="133">
                  <c:v>0.15</c:v>
                </c:pt>
                <c:pt idx="134">
                  <c:v>1.4</c:v>
                </c:pt>
                <c:pt idx="135">
                  <c:v>0.17</c:v>
                </c:pt>
                <c:pt idx="136">
                  <c:v>1.95</c:v>
                </c:pt>
                <c:pt idx="137">
                  <c:v>0.25</c:v>
                </c:pt>
                <c:pt idx="138">
                  <c:v>1.95</c:v>
                </c:pt>
                <c:pt idx="139">
                  <c:v>0.26</c:v>
                </c:pt>
                <c:pt idx="140">
                  <c:v>2.4</c:v>
                </c:pt>
                <c:pt idx="141">
                  <c:v>0.3</c:v>
                </c:pt>
                <c:pt idx="142">
                  <c:v>2.2000000000000002</c:v>
                </c:pt>
                <c:pt idx="143">
                  <c:v>0.36</c:v>
                </c:pt>
                <c:pt idx="144">
                  <c:v>2</c:v>
                </c:pt>
                <c:pt idx="145">
                  <c:v>0.25</c:v>
                </c:pt>
                <c:pt idx="146">
                  <c:v>3</c:v>
                </c:pt>
                <c:pt idx="147">
                  <c:v>0.38</c:v>
                </c:pt>
                <c:pt idx="148">
                  <c:v>3</c:v>
                </c:pt>
                <c:pt idx="149">
                  <c:v>0.38</c:v>
                </c:pt>
                <c:pt idx="150">
                  <c:v>1</c:v>
                </c:pt>
                <c:pt idx="151">
                  <c:v>0.12</c:v>
                </c:pt>
                <c:pt idx="152">
                  <c:v>1.5</c:v>
                </c:pt>
                <c:pt idx="153">
                  <c:v>0.19</c:v>
                </c:pt>
                <c:pt idx="154">
                  <c:v>2</c:v>
                </c:pt>
                <c:pt idx="155">
                  <c:v>0.25</c:v>
                </c:pt>
                <c:pt idx="156">
                  <c:v>2.5</c:v>
                </c:pt>
                <c:pt idx="157">
                  <c:v>0.25</c:v>
                </c:pt>
                <c:pt idx="158">
                  <c:v>3</c:v>
                </c:pt>
                <c:pt idx="159">
                  <c:v>0.38</c:v>
                </c:pt>
                <c:pt idx="160">
                  <c:v>1.24</c:v>
                </c:pt>
                <c:pt idx="161">
                  <c:v>0.21</c:v>
                </c:pt>
                <c:pt idx="162">
                  <c:v>1.24</c:v>
                </c:pt>
                <c:pt idx="163">
                  <c:v>0.21</c:v>
                </c:pt>
                <c:pt idx="164">
                  <c:v>1.65</c:v>
                </c:pt>
                <c:pt idx="165">
                  <c:v>0.28000000000000003</c:v>
                </c:pt>
                <c:pt idx="166">
                  <c:v>2.21</c:v>
                </c:pt>
                <c:pt idx="167">
                  <c:v>0.28000000000000003</c:v>
                </c:pt>
                <c:pt idx="168">
                  <c:v>2.6</c:v>
                </c:pt>
                <c:pt idx="169">
                  <c:v>0.43</c:v>
                </c:pt>
                <c:pt idx="170">
                  <c:v>1.5</c:v>
                </c:pt>
                <c:pt idx="171">
                  <c:v>0.2</c:v>
                </c:pt>
                <c:pt idx="172">
                  <c:v>1.95</c:v>
                </c:pt>
                <c:pt idx="173">
                  <c:v>0.33</c:v>
                </c:pt>
              </c:numCache>
            </c:numRef>
          </c:xVal>
          <c:yVal>
            <c:numRef>
              <c:f>'Replacement Motor Data'!$AD$3:$AD$176</c:f>
              <c:numCache>
                <c:formatCode>General</c:formatCode>
                <c:ptCount val="174"/>
                <c:pt idx="0">
                  <c:v>3.3080912249007941</c:v>
                </c:pt>
                <c:pt idx="2">
                  <c:v>4.3875263064006864</c:v>
                </c:pt>
                <c:pt idx="4">
                  <c:v>3.9381426750303836</c:v>
                </c:pt>
                <c:pt idx="6">
                  <c:v>4.8180853979584075</c:v>
                </c:pt>
                <c:pt idx="8">
                  <c:v>4.8634891855221261</c:v>
                </c:pt>
                <c:pt idx="10">
                  <c:v>4.1235783332781235</c:v>
                </c:pt>
                <c:pt idx="12">
                  <c:v>3.2062629213724638</c:v>
                </c:pt>
                <c:pt idx="14">
                  <c:v>5.7623540708096632</c:v>
                </c:pt>
                <c:pt idx="16">
                  <c:v>5.2293352419065</c:v>
                </c:pt>
                <c:pt idx="18">
                  <c:v>3.2106185561753211</c:v>
                </c:pt>
                <c:pt idx="20">
                  <c:v>3.9844446126195767</c:v>
                </c:pt>
                <c:pt idx="22">
                  <c:v>4.2839784571256931</c:v>
                </c:pt>
                <c:pt idx="24">
                  <c:v>4.2778335823601399</c:v>
                </c:pt>
                <c:pt idx="26">
                  <c:v>4.3592989262277042</c:v>
                </c:pt>
                <c:pt idx="28">
                  <c:v>4.3875263064006864</c:v>
                </c:pt>
                <c:pt idx="30">
                  <c:v>5.7623540708096632</c:v>
                </c:pt>
                <c:pt idx="32">
                  <c:v>4.999141930007414</c:v>
                </c:pt>
                <c:pt idx="34">
                  <c:v>3.0798621622034124</c:v>
                </c:pt>
                <c:pt idx="36">
                  <c:v>4.057835043948292</c:v>
                </c:pt>
                <c:pt idx="38">
                  <c:v>3.929692932531009</c:v>
                </c:pt>
                <c:pt idx="40">
                  <c:v>4.2839784571256931</c:v>
                </c:pt>
                <c:pt idx="42">
                  <c:v>6.0388325335938928</c:v>
                </c:pt>
                <c:pt idx="44">
                  <c:v>3.3551126236606827</c:v>
                </c:pt>
                <c:pt idx="46">
                  <c:v>5.0911942021024377</c:v>
                </c:pt>
                <c:pt idx="48">
                  <c:v>3.2106185561753211</c:v>
                </c:pt>
                <c:pt idx="50">
                  <c:v>5.2293352419065</c:v>
                </c:pt>
                <c:pt idx="52">
                  <c:v>4.8499045173458271</c:v>
                </c:pt>
                <c:pt idx="54">
                  <c:v>3.0798621622034124</c:v>
                </c:pt>
                <c:pt idx="56">
                  <c:v>3.8451720392061217</c:v>
                </c:pt>
                <c:pt idx="58">
                  <c:v>5.0063883566332148</c:v>
                </c:pt>
                <c:pt idx="60">
                  <c:v>5.6416390276477353</c:v>
                </c:pt>
                <c:pt idx="62">
                  <c:v>4.0302622169569071</c:v>
                </c:pt>
                <c:pt idx="64">
                  <c:v>4.009517764703376</c:v>
                </c:pt>
                <c:pt idx="66">
                  <c:v>3.8372285205770824</c:v>
                </c:pt>
                <c:pt idx="68">
                  <c:v>5.0911942021024377</c:v>
                </c:pt>
                <c:pt idx="70">
                  <c:v>2.8435516025557863</c:v>
                </c:pt>
                <c:pt idx="72">
                  <c:v>3.7572676303893422</c:v>
                </c:pt>
                <c:pt idx="74">
                  <c:v>3.8256735870742999</c:v>
                </c:pt>
                <c:pt idx="76">
                  <c:v>2.9373601635698443</c:v>
                </c:pt>
                <c:pt idx="78">
                  <c:v>5.3330427796880553</c:v>
                </c:pt>
                <c:pt idx="80">
                  <c:v>6.3163815179962164</c:v>
                </c:pt>
                <c:pt idx="82">
                  <c:v>4.8793457885948532</c:v>
                </c:pt>
                <c:pt idx="84">
                  <c:v>3.5451985793745666</c:v>
                </c:pt>
                <c:pt idx="86">
                  <c:v>5.5809488153487106</c:v>
                </c:pt>
                <c:pt idx="88">
                  <c:v>6.3163815179962164</c:v>
                </c:pt>
                <c:pt idx="90">
                  <c:v>4.999141930007414</c:v>
                </c:pt>
                <c:pt idx="92">
                  <c:v>4.3875263064006864</c:v>
                </c:pt>
                <c:pt idx="94">
                  <c:v>3.5451985793745666</c:v>
                </c:pt>
                <c:pt idx="96">
                  <c:v>5.7623540708096632</c:v>
                </c:pt>
                <c:pt idx="98">
                  <c:v>5.7623540708096632</c:v>
                </c:pt>
                <c:pt idx="100">
                  <c:v>5.0786691792963206</c:v>
                </c:pt>
                <c:pt idx="102">
                  <c:v>5.0786691792963206</c:v>
                </c:pt>
                <c:pt idx="104">
                  <c:v>4.2839784571256931</c:v>
                </c:pt>
                <c:pt idx="106">
                  <c:v>4.2839784571256931</c:v>
                </c:pt>
                <c:pt idx="108">
                  <c:v>3.7572676303893422</c:v>
                </c:pt>
                <c:pt idx="110">
                  <c:v>3.929692932531009</c:v>
                </c:pt>
                <c:pt idx="112">
                  <c:v>5.5597643037809821</c:v>
                </c:pt>
                <c:pt idx="114">
                  <c:v>5.6247824693676325</c:v>
                </c:pt>
                <c:pt idx="116">
                  <c:v>4.8400195927076579</c:v>
                </c:pt>
                <c:pt idx="118">
                  <c:v>4.1209707959251176</c:v>
                </c:pt>
                <c:pt idx="120">
                  <c:v>4.0508315377038535</c:v>
                </c:pt>
                <c:pt idx="122">
                  <c:v>3.3041880200244007</c:v>
                </c:pt>
                <c:pt idx="124">
                  <c:v>3.0753781745871644</c:v>
                </c:pt>
                <c:pt idx="126">
                  <c:v>3.0753781745871644</c:v>
                </c:pt>
                <c:pt idx="128">
                  <c:v>5.1722606421746535</c:v>
                </c:pt>
                <c:pt idx="130">
                  <c:v>5.1722606421746535</c:v>
                </c:pt>
                <c:pt idx="132">
                  <c:v>4.8180853979584075</c:v>
                </c:pt>
                <c:pt idx="134">
                  <c:v>4.8654560675745904</c:v>
                </c:pt>
                <c:pt idx="136">
                  <c:v>3.9381426750303836</c:v>
                </c:pt>
                <c:pt idx="138">
                  <c:v>3.9844446126195767</c:v>
                </c:pt>
                <c:pt idx="140">
                  <c:v>3.8372285205770824</c:v>
                </c:pt>
                <c:pt idx="142">
                  <c:v>3.854117661473575</c:v>
                </c:pt>
                <c:pt idx="144">
                  <c:v>4.3875263064006864</c:v>
                </c:pt>
                <c:pt idx="146">
                  <c:v>3.2106185561753211</c:v>
                </c:pt>
                <c:pt idx="148">
                  <c:v>3.2106185561753211</c:v>
                </c:pt>
                <c:pt idx="150">
                  <c:v>6.0388325335938928</c:v>
                </c:pt>
                <c:pt idx="152">
                  <c:v>4.3592989262277042</c:v>
                </c:pt>
                <c:pt idx="154">
                  <c:v>4.057835043948292</c:v>
                </c:pt>
                <c:pt idx="156">
                  <c:v>3.8256735870742999</c:v>
                </c:pt>
                <c:pt idx="158">
                  <c:v>3.2062629213724638</c:v>
                </c:pt>
                <c:pt idx="160">
                  <c:v>5.3040804662553311</c:v>
                </c:pt>
                <c:pt idx="162">
                  <c:v>4.976329055142223</c:v>
                </c:pt>
                <c:pt idx="164">
                  <c:v>4.009517764703376</c:v>
                </c:pt>
                <c:pt idx="166">
                  <c:v>2.9359945064481936</c:v>
                </c:pt>
                <c:pt idx="168">
                  <c:v>3.3529371001374986</c:v>
                </c:pt>
                <c:pt idx="170">
                  <c:v>4.8327428253573101</c:v>
                </c:pt>
                <c:pt idx="172">
                  <c:v>4.2607768278449534</c:v>
                </c:pt>
              </c:numCache>
            </c:numRef>
          </c:yVal>
          <c:smooth val="1"/>
        </c:ser>
        <c:ser>
          <c:idx val="1"/>
          <c:order val="1"/>
          <c:tx>
            <c:v>Single Speed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'Replacement Motor Data'!$J$177:$J$200</c:f>
              <c:numCache>
                <c:formatCode>General</c:formatCode>
                <c:ptCount val="24"/>
                <c:pt idx="0">
                  <c:v>0.95</c:v>
                </c:pt>
                <c:pt idx="1">
                  <c:v>0.8</c:v>
                </c:pt>
                <c:pt idx="2">
                  <c:v>0.94</c:v>
                </c:pt>
                <c:pt idx="3">
                  <c:v>0.64</c:v>
                </c:pt>
                <c:pt idx="4">
                  <c:v>0.8</c:v>
                </c:pt>
                <c:pt idx="5">
                  <c:v>0.75</c:v>
                </c:pt>
                <c:pt idx="6">
                  <c:v>0.8</c:v>
                </c:pt>
                <c:pt idx="7">
                  <c:v>0.75</c:v>
                </c:pt>
                <c:pt idx="8">
                  <c:v>0.8</c:v>
                </c:pt>
                <c:pt idx="9">
                  <c:v>0.95</c:v>
                </c:pt>
                <c:pt idx="10">
                  <c:v>0.98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0.75</c:v>
                </c:pt>
                <c:pt idx="15">
                  <c:v>0.98</c:v>
                </c:pt>
                <c:pt idx="16">
                  <c:v>0.94</c:v>
                </c:pt>
                <c:pt idx="17">
                  <c:v>0.8</c:v>
                </c:pt>
                <c:pt idx="18">
                  <c:v>0.95</c:v>
                </c:pt>
                <c:pt idx="19">
                  <c:v>0.8</c:v>
                </c:pt>
                <c:pt idx="20">
                  <c:v>0.8</c:v>
                </c:pt>
                <c:pt idx="21">
                  <c:v>0.95</c:v>
                </c:pt>
                <c:pt idx="22">
                  <c:v>0.75</c:v>
                </c:pt>
                <c:pt idx="23">
                  <c:v>0.64</c:v>
                </c:pt>
              </c:numCache>
            </c:numRef>
          </c:xVal>
          <c:yVal>
            <c:numRef>
              <c:f>'Replacement Motor Data'!$AD$177:$AD$200</c:f>
              <c:numCache>
                <c:formatCode>General</c:formatCode>
                <c:ptCount val="24"/>
                <c:pt idx="0">
                  <c:v>4.0645454573651589</c:v>
                </c:pt>
                <c:pt idx="1">
                  <c:v>3.1425733645638685</c:v>
                </c:pt>
                <c:pt idx="2">
                  <c:v>3.339288306688641</c:v>
                </c:pt>
                <c:pt idx="3">
                  <c:v>5.2890102159848009</c:v>
                </c:pt>
                <c:pt idx="4">
                  <c:v>3.8682439315719379</c:v>
                </c:pt>
                <c:pt idx="5">
                  <c:v>3.1805605382516906</c:v>
                </c:pt>
                <c:pt idx="6">
                  <c:v>3.1425733645638685</c:v>
                </c:pt>
                <c:pt idx="7">
                  <c:v>4.9273644559135441</c:v>
                </c:pt>
                <c:pt idx="8">
                  <c:v>4.7138600468458023</c:v>
                </c:pt>
                <c:pt idx="9">
                  <c:v>3.6366985671161944</c:v>
                </c:pt>
                <c:pt idx="10">
                  <c:v>3.2739855865795096</c:v>
                </c:pt>
                <c:pt idx="11">
                  <c:v>4.7138600468458023</c:v>
                </c:pt>
                <c:pt idx="12">
                  <c:v>3.1425733645638685</c:v>
                </c:pt>
                <c:pt idx="13">
                  <c:v>3.1425733645638685</c:v>
                </c:pt>
                <c:pt idx="14">
                  <c:v>3.1805605382516906</c:v>
                </c:pt>
                <c:pt idx="15">
                  <c:v>3.2739855865795096</c:v>
                </c:pt>
                <c:pt idx="16">
                  <c:v>3.339288306688641</c:v>
                </c:pt>
                <c:pt idx="17">
                  <c:v>3.8682439315719379</c:v>
                </c:pt>
                <c:pt idx="18">
                  <c:v>3.6366985671161944</c:v>
                </c:pt>
                <c:pt idx="19">
                  <c:v>4.7138600468458023</c:v>
                </c:pt>
                <c:pt idx="20">
                  <c:v>4.7138600468458023</c:v>
                </c:pt>
                <c:pt idx="21">
                  <c:v>4.0645454573651589</c:v>
                </c:pt>
                <c:pt idx="22">
                  <c:v>4.9273644559135441</c:v>
                </c:pt>
                <c:pt idx="23">
                  <c:v>5.2890102159848009</c:v>
                </c:pt>
              </c:numCache>
            </c:numRef>
          </c:yVal>
          <c:smooth val="1"/>
        </c:ser>
        <c:ser>
          <c:idx val="3"/>
          <c:order val="2"/>
          <c:tx>
            <c:v>Variable Speed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noFill/>
              </a:ln>
            </c:spPr>
          </c:marker>
          <c:xVal>
            <c:numRef>
              <c:f>'Replacement Motor Data'!$J$201:$J$228</c:f>
              <c:numCache>
                <c:formatCode>General</c:formatCode>
                <c:ptCount val="28"/>
                <c:pt idx="0">
                  <c:v>2.7</c:v>
                </c:pt>
                <c:pt idx="1">
                  <c:v>0.34</c:v>
                </c:pt>
                <c:pt idx="2">
                  <c:v>1.65</c:v>
                </c:pt>
                <c:pt idx="3">
                  <c:v>0.20599999999999999</c:v>
                </c:pt>
                <c:pt idx="4">
                  <c:v>1.65</c:v>
                </c:pt>
                <c:pt idx="5">
                  <c:v>0.20599999999999999</c:v>
                </c:pt>
                <c:pt idx="6">
                  <c:v>2.7</c:v>
                </c:pt>
                <c:pt idx="7">
                  <c:v>0.34</c:v>
                </c:pt>
                <c:pt idx="8">
                  <c:v>2.7</c:v>
                </c:pt>
                <c:pt idx="9">
                  <c:v>0.34</c:v>
                </c:pt>
                <c:pt idx="10">
                  <c:v>2.7</c:v>
                </c:pt>
                <c:pt idx="11">
                  <c:v>0.34</c:v>
                </c:pt>
                <c:pt idx="12">
                  <c:v>1.65</c:v>
                </c:pt>
                <c:pt idx="13">
                  <c:v>0.20599999999999999</c:v>
                </c:pt>
                <c:pt idx="14">
                  <c:v>2.7</c:v>
                </c:pt>
                <c:pt idx="15">
                  <c:v>0.34</c:v>
                </c:pt>
                <c:pt idx="16">
                  <c:v>2.7</c:v>
                </c:pt>
                <c:pt idx="17">
                  <c:v>0.34</c:v>
                </c:pt>
                <c:pt idx="18">
                  <c:v>2.7</c:v>
                </c:pt>
                <c:pt idx="19">
                  <c:v>0.34</c:v>
                </c:pt>
                <c:pt idx="20">
                  <c:v>2.7</c:v>
                </c:pt>
                <c:pt idx="21">
                  <c:v>0.34</c:v>
                </c:pt>
                <c:pt idx="22">
                  <c:v>1.65</c:v>
                </c:pt>
                <c:pt idx="23">
                  <c:v>0.21</c:v>
                </c:pt>
                <c:pt idx="24">
                  <c:v>1.65</c:v>
                </c:pt>
                <c:pt idx="25">
                  <c:v>0.21</c:v>
                </c:pt>
                <c:pt idx="26">
                  <c:v>1.65</c:v>
                </c:pt>
                <c:pt idx="27">
                  <c:v>0.21</c:v>
                </c:pt>
              </c:numCache>
            </c:numRef>
          </c:xVal>
          <c:yVal>
            <c:numRef>
              <c:f>'Replacement Motor Data'!$AN$201:$AN$228</c:f>
              <c:numCache>
                <c:formatCode>General</c:formatCode>
                <c:ptCount val="28"/>
                <c:pt idx="0">
                  <c:v>6.8070366139732981</c:v>
                </c:pt>
                <c:pt idx="2">
                  <c:v>8.9703108339580115</c:v>
                </c:pt>
                <c:pt idx="4">
                  <c:v>8.9703108339580115</c:v>
                </c:pt>
                <c:pt idx="6">
                  <c:v>6.8070366139732981</c:v>
                </c:pt>
                <c:pt idx="8">
                  <c:v>6.8070366139732981</c:v>
                </c:pt>
                <c:pt idx="10">
                  <c:v>6.8070366139732981</c:v>
                </c:pt>
                <c:pt idx="12">
                  <c:v>8.9703108339580115</c:v>
                </c:pt>
                <c:pt idx="14">
                  <c:v>6.8070366139732981</c:v>
                </c:pt>
                <c:pt idx="16">
                  <c:v>6.8070366139732981</c:v>
                </c:pt>
                <c:pt idx="18">
                  <c:v>6.8070366139732981</c:v>
                </c:pt>
                <c:pt idx="20">
                  <c:v>6.8070366139732981</c:v>
                </c:pt>
                <c:pt idx="22">
                  <c:v>8.9703108339580115</c:v>
                </c:pt>
                <c:pt idx="24">
                  <c:v>8.9703108339580115</c:v>
                </c:pt>
                <c:pt idx="26">
                  <c:v>8.9703108339580115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'Proposed Standard'!$B$1</c:f>
              <c:strCache>
                <c:ptCount val="1"/>
                <c:pt idx="0">
                  <c:v>Proposed Standard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'Proposed Standard'!$A$2:$A$53</c:f>
              <c:numCache>
                <c:formatCode>General</c:formatCode>
                <c:ptCount val="52"/>
                <c:pt idx="0">
                  <c:v>0</c:v>
                </c:pt>
                <c:pt idx="1">
                  <c:v>0.183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0.995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1.5</c:v>
                </c:pt>
                <c:pt idx="17">
                  <c:v>1.6</c:v>
                </c:pt>
                <c:pt idx="18">
                  <c:v>1.7</c:v>
                </c:pt>
                <c:pt idx="19">
                  <c:v>1.8</c:v>
                </c:pt>
                <c:pt idx="20">
                  <c:v>1.9</c:v>
                </c:pt>
                <c:pt idx="21">
                  <c:v>2</c:v>
                </c:pt>
                <c:pt idx="22">
                  <c:v>2.1</c:v>
                </c:pt>
                <c:pt idx="23">
                  <c:v>2.2000000000000002</c:v>
                </c:pt>
                <c:pt idx="24">
                  <c:v>2.2999999999999998</c:v>
                </c:pt>
                <c:pt idx="25">
                  <c:v>2.4</c:v>
                </c:pt>
                <c:pt idx="26">
                  <c:v>2.5</c:v>
                </c:pt>
                <c:pt idx="27">
                  <c:v>2.6</c:v>
                </c:pt>
                <c:pt idx="28">
                  <c:v>2.7</c:v>
                </c:pt>
                <c:pt idx="29">
                  <c:v>2.8</c:v>
                </c:pt>
                <c:pt idx="30">
                  <c:v>2.9</c:v>
                </c:pt>
                <c:pt idx="31">
                  <c:v>3</c:v>
                </c:pt>
                <c:pt idx="32">
                  <c:v>3.1</c:v>
                </c:pt>
                <c:pt idx="33">
                  <c:v>3.2</c:v>
                </c:pt>
                <c:pt idx="34">
                  <c:v>3.3</c:v>
                </c:pt>
                <c:pt idx="35">
                  <c:v>3.4</c:v>
                </c:pt>
                <c:pt idx="36">
                  <c:v>3.5</c:v>
                </c:pt>
                <c:pt idx="37">
                  <c:v>3.6</c:v>
                </c:pt>
                <c:pt idx="38">
                  <c:v>3.7</c:v>
                </c:pt>
                <c:pt idx="39">
                  <c:v>3.8</c:v>
                </c:pt>
                <c:pt idx="40">
                  <c:v>3.9</c:v>
                </c:pt>
                <c:pt idx="41">
                  <c:v>4</c:v>
                </c:pt>
                <c:pt idx="42">
                  <c:v>4.0999999999999996</c:v>
                </c:pt>
                <c:pt idx="43">
                  <c:v>4.2</c:v>
                </c:pt>
                <c:pt idx="44">
                  <c:v>4.3</c:v>
                </c:pt>
                <c:pt idx="45">
                  <c:v>4.4000000000000004</c:v>
                </c:pt>
                <c:pt idx="46">
                  <c:v>4.5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4.8</c:v>
                </c:pt>
                <c:pt idx="50">
                  <c:v>4.9000000000000004</c:v>
                </c:pt>
                <c:pt idx="51">
                  <c:v>5</c:v>
                </c:pt>
              </c:numCache>
            </c:numRef>
          </c:xVal>
          <c:yVal>
            <c:numRef>
              <c:f>'Proposed Standard'!$B$2:$B$53</c:f>
              <c:numCache>
                <c:formatCode>General</c:formatCode>
                <c:ptCount val="52"/>
                <c:pt idx="0">
                  <c:v>5.55</c:v>
                </c:pt>
                <c:pt idx="1">
                  <c:v>5.55</c:v>
                </c:pt>
                <c:pt idx="2">
                  <c:v>5.435242717569345</c:v>
                </c:pt>
                <c:pt idx="3">
                  <c:v>4.9081380770287319</c:v>
                </c:pt>
                <c:pt idx="4">
                  <c:v>4.5341513828414168</c:v>
                </c:pt>
                <c:pt idx="5">
                  <c:v>4.2440647661329436</c:v>
                </c:pt>
                <c:pt idx="6">
                  <c:v>4.0070467423008029</c:v>
                </c:pt>
                <c:pt idx="7">
                  <c:v>3.8066508585253671</c:v>
                </c:pt>
                <c:pt idx="8">
                  <c:v>3.6330600481134878</c:v>
                </c:pt>
                <c:pt idx="9">
                  <c:v>3.479942101760189</c:v>
                </c:pt>
                <c:pt idx="10">
                  <c:v>3.3494897357756224</c:v>
                </c:pt>
                <c:pt idx="11">
                  <c:v>7.3737222247934877</c:v>
                </c:pt>
                <c:pt idx="12">
                  <c:v>7.1545088112435407</c:v>
                </c:pt>
                <c:pt idx="13">
                  <c:v>6.9543826441673922</c:v>
                </c:pt>
                <c:pt idx="14">
                  <c:v>6.7702844165182583</c:v>
                </c:pt>
                <c:pt idx="15">
                  <c:v>6.5998360805646987</c:v>
                </c:pt>
                <c:pt idx="16">
                  <c:v>6.4411524761447101</c:v>
                </c:pt>
                <c:pt idx="17">
                  <c:v>6.2927138775282963</c:v>
                </c:pt>
                <c:pt idx="18">
                  <c:v>6.1532772473504966</c:v>
                </c:pt>
                <c:pt idx="19">
                  <c:v>6.0218128955186145</c:v>
                </c:pt>
                <c:pt idx="20">
                  <c:v>5.8974582865969802</c:v>
                </c:pt>
                <c:pt idx="21">
                  <c:v>5.7794837095056142</c:v>
                </c:pt>
                <c:pt idx="22">
                  <c:v>5.6672663319159202</c:v>
                </c:pt>
                <c:pt idx="23">
                  <c:v>5.5602702959556662</c:v>
                </c:pt>
                <c:pt idx="24">
                  <c:v>5.4580312420427486</c:v>
                </c:pt>
                <c:pt idx="25">
                  <c:v>5.3601441288795186</c:v>
                </c:pt>
                <c:pt idx="26">
                  <c:v>5.2662535414829312</c:v>
                </c:pt>
                <c:pt idx="27">
                  <c:v>5.1760459012303848</c:v>
                </c:pt>
                <c:pt idx="28">
                  <c:v>5.089243146869836</c:v>
                </c:pt>
                <c:pt idx="29">
                  <c:v>5.0055975652768243</c:v>
                </c:pt>
                <c:pt idx="30">
                  <c:v>4.9248875297109027</c:v>
                </c:pt>
                <c:pt idx="31">
                  <c:v>4.8469139608568357</c:v>
                </c:pt>
                <c:pt idx="32">
                  <c:v>4.7714973683639563</c:v>
                </c:pt>
                <c:pt idx="33">
                  <c:v>4.6984753622404218</c:v>
                </c:pt>
                <c:pt idx="34">
                  <c:v>4.6277005473068886</c:v>
                </c:pt>
                <c:pt idx="35">
                  <c:v>4.5590387320626222</c:v>
                </c:pt>
                <c:pt idx="36">
                  <c:v>4.4923673972541414</c:v>
                </c:pt>
                <c:pt idx="37">
                  <c:v>4.427574380230741</c:v>
                </c:pt>
                <c:pt idx="38">
                  <c:v>4.3645567395980773</c:v>
                </c:pt>
                <c:pt idx="39">
                  <c:v>4.3032197713091058</c:v>
                </c:pt>
                <c:pt idx="40">
                  <c:v>4.2434761525816063</c:v>
                </c:pt>
                <c:pt idx="41">
                  <c:v>4.1852451942177398</c:v>
                </c:pt>
                <c:pt idx="42">
                  <c:v>4.128452185259885</c:v>
                </c:pt>
                <c:pt idx="43">
                  <c:v>4.0730278166280467</c:v>
                </c:pt>
                <c:pt idx="44">
                  <c:v>4.0189076725846</c:v>
                </c:pt>
                <c:pt idx="45">
                  <c:v>3.9660317806677923</c:v>
                </c:pt>
                <c:pt idx="46">
                  <c:v>3.9143442122080576</c:v>
                </c:pt>
                <c:pt idx="47">
                  <c:v>3.8637927267548746</c:v>
                </c:pt>
                <c:pt idx="48">
                  <c:v>3.8143284547466587</c:v>
                </c:pt>
                <c:pt idx="49">
                  <c:v>3.7659056135916442</c:v>
                </c:pt>
                <c:pt idx="50">
                  <c:v>3.7184812530253515</c:v>
                </c:pt>
                <c:pt idx="51">
                  <c:v>3.6720150261950573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58464"/>
        <c:axId val="86582400"/>
      </c:scatterChart>
      <c:valAx>
        <c:axId val="8735846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Motor Total Capacity (hp)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582400"/>
        <c:crosses val="autoZero"/>
        <c:crossBetween val="midCat"/>
        <c:majorUnit val="1"/>
      </c:valAx>
      <c:valAx>
        <c:axId val="8658240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MWEF (WEF)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358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Motors within Pumps MWEF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Single Speed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CEC041417PumpsandMotorData!$J$411:$J$435</c:f>
              <c:numCache>
                <c:formatCode>General</c:formatCode>
                <c:ptCount val="25"/>
                <c:pt idx="0">
                  <c:v>0.98</c:v>
                </c:pt>
                <c:pt idx="1">
                  <c:v>0.95</c:v>
                </c:pt>
                <c:pt idx="2">
                  <c:v>0.99</c:v>
                </c:pt>
                <c:pt idx="3">
                  <c:v>0.95</c:v>
                </c:pt>
                <c:pt idx="4">
                  <c:v>0.95</c:v>
                </c:pt>
                <c:pt idx="5">
                  <c:v>0.65</c:v>
                </c:pt>
                <c:pt idx="6">
                  <c:v>0.95</c:v>
                </c:pt>
                <c:pt idx="7">
                  <c:v>0.95</c:v>
                </c:pt>
                <c:pt idx="8">
                  <c:v>0.5</c:v>
                </c:pt>
                <c:pt idx="9">
                  <c:v>0.95</c:v>
                </c:pt>
                <c:pt idx="10">
                  <c:v>0.94</c:v>
                </c:pt>
                <c:pt idx="11">
                  <c:v>0.95</c:v>
                </c:pt>
                <c:pt idx="12">
                  <c:v>0.95</c:v>
                </c:pt>
                <c:pt idx="13">
                  <c:v>0.9</c:v>
                </c:pt>
                <c:pt idx="14">
                  <c:v>0.95</c:v>
                </c:pt>
                <c:pt idx="15">
                  <c:v>0.75</c:v>
                </c:pt>
                <c:pt idx="16">
                  <c:v>0.5</c:v>
                </c:pt>
                <c:pt idx="17">
                  <c:v>0.95</c:v>
                </c:pt>
                <c:pt idx="18">
                  <c:v>0.98</c:v>
                </c:pt>
                <c:pt idx="19">
                  <c:v>0.95</c:v>
                </c:pt>
                <c:pt idx="20">
                  <c:v>0.99</c:v>
                </c:pt>
                <c:pt idx="21">
                  <c:v>0.98</c:v>
                </c:pt>
                <c:pt idx="22">
                  <c:v>0.95</c:v>
                </c:pt>
                <c:pt idx="23">
                  <c:v>0.98</c:v>
                </c:pt>
                <c:pt idx="24">
                  <c:v>0.95</c:v>
                </c:pt>
              </c:numCache>
            </c:numRef>
          </c:xVal>
          <c:yVal>
            <c:numRef>
              <c:f>CEC041417PumpsandMotorData!$AE$411:$AE$435</c:f>
              <c:numCache>
                <c:formatCode>General</c:formatCode>
                <c:ptCount val="25"/>
                <c:pt idx="0">
                  <c:v>3.3473228073096735</c:v>
                </c:pt>
                <c:pt idx="1">
                  <c:v>3.4174269782729847</c:v>
                </c:pt>
                <c:pt idx="2">
                  <c:v>4.1104031255783378</c:v>
                </c:pt>
                <c:pt idx="3">
                  <c:v>2.7168277072968334</c:v>
                </c:pt>
                <c:pt idx="4">
                  <c:v>4.0110645284894186</c:v>
                </c:pt>
                <c:pt idx="5">
                  <c:v>4.1325977498586575</c:v>
                </c:pt>
                <c:pt idx="6">
                  <c:v>3.9575836681095593</c:v>
                </c:pt>
                <c:pt idx="7">
                  <c:v>3.9629317541475455</c:v>
                </c:pt>
                <c:pt idx="8">
                  <c:v>6.235161569266821</c:v>
                </c:pt>
                <c:pt idx="9">
                  <c:v>2.7168277072968334</c:v>
                </c:pt>
                <c:pt idx="10">
                  <c:v>3.7970938976491118</c:v>
                </c:pt>
                <c:pt idx="11">
                  <c:v>3.9629317541475455</c:v>
                </c:pt>
                <c:pt idx="12">
                  <c:v>4.0110645284894186</c:v>
                </c:pt>
                <c:pt idx="13">
                  <c:v>2.8387190373290108</c:v>
                </c:pt>
                <c:pt idx="14">
                  <c:v>4.0645453888692771</c:v>
                </c:pt>
                <c:pt idx="15">
                  <c:v>4.9774519395648484</c:v>
                </c:pt>
                <c:pt idx="16">
                  <c:v>6.235161569266821</c:v>
                </c:pt>
                <c:pt idx="17">
                  <c:v>3.6741351080963081</c:v>
                </c:pt>
                <c:pt idx="18">
                  <c:v>2.6610954399269393</c:v>
                </c:pt>
                <c:pt idx="19">
                  <c:v>3.9575836681095593</c:v>
                </c:pt>
                <c:pt idx="20">
                  <c:v>4.1104031255783378</c:v>
                </c:pt>
                <c:pt idx="21">
                  <c:v>3.3473228073096735</c:v>
                </c:pt>
                <c:pt idx="22">
                  <c:v>3.9629317541475455</c:v>
                </c:pt>
                <c:pt idx="23">
                  <c:v>3.3473228073096735</c:v>
                </c:pt>
                <c:pt idx="24">
                  <c:v>4.0645453888692771</c:v>
                </c:pt>
              </c:numCache>
            </c:numRef>
          </c:yVal>
          <c:smooth val="1"/>
        </c:ser>
        <c:ser>
          <c:idx val="2"/>
          <c:order val="1"/>
          <c:tx>
            <c:v>Dual Speed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CEC041417PumpsandMotorData!$J$5:$J$376</c:f>
              <c:numCache>
                <c:formatCode>General</c:formatCode>
                <c:ptCount val="372"/>
                <c:pt idx="0">
                  <c:v>0.85</c:v>
                </c:pt>
                <c:pt idx="1">
                  <c:v>0.10625</c:v>
                </c:pt>
                <c:pt idx="2">
                  <c:v>1.85</c:v>
                </c:pt>
                <c:pt idx="3">
                  <c:v>0.23</c:v>
                </c:pt>
                <c:pt idx="4">
                  <c:v>1.65</c:v>
                </c:pt>
                <c:pt idx="5">
                  <c:v>0.20624999999999999</c:v>
                </c:pt>
                <c:pt idx="6">
                  <c:v>1.65</c:v>
                </c:pt>
                <c:pt idx="7">
                  <c:v>0.20624999999999999</c:v>
                </c:pt>
                <c:pt idx="8">
                  <c:v>1.85</c:v>
                </c:pt>
                <c:pt idx="9">
                  <c:v>0.23125000000000001</c:v>
                </c:pt>
                <c:pt idx="10">
                  <c:v>1.5</c:v>
                </c:pt>
                <c:pt idx="11">
                  <c:v>0.19</c:v>
                </c:pt>
                <c:pt idx="12">
                  <c:v>3.45</c:v>
                </c:pt>
                <c:pt idx="13">
                  <c:v>0.44</c:v>
                </c:pt>
                <c:pt idx="14">
                  <c:v>2.6</c:v>
                </c:pt>
                <c:pt idx="15">
                  <c:v>0.33</c:v>
                </c:pt>
                <c:pt idx="16">
                  <c:v>2.6</c:v>
                </c:pt>
                <c:pt idx="17">
                  <c:v>0.33</c:v>
                </c:pt>
                <c:pt idx="18">
                  <c:v>1.65</c:v>
                </c:pt>
                <c:pt idx="19">
                  <c:v>0.20624999999999999</c:v>
                </c:pt>
                <c:pt idx="20">
                  <c:v>0.85</c:v>
                </c:pt>
                <c:pt idx="21">
                  <c:v>0.10625</c:v>
                </c:pt>
                <c:pt idx="22">
                  <c:v>2.7</c:v>
                </c:pt>
                <c:pt idx="23">
                  <c:v>0.22191172844579604</c:v>
                </c:pt>
                <c:pt idx="24">
                  <c:v>2.6</c:v>
                </c:pt>
                <c:pt idx="25">
                  <c:v>0.43</c:v>
                </c:pt>
                <c:pt idx="26">
                  <c:v>3.45</c:v>
                </c:pt>
                <c:pt idx="27">
                  <c:v>9.3150000000000011E-2</c:v>
                </c:pt>
                <c:pt idx="28">
                  <c:v>3</c:v>
                </c:pt>
                <c:pt idx="29">
                  <c:v>0.38</c:v>
                </c:pt>
                <c:pt idx="30">
                  <c:v>4</c:v>
                </c:pt>
                <c:pt idx="31">
                  <c:v>0.33</c:v>
                </c:pt>
                <c:pt idx="32">
                  <c:v>2.6</c:v>
                </c:pt>
                <c:pt idx="33">
                  <c:v>0.43</c:v>
                </c:pt>
                <c:pt idx="34">
                  <c:v>2.6</c:v>
                </c:pt>
                <c:pt idx="35">
                  <c:v>0.43</c:v>
                </c:pt>
                <c:pt idx="36">
                  <c:v>3.45</c:v>
                </c:pt>
                <c:pt idx="37">
                  <c:v>9.3150000000000011E-2</c:v>
                </c:pt>
                <c:pt idx="38">
                  <c:v>3.45</c:v>
                </c:pt>
                <c:pt idx="39">
                  <c:v>9.3150000000000011E-2</c:v>
                </c:pt>
                <c:pt idx="40">
                  <c:v>3.45</c:v>
                </c:pt>
                <c:pt idx="41">
                  <c:v>9.3150000000000011E-2</c:v>
                </c:pt>
                <c:pt idx="42">
                  <c:v>2.7</c:v>
                </c:pt>
                <c:pt idx="43">
                  <c:v>0.22191172844579604</c:v>
                </c:pt>
                <c:pt idx="44">
                  <c:v>1.5</c:v>
                </c:pt>
                <c:pt idx="45">
                  <c:v>0.27</c:v>
                </c:pt>
                <c:pt idx="46">
                  <c:v>1</c:v>
                </c:pt>
                <c:pt idx="47">
                  <c:v>0.2</c:v>
                </c:pt>
                <c:pt idx="48">
                  <c:v>1.5</c:v>
                </c:pt>
                <c:pt idx="49">
                  <c:v>0.3</c:v>
                </c:pt>
                <c:pt idx="50">
                  <c:v>1</c:v>
                </c:pt>
                <c:pt idx="51">
                  <c:v>0.2</c:v>
                </c:pt>
                <c:pt idx="52">
                  <c:v>1.5</c:v>
                </c:pt>
                <c:pt idx="53">
                  <c:v>0.3</c:v>
                </c:pt>
                <c:pt idx="54">
                  <c:v>1</c:v>
                </c:pt>
                <c:pt idx="55">
                  <c:v>0.2</c:v>
                </c:pt>
                <c:pt idx="56">
                  <c:v>1.5</c:v>
                </c:pt>
                <c:pt idx="57">
                  <c:v>0.3</c:v>
                </c:pt>
                <c:pt idx="58">
                  <c:v>2.4</c:v>
                </c:pt>
                <c:pt idx="59">
                  <c:v>0.3</c:v>
                </c:pt>
                <c:pt idx="60">
                  <c:v>1.25</c:v>
                </c:pt>
                <c:pt idx="61">
                  <c:v>0.11175906177066927</c:v>
                </c:pt>
                <c:pt idx="62">
                  <c:v>1.25</c:v>
                </c:pt>
                <c:pt idx="63">
                  <c:v>0.34392570774805503</c:v>
                </c:pt>
                <c:pt idx="64">
                  <c:v>2.2999999999999998</c:v>
                </c:pt>
                <c:pt idx="65">
                  <c:v>0.63282330225642114</c:v>
                </c:pt>
                <c:pt idx="66">
                  <c:v>2.2999999999999998</c:v>
                </c:pt>
                <c:pt idx="67">
                  <c:v>0.63282330225642114</c:v>
                </c:pt>
                <c:pt idx="68">
                  <c:v>0.85</c:v>
                </c:pt>
                <c:pt idx="69">
                  <c:v>0.10625</c:v>
                </c:pt>
                <c:pt idx="70">
                  <c:v>1.85</c:v>
                </c:pt>
                <c:pt idx="71">
                  <c:v>0.23</c:v>
                </c:pt>
                <c:pt idx="72">
                  <c:v>2.4</c:v>
                </c:pt>
                <c:pt idx="73">
                  <c:v>0.3</c:v>
                </c:pt>
                <c:pt idx="74">
                  <c:v>1.85</c:v>
                </c:pt>
                <c:pt idx="75">
                  <c:v>0.23</c:v>
                </c:pt>
                <c:pt idx="76">
                  <c:v>2.7</c:v>
                </c:pt>
                <c:pt idx="77">
                  <c:v>0.78260869565217395</c:v>
                </c:pt>
                <c:pt idx="78">
                  <c:v>1.5</c:v>
                </c:pt>
                <c:pt idx="79">
                  <c:v>0.19</c:v>
                </c:pt>
                <c:pt idx="80">
                  <c:v>1.5</c:v>
                </c:pt>
                <c:pt idx="81">
                  <c:v>0.19</c:v>
                </c:pt>
                <c:pt idx="82">
                  <c:v>1.5</c:v>
                </c:pt>
                <c:pt idx="83">
                  <c:v>0.19</c:v>
                </c:pt>
                <c:pt idx="84">
                  <c:v>1.65</c:v>
                </c:pt>
                <c:pt idx="85">
                  <c:v>1.65</c:v>
                </c:pt>
                <c:pt idx="86">
                  <c:v>1.25</c:v>
                </c:pt>
                <c:pt idx="87">
                  <c:v>0.2</c:v>
                </c:pt>
                <c:pt idx="88">
                  <c:v>1.65</c:v>
                </c:pt>
                <c:pt idx="89">
                  <c:v>0.28000000000000003</c:v>
                </c:pt>
                <c:pt idx="90">
                  <c:v>0.85</c:v>
                </c:pt>
                <c:pt idx="91">
                  <c:v>0.85</c:v>
                </c:pt>
                <c:pt idx="92">
                  <c:v>2.2000000000000002</c:v>
                </c:pt>
                <c:pt idx="93">
                  <c:v>0.28000000000000003</c:v>
                </c:pt>
                <c:pt idx="94">
                  <c:v>0.85</c:v>
                </c:pt>
                <c:pt idx="95">
                  <c:v>0.85</c:v>
                </c:pt>
                <c:pt idx="96">
                  <c:v>1.65</c:v>
                </c:pt>
                <c:pt idx="97">
                  <c:v>1.65</c:v>
                </c:pt>
                <c:pt idx="98">
                  <c:v>1.5</c:v>
                </c:pt>
                <c:pt idx="99">
                  <c:v>0.19</c:v>
                </c:pt>
                <c:pt idx="100">
                  <c:v>1.5</c:v>
                </c:pt>
                <c:pt idx="101">
                  <c:v>0.19</c:v>
                </c:pt>
                <c:pt idx="102">
                  <c:v>1.5</c:v>
                </c:pt>
                <c:pt idx="103">
                  <c:v>0.19</c:v>
                </c:pt>
                <c:pt idx="104">
                  <c:v>1.65</c:v>
                </c:pt>
                <c:pt idx="105">
                  <c:v>1.65</c:v>
                </c:pt>
                <c:pt idx="106">
                  <c:v>0.85</c:v>
                </c:pt>
                <c:pt idx="107">
                  <c:v>0.85</c:v>
                </c:pt>
                <c:pt idx="108">
                  <c:v>1.85</c:v>
                </c:pt>
                <c:pt idx="109">
                  <c:v>0.23</c:v>
                </c:pt>
                <c:pt idx="110">
                  <c:v>1.85</c:v>
                </c:pt>
                <c:pt idx="111">
                  <c:v>0.23</c:v>
                </c:pt>
                <c:pt idx="112">
                  <c:v>1.85</c:v>
                </c:pt>
                <c:pt idx="113">
                  <c:v>0.23</c:v>
                </c:pt>
                <c:pt idx="114">
                  <c:v>1.85</c:v>
                </c:pt>
                <c:pt idx="115">
                  <c:v>0.23</c:v>
                </c:pt>
                <c:pt idx="116">
                  <c:v>1.85</c:v>
                </c:pt>
                <c:pt idx="117">
                  <c:v>0.23</c:v>
                </c:pt>
                <c:pt idx="118">
                  <c:v>2.4</c:v>
                </c:pt>
                <c:pt idx="119">
                  <c:v>0.3</c:v>
                </c:pt>
                <c:pt idx="120">
                  <c:v>2.7</c:v>
                </c:pt>
                <c:pt idx="121">
                  <c:v>0.36</c:v>
                </c:pt>
                <c:pt idx="122">
                  <c:v>1.85</c:v>
                </c:pt>
                <c:pt idx="123">
                  <c:v>1.85</c:v>
                </c:pt>
                <c:pt idx="124">
                  <c:v>2.7</c:v>
                </c:pt>
                <c:pt idx="125">
                  <c:v>2.7</c:v>
                </c:pt>
                <c:pt idx="126">
                  <c:v>2.7</c:v>
                </c:pt>
                <c:pt idx="127">
                  <c:v>2.7</c:v>
                </c:pt>
                <c:pt idx="128">
                  <c:v>2.7</c:v>
                </c:pt>
                <c:pt idx="129">
                  <c:v>2.7</c:v>
                </c:pt>
                <c:pt idx="130">
                  <c:v>3.95</c:v>
                </c:pt>
                <c:pt idx="131">
                  <c:v>3.95</c:v>
                </c:pt>
                <c:pt idx="132">
                  <c:v>3.95</c:v>
                </c:pt>
                <c:pt idx="133">
                  <c:v>3.95</c:v>
                </c:pt>
                <c:pt idx="134">
                  <c:v>3.95</c:v>
                </c:pt>
                <c:pt idx="135">
                  <c:v>3.95</c:v>
                </c:pt>
                <c:pt idx="136">
                  <c:v>3.95</c:v>
                </c:pt>
                <c:pt idx="137">
                  <c:v>3.95</c:v>
                </c:pt>
                <c:pt idx="138">
                  <c:v>3.95</c:v>
                </c:pt>
                <c:pt idx="139">
                  <c:v>3.95</c:v>
                </c:pt>
                <c:pt idx="140">
                  <c:v>3.95</c:v>
                </c:pt>
                <c:pt idx="141">
                  <c:v>3.95</c:v>
                </c:pt>
                <c:pt idx="142">
                  <c:v>3.95</c:v>
                </c:pt>
                <c:pt idx="143">
                  <c:v>3.95</c:v>
                </c:pt>
                <c:pt idx="144">
                  <c:v>3.95</c:v>
                </c:pt>
                <c:pt idx="145">
                  <c:v>3.95</c:v>
                </c:pt>
                <c:pt idx="146">
                  <c:v>3.95</c:v>
                </c:pt>
                <c:pt idx="147">
                  <c:v>3.95</c:v>
                </c:pt>
                <c:pt idx="148">
                  <c:v>3.95</c:v>
                </c:pt>
                <c:pt idx="149">
                  <c:v>3.95</c:v>
                </c:pt>
                <c:pt idx="150">
                  <c:v>3.95</c:v>
                </c:pt>
                <c:pt idx="151">
                  <c:v>3.95</c:v>
                </c:pt>
                <c:pt idx="152">
                  <c:v>3.95</c:v>
                </c:pt>
                <c:pt idx="153">
                  <c:v>3.95</c:v>
                </c:pt>
                <c:pt idx="154">
                  <c:v>3.95</c:v>
                </c:pt>
                <c:pt idx="155">
                  <c:v>3.95</c:v>
                </c:pt>
                <c:pt idx="156">
                  <c:v>1.65</c:v>
                </c:pt>
                <c:pt idx="157">
                  <c:v>1.65</c:v>
                </c:pt>
                <c:pt idx="158">
                  <c:v>1.65</c:v>
                </c:pt>
                <c:pt idx="159">
                  <c:v>1.65</c:v>
                </c:pt>
                <c:pt idx="160">
                  <c:v>2.2000000000000002</c:v>
                </c:pt>
                <c:pt idx="161">
                  <c:v>0.28000000000000003</c:v>
                </c:pt>
                <c:pt idx="162">
                  <c:v>1.65</c:v>
                </c:pt>
                <c:pt idx="163">
                  <c:v>0.21</c:v>
                </c:pt>
                <c:pt idx="164">
                  <c:v>1.25</c:v>
                </c:pt>
                <c:pt idx="165">
                  <c:v>0.16</c:v>
                </c:pt>
                <c:pt idx="166">
                  <c:v>2.6</c:v>
                </c:pt>
                <c:pt idx="167">
                  <c:v>0.34</c:v>
                </c:pt>
                <c:pt idx="168">
                  <c:v>1.2</c:v>
                </c:pt>
                <c:pt idx="169">
                  <c:v>0.2</c:v>
                </c:pt>
                <c:pt idx="170">
                  <c:v>1.2</c:v>
                </c:pt>
                <c:pt idx="171">
                  <c:v>0.2</c:v>
                </c:pt>
                <c:pt idx="172">
                  <c:v>1.65</c:v>
                </c:pt>
                <c:pt idx="173">
                  <c:v>0.28000000000000003</c:v>
                </c:pt>
                <c:pt idx="174">
                  <c:v>3.96</c:v>
                </c:pt>
                <c:pt idx="175">
                  <c:v>3.96</c:v>
                </c:pt>
                <c:pt idx="176">
                  <c:v>3.96</c:v>
                </c:pt>
                <c:pt idx="177">
                  <c:v>3.96</c:v>
                </c:pt>
                <c:pt idx="178">
                  <c:v>3.96</c:v>
                </c:pt>
                <c:pt idx="179">
                  <c:v>3.96</c:v>
                </c:pt>
                <c:pt idx="180">
                  <c:v>3.96</c:v>
                </c:pt>
                <c:pt idx="181">
                  <c:v>3.96</c:v>
                </c:pt>
                <c:pt idx="182">
                  <c:v>3.96</c:v>
                </c:pt>
                <c:pt idx="183">
                  <c:v>3.96</c:v>
                </c:pt>
                <c:pt idx="184">
                  <c:v>2.2000000000000002</c:v>
                </c:pt>
                <c:pt idx="185">
                  <c:v>0.28000000000000003</c:v>
                </c:pt>
                <c:pt idx="186">
                  <c:v>2.2000000000000002</c:v>
                </c:pt>
                <c:pt idx="187">
                  <c:v>0.27</c:v>
                </c:pt>
                <c:pt idx="188">
                  <c:v>2.2000000000000002</c:v>
                </c:pt>
                <c:pt idx="189">
                  <c:v>0.27</c:v>
                </c:pt>
                <c:pt idx="190">
                  <c:v>2.2000000000000002</c:v>
                </c:pt>
                <c:pt idx="191">
                  <c:v>0.27</c:v>
                </c:pt>
                <c:pt idx="192">
                  <c:v>2.6</c:v>
                </c:pt>
                <c:pt idx="193">
                  <c:v>0.33</c:v>
                </c:pt>
                <c:pt idx="194">
                  <c:v>2.6</c:v>
                </c:pt>
                <c:pt idx="195">
                  <c:v>0.33</c:v>
                </c:pt>
                <c:pt idx="196">
                  <c:v>2.2000000000000002</c:v>
                </c:pt>
                <c:pt idx="197">
                  <c:v>0.27</c:v>
                </c:pt>
                <c:pt idx="198">
                  <c:v>2.2000000000000002</c:v>
                </c:pt>
                <c:pt idx="199">
                  <c:v>0.27</c:v>
                </c:pt>
                <c:pt idx="200">
                  <c:v>3.96</c:v>
                </c:pt>
                <c:pt idx="201">
                  <c:v>3.96</c:v>
                </c:pt>
                <c:pt idx="202">
                  <c:v>1.65</c:v>
                </c:pt>
                <c:pt idx="203">
                  <c:v>0.21</c:v>
                </c:pt>
                <c:pt idx="204">
                  <c:v>2.2000000000000002</c:v>
                </c:pt>
                <c:pt idx="205">
                  <c:v>0.27</c:v>
                </c:pt>
                <c:pt idx="206">
                  <c:v>1.25</c:v>
                </c:pt>
                <c:pt idx="207">
                  <c:v>0.15</c:v>
                </c:pt>
                <c:pt idx="208">
                  <c:v>1.25</c:v>
                </c:pt>
                <c:pt idx="209">
                  <c:v>0.17</c:v>
                </c:pt>
                <c:pt idx="210">
                  <c:v>1.25</c:v>
                </c:pt>
                <c:pt idx="211">
                  <c:v>0.15</c:v>
                </c:pt>
                <c:pt idx="212">
                  <c:v>1.65</c:v>
                </c:pt>
                <c:pt idx="213">
                  <c:v>0.21</c:v>
                </c:pt>
                <c:pt idx="214">
                  <c:v>2.2000000000000002</c:v>
                </c:pt>
                <c:pt idx="215">
                  <c:v>0.28000000000000003</c:v>
                </c:pt>
                <c:pt idx="216">
                  <c:v>1.25</c:v>
                </c:pt>
                <c:pt idx="217">
                  <c:v>0.15625</c:v>
                </c:pt>
                <c:pt idx="218">
                  <c:v>1.65</c:v>
                </c:pt>
                <c:pt idx="219">
                  <c:v>0.20624999999999999</c:v>
                </c:pt>
                <c:pt idx="220">
                  <c:v>3.95</c:v>
                </c:pt>
                <c:pt idx="221">
                  <c:v>3.95</c:v>
                </c:pt>
                <c:pt idx="222">
                  <c:v>3.95</c:v>
                </c:pt>
                <c:pt idx="223">
                  <c:v>3.95</c:v>
                </c:pt>
                <c:pt idx="224">
                  <c:v>1.25</c:v>
                </c:pt>
                <c:pt idx="225">
                  <c:v>0.15</c:v>
                </c:pt>
                <c:pt idx="226">
                  <c:v>2.2000000000000002</c:v>
                </c:pt>
                <c:pt idx="227">
                  <c:v>0.28000000000000003</c:v>
                </c:pt>
                <c:pt idx="228">
                  <c:v>1.25</c:v>
                </c:pt>
                <c:pt idx="229">
                  <c:v>0.17</c:v>
                </c:pt>
                <c:pt idx="230">
                  <c:v>2.2000000000000002</c:v>
                </c:pt>
                <c:pt idx="231">
                  <c:v>2.2000000000000002</c:v>
                </c:pt>
                <c:pt idx="232">
                  <c:v>2.2000000000000002</c:v>
                </c:pt>
                <c:pt idx="233">
                  <c:v>2.2000000000000002</c:v>
                </c:pt>
                <c:pt idx="234">
                  <c:v>1.25</c:v>
                </c:pt>
                <c:pt idx="235">
                  <c:v>0.15</c:v>
                </c:pt>
                <c:pt idx="236">
                  <c:v>1.25</c:v>
                </c:pt>
                <c:pt idx="237">
                  <c:v>0.15</c:v>
                </c:pt>
                <c:pt idx="238">
                  <c:v>1.65</c:v>
                </c:pt>
                <c:pt idx="239">
                  <c:v>0.21</c:v>
                </c:pt>
                <c:pt idx="240">
                  <c:v>1.65</c:v>
                </c:pt>
                <c:pt idx="241">
                  <c:v>0.21</c:v>
                </c:pt>
                <c:pt idx="242">
                  <c:v>2.2000000000000002</c:v>
                </c:pt>
                <c:pt idx="243">
                  <c:v>0.28000000000000003</c:v>
                </c:pt>
                <c:pt idx="244">
                  <c:v>2.2000000000000002</c:v>
                </c:pt>
                <c:pt idx="245">
                  <c:v>0.28000000000000003</c:v>
                </c:pt>
                <c:pt idx="246">
                  <c:v>1.25</c:v>
                </c:pt>
                <c:pt idx="247">
                  <c:v>0.17</c:v>
                </c:pt>
                <c:pt idx="248">
                  <c:v>2.6</c:v>
                </c:pt>
                <c:pt idx="249">
                  <c:v>0.34</c:v>
                </c:pt>
                <c:pt idx="250">
                  <c:v>2.6</c:v>
                </c:pt>
                <c:pt idx="251">
                  <c:v>0.34</c:v>
                </c:pt>
                <c:pt idx="252">
                  <c:v>1.65</c:v>
                </c:pt>
                <c:pt idx="253">
                  <c:v>0.2</c:v>
                </c:pt>
                <c:pt idx="254">
                  <c:v>2.2000000000000002</c:v>
                </c:pt>
                <c:pt idx="255">
                  <c:v>0.28000000000000003</c:v>
                </c:pt>
                <c:pt idx="256">
                  <c:v>2.6</c:v>
                </c:pt>
                <c:pt idx="257">
                  <c:v>0.33</c:v>
                </c:pt>
                <c:pt idx="258">
                  <c:v>1.1200000000000001</c:v>
                </c:pt>
                <c:pt idx="259">
                  <c:v>0.15</c:v>
                </c:pt>
                <c:pt idx="260">
                  <c:v>1.4</c:v>
                </c:pt>
                <c:pt idx="261">
                  <c:v>0.16</c:v>
                </c:pt>
                <c:pt idx="262">
                  <c:v>1.95</c:v>
                </c:pt>
                <c:pt idx="263">
                  <c:v>0.26</c:v>
                </c:pt>
                <c:pt idx="264">
                  <c:v>2.4</c:v>
                </c:pt>
                <c:pt idx="265">
                  <c:v>0.3</c:v>
                </c:pt>
                <c:pt idx="266">
                  <c:v>1.95</c:v>
                </c:pt>
                <c:pt idx="267">
                  <c:v>0.26</c:v>
                </c:pt>
                <c:pt idx="268">
                  <c:v>2.4</c:v>
                </c:pt>
                <c:pt idx="269">
                  <c:v>0.3</c:v>
                </c:pt>
                <c:pt idx="270">
                  <c:v>1.1200000000000001</c:v>
                </c:pt>
                <c:pt idx="271">
                  <c:v>0.15</c:v>
                </c:pt>
                <c:pt idx="272">
                  <c:v>1.95</c:v>
                </c:pt>
                <c:pt idx="273">
                  <c:v>0.26</c:v>
                </c:pt>
                <c:pt idx="274">
                  <c:v>1.25</c:v>
                </c:pt>
                <c:pt idx="275">
                  <c:v>1.25</c:v>
                </c:pt>
                <c:pt idx="276">
                  <c:v>2.7</c:v>
                </c:pt>
                <c:pt idx="277">
                  <c:v>0.39</c:v>
                </c:pt>
                <c:pt idx="278">
                  <c:v>3.45</c:v>
                </c:pt>
                <c:pt idx="279">
                  <c:v>0.5</c:v>
                </c:pt>
                <c:pt idx="280">
                  <c:v>2.7</c:v>
                </c:pt>
                <c:pt idx="281">
                  <c:v>0.39</c:v>
                </c:pt>
                <c:pt idx="282">
                  <c:v>3.45</c:v>
                </c:pt>
                <c:pt idx="283">
                  <c:v>0.5</c:v>
                </c:pt>
                <c:pt idx="284">
                  <c:v>3.45</c:v>
                </c:pt>
                <c:pt idx="285">
                  <c:v>0.1</c:v>
                </c:pt>
                <c:pt idx="286">
                  <c:v>1.65</c:v>
                </c:pt>
                <c:pt idx="287">
                  <c:v>1.65</c:v>
                </c:pt>
                <c:pt idx="288">
                  <c:v>2.7</c:v>
                </c:pt>
                <c:pt idx="289">
                  <c:v>2.7</c:v>
                </c:pt>
                <c:pt idx="290">
                  <c:v>2.4</c:v>
                </c:pt>
                <c:pt idx="291">
                  <c:v>2.4</c:v>
                </c:pt>
                <c:pt idx="292">
                  <c:v>3.45</c:v>
                </c:pt>
                <c:pt idx="293">
                  <c:v>3.45</c:v>
                </c:pt>
                <c:pt idx="294">
                  <c:v>1.65</c:v>
                </c:pt>
                <c:pt idx="295">
                  <c:v>1.65</c:v>
                </c:pt>
                <c:pt idx="296">
                  <c:v>2.7</c:v>
                </c:pt>
                <c:pt idx="297">
                  <c:v>2.7</c:v>
                </c:pt>
                <c:pt idx="298">
                  <c:v>1.65</c:v>
                </c:pt>
                <c:pt idx="299">
                  <c:v>1.65</c:v>
                </c:pt>
                <c:pt idx="300">
                  <c:v>2.7</c:v>
                </c:pt>
                <c:pt idx="301">
                  <c:v>2.7</c:v>
                </c:pt>
                <c:pt idx="302">
                  <c:v>1.65</c:v>
                </c:pt>
                <c:pt idx="303">
                  <c:v>0.4</c:v>
                </c:pt>
                <c:pt idx="304">
                  <c:v>2.7</c:v>
                </c:pt>
                <c:pt idx="305">
                  <c:v>0.62</c:v>
                </c:pt>
                <c:pt idx="306">
                  <c:v>1.65</c:v>
                </c:pt>
                <c:pt idx="307">
                  <c:v>1.65</c:v>
                </c:pt>
                <c:pt idx="308">
                  <c:v>2.7</c:v>
                </c:pt>
                <c:pt idx="309">
                  <c:v>2.7</c:v>
                </c:pt>
                <c:pt idx="310">
                  <c:v>2.4</c:v>
                </c:pt>
                <c:pt idx="311">
                  <c:v>2.4</c:v>
                </c:pt>
                <c:pt idx="312">
                  <c:v>3.45</c:v>
                </c:pt>
                <c:pt idx="313">
                  <c:v>3.45</c:v>
                </c:pt>
                <c:pt idx="314">
                  <c:v>1</c:v>
                </c:pt>
                <c:pt idx="315">
                  <c:v>0.125</c:v>
                </c:pt>
                <c:pt idx="316">
                  <c:v>1</c:v>
                </c:pt>
                <c:pt idx="317">
                  <c:v>0.125</c:v>
                </c:pt>
                <c:pt idx="318">
                  <c:v>2</c:v>
                </c:pt>
                <c:pt idx="319">
                  <c:v>0.25</c:v>
                </c:pt>
                <c:pt idx="320">
                  <c:v>1.65</c:v>
                </c:pt>
                <c:pt idx="321">
                  <c:v>0.20624999999999999</c:v>
                </c:pt>
                <c:pt idx="322">
                  <c:v>2.6</c:v>
                </c:pt>
                <c:pt idx="323">
                  <c:v>0.32500000000000001</c:v>
                </c:pt>
                <c:pt idx="324">
                  <c:v>2.7</c:v>
                </c:pt>
                <c:pt idx="325">
                  <c:v>2.7</c:v>
                </c:pt>
                <c:pt idx="326">
                  <c:v>1.65</c:v>
                </c:pt>
                <c:pt idx="327">
                  <c:v>1.65</c:v>
                </c:pt>
                <c:pt idx="328">
                  <c:v>1.25</c:v>
                </c:pt>
                <c:pt idx="329">
                  <c:v>0.15625</c:v>
                </c:pt>
                <c:pt idx="330">
                  <c:v>1.65</c:v>
                </c:pt>
                <c:pt idx="331">
                  <c:v>0.20624999999999999</c:v>
                </c:pt>
                <c:pt idx="332">
                  <c:v>2.2000000000000002</c:v>
                </c:pt>
                <c:pt idx="333">
                  <c:v>0.27500000000000002</c:v>
                </c:pt>
                <c:pt idx="334">
                  <c:v>1.5</c:v>
                </c:pt>
                <c:pt idx="335">
                  <c:v>0.2</c:v>
                </c:pt>
                <c:pt idx="336">
                  <c:v>1.5</c:v>
                </c:pt>
                <c:pt idx="337">
                  <c:v>0.2</c:v>
                </c:pt>
                <c:pt idx="338">
                  <c:v>1.25</c:v>
                </c:pt>
                <c:pt idx="339">
                  <c:v>0.15625</c:v>
                </c:pt>
                <c:pt idx="340">
                  <c:v>2.2200000000000002</c:v>
                </c:pt>
                <c:pt idx="341">
                  <c:v>0.27750000000000002</c:v>
                </c:pt>
                <c:pt idx="342">
                  <c:v>2.21</c:v>
                </c:pt>
                <c:pt idx="343">
                  <c:v>2.21</c:v>
                </c:pt>
                <c:pt idx="344">
                  <c:v>2.7</c:v>
                </c:pt>
                <c:pt idx="345">
                  <c:v>2.7</c:v>
                </c:pt>
                <c:pt idx="346">
                  <c:v>2.7</c:v>
                </c:pt>
                <c:pt idx="347">
                  <c:v>2.7</c:v>
                </c:pt>
                <c:pt idx="348">
                  <c:v>1.65</c:v>
                </c:pt>
                <c:pt idx="349">
                  <c:v>0.20624999999999999</c:v>
                </c:pt>
                <c:pt idx="350">
                  <c:v>2.21</c:v>
                </c:pt>
                <c:pt idx="351">
                  <c:v>0.27625</c:v>
                </c:pt>
                <c:pt idx="352">
                  <c:v>2.6</c:v>
                </c:pt>
                <c:pt idx="353">
                  <c:v>0.32500000000000001</c:v>
                </c:pt>
                <c:pt idx="354">
                  <c:v>1.65</c:v>
                </c:pt>
                <c:pt idx="355">
                  <c:v>0.20624999999999999</c:v>
                </c:pt>
                <c:pt idx="356">
                  <c:v>2.2000000000000002</c:v>
                </c:pt>
                <c:pt idx="357">
                  <c:v>0.27500000000000002</c:v>
                </c:pt>
                <c:pt idx="358">
                  <c:v>2.6</c:v>
                </c:pt>
                <c:pt idx="359">
                  <c:v>0.32500000000000001</c:v>
                </c:pt>
                <c:pt idx="360">
                  <c:v>1.65</c:v>
                </c:pt>
                <c:pt idx="361">
                  <c:v>0.20624999999999999</c:v>
                </c:pt>
                <c:pt idx="362">
                  <c:v>2.21</c:v>
                </c:pt>
                <c:pt idx="363">
                  <c:v>0.27625</c:v>
                </c:pt>
                <c:pt idx="364">
                  <c:v>2.6</c:v>
                </c:pt>
                <c:pt idx="365">
                  <c:v>0.32500000000000001</c:v>
                </c:pt>
                <c:pt idx="366">
                  <c:v>1.65</c:v>
                </c:pt>
                <c:pt idx="367">
                  <c:v>0.20624999999999999</c:v>
                </c:pt>
                <c:pt idx="368">
                  <c:v>2.2000000000000002</c:v>
                </c:pt>
                <c:pt idx="369">
                  <c:v>0.27500000000000002</c:v>
                </c:pt>
                <c:pt idx="370">
                  <c:v>2.6</c:v>
                </c:pt>
                <c:pt idx="371">
                  <c:v>0.32500000000000001</c:v>
                </c:pt>
              </c:numCache>
            </c:numRef>
          </c:xVal>
          <c:yVal>
            <c:numRef>
              <c:f>CEC041417PumpsandMotorData!$AE$5:$AE$376</c:f>
              <c:numCache>
                <c:formatCode>General</c:formatCode>
                <c:ptCount val="372"/>
                <c:pt idx="0">
                  <c:v>4.6818689699484617</c:v>
                </c:pt>
                <c:pt idx="12">
                  <c:v>3.3825223750973379</c:v>
                </c:pt>
                <c:pt idx="14">
                  <c:v>4.1128151397359334</c:v>
                </c:pt>
                <c:pt idx="16">
                  <c:v>4.1128151397359334</c:v>
                </c:pt>
                <c:pt idx="24">
                  <c:v>2.8289971235973499</c:v>
                </c:pt>
                <c:pt idx="28">
                  <c:v>2.893920934832531</c:v>
                </c:pt>
                <c:pt idx="30">
                  <c:v>2.6541238763289252</c:v>
                </c:pt>
                <c:pt idx="32">
                  <c:v>2.8289971235973499</c:v>
                </c:pt>
                <c:pt idx="34">
                  <c:v>2.8289971235973499</c:v>
                </c:pt>
                <c:pt idx="70">
                  <c:v>4.4515916719021327</c:v>
                </c:pt>
                <c:pt idx="72">
                  <c:v>3.887656475167427</c:v>
                </c:pt>
                <c:pt idx="86">
                  <c:v>5.3875593341285368</c:v>
                </c:pt>
                <c:pt idx="88">
                  <c:v>4.2357699692696045</c:v>
                </c:pt>
                <c:pt idx="92">
                  <c:v>3.9929827077898858</c:v>
                </c:pt>
                <c:pt idx="116">
                  <c:v>4.4515916719021327</c:v>
                </c:pt>
                <c:pt idx="118">
                  <c:v>3.887656475167427</c:v>
                </c:pt>
                <c:pt idx="120">
                  <c:v>3.9284069933037928</c:v>
                </c:pt>
                <c:pt idx="160">
                  <c:v>3.9660141671002371</c:v>
                </c:pt>
                <c:pt idx="162">
                  <c:v>4.804484009667898</c:v>
                </c:pt>
                <c:pt idx="164">
                  <c:v>4.4755026222947238</c:v>
                </c:pt>
                <c:pt idx="166">
                  <c:v>3.6734666978054493</c:v>
                </c:pt>
                <c:pt idx="168">
                  <c:v>5.2051643553076037</c:v>
                </c:pt>
                <c:pt idx="170">
                  <c:v>5.2051643553076037</c:v>
                </c:pt>
                <c:pt idx="172">
                  <c:v>4.0608866832110344</c:v>
                </c:pt>
                <c:pt idx="184">
                  <c:v>3.8726558019141581</c:v>
                </c:pt>
                <c:pt idx="186">
                  <c:v>3.9037084252920851</c:v>
                </c:pt>
                <c:pt idx="188">
                  <c:v>3.9037084252920851</c:v>
                </c:pt>
                <c:pt idx="190">
                  <c:v>3.9037084252920851</c:v>
                </c:pt>
                <c:pt idx="192">
                  <c:v>3.5599578638981857</c:v>
                </c:pt>
                <c:pt idx="194">
                  <c:v>3.5599578638981857</c:v>
                </c:pt>
                <c:pt idx="196">
                  <c:v>3.9037084252920851</c:v>
                </c:pt>
                <c:pt idx="198">
                  <c:v>3.9037084252920851</c:v>
                </c:pt>
                <c:pt idx="202">
                  <c:v>4.5234051267677007</c:v>
                </c:pt>
                <c:pt idx="204">
                  <c:v>3.9037084252920851</c:v>
                </c:pt>
                <c:pt idx="206">
                  <c:v>4.5504533752650591</c:v>
                </c:pt>
                <c:pt idx="208">
                  <c:v>4.4024596027176059</c:v>
                </c:pt>
                <c:pt idx="210">
                  <c:v>4.6386848563533247</c:v>
                </c:pt>
                <c:pt idx="212">
                  <c:v>4.5135987695752595</c:v>
                </c:pt>
                <c:pt idx="214">
                  <c:v>3.9660141671002371</c:v>
                </c:pt>
                <c:pt idx="216">
                  <c:v>5.3710774184911472</c:v>
                </c:pt>
                <c:pt idx="218">
                  <c:v>4.2882927768931953</c:v>
                </c:pt>
                <c:pt idx="224">
                  <c:v>4.6386848563533247</c:v>
                </c:pt>
                <c:pt idx="226">
                  <c:v>3.9660141671002371</c:v>
                </c:pt>
                <c:pt idx="228">
                  <c:v>4.4024596027176059</c:v>
                </c:pt>
                <c:pt idx="234">
                  <c:v>4.5504533752650591</c:v>
                </c:pt>
                <c:pt idx="236">
                  <c:v>4.5504533752650591</c:v>
                </c:pt>
                <c:pt idx="238">
                  <c:v>4.5135987695752595</c:v>
                </c:pt>
                <c:pt idx="240">
                  <c:v>4.5135987695752595</c:v>
                </c:pt>
                <c:pt idx="242">
                  <c:v>3.9660141671002371</c:v>
                </c:pt>
                <c:pt idx="244">
                  <c:v>3.9660141671002371</c:v>
                </c:pt>
                <c:pt idx="246">
                  <c:v>4.4024596027176059</c:v>
                </c:pt>
                <c:pt idx="248">
                  <c:v>3.6962202247039486</c:v>
                </c:pt>
                <c:pt idx="250">
                  <c:v>3.6962202247039486</c:v>
                </c:pt>
                <c:pt idx="252">
                  <c:v>4.4236107348751972</c:v>
                </c:pt>
                <c:pt idx="254">
                  <c:v>3.9660141671002371</c:v>
                </c:pt>
                <c:pt idx="256">
                  <c:v>3.7189804071154025</c:v>
                </c:pt>
                <c:pt idx="258">
                  <c:v>5.6455236154992319</c:v>
                </c:pt>
                <c:pt idx="260">
                  <c:v>5.2013884428454569</c:v>
                </c:pt>
                <c:pt idx="262">
                  <c:v>4.206939624405547</c:v>
                </c:pt>
                <c:pt idx="264">
                  <c:v>3.8565135236911825</c:v>
                </c:pt>
                <c:pt idx="266">
                  <c:v>4.206939624405547</c:v>
                </c:pt>
                <c:pt idx="268">
                  <c:v>3.8565135236911825</c:v>
                </c:pt>
                <c:pt idx="270">
                  <c:v>5.6455236154992319</c:v>
                </c:pt>
                <c:pt idx="272">
                  <c:v>4.206939624405547</c:v>
                </c:pt>
                <c:pt idx="314">
                  <c:v>6.2949856423216142</c:v>
                </c:pt>
                <c:pt idx="316">
                  <c:v>7.028883804234316</c:v>
                </c:pt>
                <c:pt idx="318">
                  <c:v>4.7795482191687153</c:v>
                </c:pt>
                <c:pt idx="320">
                  <c:v>4.742170053856146</c:v>
                </c:pt>
                <c:pt idx="322">
                  <c:v>3.911115097098409</c:v>
                </c:pt>
                <c:pt idx="328">
                  <c:v>6.9480890929621371</c:v>
                </c:pt>
                <c:pt idx="330">
                  <c:v>5.6260261623568137</c:v>
                </c:pt>
                <c:pt idx="332">
                  <c:v>4.8275052565457983</c:v>
                </c:pt>
                <c:pt idx="334">
                  <c:v>5.1991404004736417</c:v>
                </c:pt>
                <c:pt idx="336">
                  <c:v>5.1991404004736417</c:v>
                </c:pt>
                <c:pt idx="338">
                  <c:v>6.4111114599199199</c:v>
                </c:pt>
                <c:pt idx="340">
                  <c:v>4.8212140670311205</c:v>
                </c:pt>
                <c:pt idx="348">
                  <c:v>4.7520163699186391</c:v>
                </c:pt>
                <c:pt idx="350">
                  <c:v>3.9661201113725872</c:v>
                </c:pt>
                <c:pt idx="352">
                  <c:v>3.576660629338452</c:v>
                </c:pt>
                <c:pt idx="354">
                  <c:v>4.7520163699186391</c:v>
                </c:pt>
                <c:pt idx="356">
                  <c:v>3.9781295705509243</c:v>
                </c:pt>
                <c:pt idx="358">
                  <c:v>3.576660629338452</c:v>
                </c:pt>
                <c:pt idx="360">
                  <c:v>4.7520163699186391</c:v>
                </c:pt>
                <c:pt idx="362">
                  <c:v>4.1085346142749977</c:v>
                </c:pt>
                <c:pt idx="364">
                  <c:v>3.576660629338452</c:v>
                </c:pt>
                <c:pt idx="366">
                  <c:v>4.7520163699186391</c:v>
                </c:pt>
                <c:pt idx="368">
                  <c:v>3.9781295705509243</c:v>
                </c:pt>
                <c:pt idx="370">
                  <c:v>3.576660629338452</c:v>
                </c:pt>
              </c:numCache>
            </c:numRef>
          </c:yVal>
          <c:smooth val="1"/>
        </c:ser>
        <c:ser>
          <c:idx val="3"/>
          <c:order val="2"/>
          <c:tx>
            <c:v>Variable Speed</c:v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noFill/>
              </a:ln>
            </c:spPr>
          </c:marker>
          <c:xVal>
            <c:numRef>
              <c:f>CEC041417PumpsandMotorData!$J$5:$J$435</c:f>
              <c:numCache>
                <c:formatCode>General</c:formatCode>
                <c:ptCount val="431"/>
                <c:pt idx="0">
                  <c:v>0.85</c:v>
                </c:pt>
                <c:pt idx="1">
                  <c:v>0.10625</c:v>
                </c:pt>
                <c:pt idx="2">
                  <c:v>1.85</c:v>
                </c:pt>
                <c:pt idx="3">
                  <c:v>0.23</c:v>
                </c:pt>
                <c:pt idx="4">
                  <c:v>1.65</c:v>
                </c:pt>
                <c:pt idx="5">
                  <c:v>0.20624999999999999</c:v>
                </c:pt>
                <c:pt idx="6">
                  <c:v>1.65</c:v>
                </c:pt>
                <c:pt idx="7">
                  <c:v>0.20624999999999999</c:v>
                </c:pt>
                <c:pt idx="8">
                  <c:v>1.85</c:v>
                </c:pt>
                <c:pt idx="9">
                  <c:v>0.23125000000000001</c:v>
                </c:pt>
                <c:pt idx="10">
                  <c:v>1.5</c:v>
                </c:pt>
                <c:pt idx="11">
                  <c:v>0.19</c:v>
                </c:pt>
                <c:pt idx="12">
                  <c:v>3.45</c:v>
                </c:pt>
                <c:pt idx="13">
                  <c:v>0.44</c:v>
                </c:pt>
                <c:pt idx="14">
                  <c:v>2.6</c:v>
                </c:pt>
                <c:pt idx="15">
                  <c:v>0.33</c:v>
                </c:pt>
                <c:pt idx="16">
                  <c:v>2.6</c:v>
                </c:pt>
                <c:pt idx="17">
                  <c:v>0.33</c:v>
                </c:pt>
                <c:pt idx="18">
                  <c:v>1.65</c:v>
                </c:pt>
                <c:pt idx="19">
                  <c:v>0.20624999999999999</c:v>
                </c:pt>
                <c:pt idx="20">
                  <c:v>0.85</c:v>
                </c:pt>
                <c:pt idx="21">
                  <c:v>0.10625</c:v>
                </c:pt>
                <c:pt idx="22">
                  <c:v>2.7</c:v>
                </c:pt>
                <c:pt idx="23">
                  <c:v>0.22191172844579604</c:v>
                </c:pt>
                <c:pt idx="24">
                  <c:v>2.6</c:v>
                </c:pt>
                <c:pt idx="25">
                  <c:v>0.43</c:v>
                </c:pt>
                <c:pt idx="26">
                  <c:v>3.45</c:v>
                </c:pt>
                <c:pt idx="27">
                  <c:v>9.3150000000000011E-2</c:v>
                </c:pt>
                <c:pt idx="28">
                  <c:v>3</c:v>
                </c:pt>
                <c:pt idx="29">
                  <c:v>0.38</c:v>
                </c:pt>
                <c:pt idx="30">
                  <c:v>4</c:v>
                </c:pt>
                <c:pt idx="31">
                  <c:v>0.33</c:v>
                </c:pt>
                <c:pt idx="32">
                  <c:v>2.6</c:v>
                </c:pt>
                <c:pt idx="33">
                  <c:v>0.43</c:v>
                </c:pt>
                <c:pt idx="34">
                  <c:v>2.6</c:v>
                </c:pt>
                <c:pt idx="35">
                  <c:v>0.43</c:v>
                </c:pt>
                <c:pt idx="36">
                  <c:v>3.45</c:v>
                </c:pt>
                <c:pt idx="37">
                  <c:v>9.3150000000000011E-2</c:v>
                </c:pt>
                <c:pt idx="38">
                  <c:v>3.45</c:v>
                </c:pt>
                <c:pt idx="39">
                  <c:v>9.3150000000000011E-2</c:v>
                </c:pt>
                <c:pt idx="40">
                  <c:v>3.45</c:v>
                </c:pt>
                <c:pt idx="41">
                  <c:v>9.3150000000000011E-2</c:v>
                </c:pt>
                <c:pt idx="42">
                  <c:v>2.7</c:v>
                </c:pt>
                <c:pt idx="43">
                  <c:v>0.22191172844579604</c:v>
                </c:pt>
                <c:pt idx="44">
                  <c:v>1.5</c:v>
                </c:pt>
                <c:pt idx="45">
                  <c:v>0.27</c:v>
                </c:pt>
                <c:pt idx="46">
                  <c:v>1</c:v>
                </c:pt>
                <c:pt idx="47">
                  <c:v>0.2</c:v>
                </c:pt>
                <c:pt idx="48">
                  <c:v>1.5</c:v>
                </c:pt>
                <c:pt idx="49">
                  <c:v>0.3</c:v>
                </c:pt>
                <c:pt idx="50">
                  <c:v>1</c:v>
                </c:pt>
                <c:pt idx="51">
                  <c:v>0.2</c:v>
                </c:pt>
                <c:pt idx="52">
                  <c:v>1.5</c:v>
                </c:pt>
                <c:pt idx="53">
                  <c:v>0.3</c:v>
                </c:pt>
                <c:pt idx="54">
                  <c:v>1</c:v>
                </c:pt>
                <c:pt idx="55">
                  <c:v>0.2</c:v>
                </c:pt>
                <c:pt idx="56">
                  <c:v>1.5</c:v>
                </c:pt>
                <c:pt idx="57">
                  <c:v>0.3</c:v>
                </c:pt>
                <c:pt idx="58">
                  <c:v>2.4</c:v>
                </c:pt>
                <c:pt idx="59">
                  <c:v>0.3</c:v>
                </c:pt>
                <c:pt idx="60">
                  <c:v>1.25</c:v>
                </c:pt>
                <c:pt idx="61">
                  <c:v>0.11175906177066927</c:v>
                </c:pt>
                <c:pt idx="62">
                  <c:v>1.25</c:v>
                </c:pt>
                <c:pt idx="63">
                  <c:v>0.34392570774805503</c:v>
                </c:pt>
                <c:pt idx="64">
                  <c:v>2.2999999999999998</c:v>
                </c:pt>
                <c:pt idx="65">
                  <c:v>0.63282330225642114</c:v>
                </c:pt>
                <c:pt idx="66">
                  <c:v>2.2999999999999998</c:v>
                </c:pt>
                <c:pt idx="67">
                  <c:v>0.63282330225642114</c:v>
                </c:pt>
                <c:pt idx="68">
                  <c:v>0.85</c:v>
                </c:pt>
                <c:pt idx="69">
                  <c:v>0.10625</c:v>
                </c:pt>
                <c:pt idx="70">
                  <c:v>1.85</c:v>
                </c:pt>
                <c:pt idx="71">
                  <c:v>0.23</c:v>
                </c:pt>
                <c:pt idx="72">
                  <c:v>2.4</c:v>
                </c:pt>
                <c:pt idx="73">
                  <c:v>0.3</c:v>
                </c:pt>
                <c:pt idx="74">
                  <c:v>1.85</c:v>
                </c:pt>
                <c:pt idx="75">
                  <c:v>0.23</c:v>
                </c:pt>
                <c:pt idx="76">
                  <c:v>2.7</c:v>
                </c:pt>
                <c:pt idx="77">
                  <c:v>0.78260869565217395</c:v>
                </c:pt>
                <c:pt idx="78">
                  <c:v>1.5</c:v>
                </c:pt>
                <c:pt idx="79">
                  <c:v>0.19</c:v>
                </c:pt>
                <c:pt idx="80">
                  <c:v>1.5</c:v>
                </c:pt>
                <c:pt idx="81">
                  <c:v>0.19</c:v>
                </c:pt>
                <c:pt idx="82">
                  <c:v>1.5</c:v>
                </c:pt>
                <c:pt idx="83">
                  <c:v>0.19</c:v>
                </c:pt>
                <c:pt idx="84">
                  <c:v>1.65</c:v>
                </c:pt>
                <c:pt idx="85">
                  <c:v>1.65</c:v>
                </c:pt>
                <c:pt idx="86">
                  <c:v>1.25</c:v>
                </c:pt>
                <c:pt idx="87">
                  <c:v>0.2</c:v>
                </c:pt>
                <c:pt idx="88">
                  <c:v>1.65</c:v>
                </c:pt>
                <c:pt idx="89">
                  <c:v>0.28000000000000003</c:v>
                </c:pt>
                <c:pt idx="90">
                  <c:v>0.85</c:v>
                </c:pt>
                <c:pt idx="91">
                  <c:v>0.85</c:v>
                </c:pt>
                <c:pt idx="92">
                  <c:v>2.2000000000000002</c:v>
                </c:pt>
                <c:pt idx="93">
                  <c:v>0.28000000000000003</c:v>
                </c:pt>
                <c:pt idx="94">
                  <c:v>0.85</c:v>
                </c:pt>
                <c:pt idx="95">
                  <c:v>0.85</c:v>
                </c:pt>
                <c:pt idx="96">
                  <c:v>1.65</c:v>
                </c:pt>
                <c:pt idx="97">
                  <c:v>1.65</c:v>
                </c:pt>
                <c:pt idx="98">
                  <c:v>1.5</c:v>
                </c:pt>
                <c:pt idx="99">
                  <c:v>0.19</c:v>
                </c:pt>
                <c:pt idx="100">
                  <c:v>1.5</c:v>
                </c:pt>
                <c:pt idx="101">
                  <c:v>0.19</c:v>
                </c:pt>
                <c:pt idx="102">
                  <c:v>1.5</c:v>
                </c:pt>
                <c:pt idx="103">
                  <c:v>0.19</c:v>
                </c:pt>
                <c:pt idx="104">
                  <c:v>1.65</c:v>
                </c:pt>
                <c:pt idx="105">
                  <c:v>1.65</c:v>
                </c:pt>
                <c:pt idx="106">
                  <c:v>0.85</c:v>
                </c:pt>
                <c:pt idx="107">
                  <c:v>0.85</c:v>
                </c:pt>
                <c:pt idx="108">
                  <c:v>1.85</c:v>
                </c:pt>
                <c:pt idx="109">
                  <c:v>0.23</c:v>
                </c:pt>
                <c:pt idx="110">
                  <c:v>1.85</c:v>
                </c:pt>
                <c:pt idx="111">
                  <c:v>0.23</c:v>
                </c:pt>
                <c:pt idx="112">
                  <c:v>1.85</c:v>
                </c:pt>
                <c:pt idx="113">
                  <c:v>0.23</c:v>
                </c:pt>
                <c:pt idx="114">
                  <c:v>1.85</c:v>
                </c:pt>
                <c:pt idx="115">
                  <c:v>0.23</c:v>
                </c:pt>
                <c:pt idx="116">
                  <c:v>1.85</c:v>
                </c:pt>
                <c:pt idx="117">
                  <c:v>0.23</c:v>
                </c:pt>
                <c:pt idx="118">
                  <c:v>2.4</c:v>
                </c:pt>
                <c:pt idx="119">
                  <c:v>0.3</c:v>
                </c:pt>
                <c:pt idx="120">
                  <c:v>2.7</c:v>
                </c:pt>
                <c:pt idx="121">
                  <c:v>0.36</c:v>
                </c:pt>
                <c:pt idx="122">
                  <c:v>1.85</c:v>
                </c:pt>
                <c:pt idx="123">
                  <c:v>1.85</c:v>
                </c:pt>
                <c:pt idx="124">
                  <c:v>2.7</c:v>
                </c:pt>
                <c:pt idx="125">
                  <c:v>2.7</c:v>
                </c:pt>
                <c:pt idx="126">
                  <c:v>2.7</c:v>
                </c:pt>
                <c:pt idx="127">
                  <c:v>2.7</c:v>
                </c:pt>
                <c:pt idx="128">
                  <c:v>2.7</c:v>
                </c:pt>
                <c:pt idx="129">
                  <c:v>2.7</c:v>
                </c:pt>
                <c:pt idx="130">
                  <c:v>3.95</c:v>
                </c:pt>
                <c:pt idx="131">
                  <c:v>3.95</c:v>
                </c:pt>
                <c:pt idx="132">
                  <c:v>3.95</c:v>
                </c:pt>
                <c:pt idx="133">
                  <c:v>3.95</c:v>
                </c:pt>
                <c:pt idx="134">
                  <c:v>3.95</c:v>
                </c:pt>
                <c:pt idx="135">
                  <c:v>3.95</c:v>
                </c:pt>
                <c:pt idx="136">
                  <c:v>3.95</c:v>
                </c:pt>
                <c:pt idx="137">
                  <c:v>3.95</c:v>
                </c:pt>
                <c:pt idx="138">
                  <c:v>3.95</c:v>
                </c:pt>
                <c:pt idx="139">
                  <c:v>3.95</c:v>
                </c:pt>
                <c:pt idx="140">
                  <c:v>3.95</c:v>
                </c:pt>
                <c:pt idx="141">
                  <c:v>3.95</c:v>
                </c:pt>
                <c:pt idx="142">
                  <c:v>3.95</c:v>
                </c:pt>
                <c:pt idx="143">
                  <c:v>3.95</c:v>
                </c:pt>
                <c:pt idx="144">
                  <c:v>3.95</c:v>
                </c:pt>
                <c:pt idx="145">
                  <c:v>3.95</c:v>
                </c:pt>
                <c:pt idx="146">
                  <c:v>3.95</c:v>
                </c:pt>
                <c:pt idx="147">
                  <c:v>3.95</c:v>
                </c:pt>
                <c:pt idx="148">
                  <c:v>3.95</c:v>
                </c:pt>
                <c:pt idx="149">
                  <c:v>3.95</c:v>
                </c:pt>
                <c:pt idx="150">
                  <c:v>3.95</c:v>
                </c:pt>
                <c:pt idx="151">
                  <c:v>3.95</c:v>
                </c:pt>
                <c:pt idx="152">
                  <c:v>3.95</c:v>
                </c:pt>
                <c:pt idx="153">
                  <c:v>3.95</c:v>
                </c:pt>
                <c:pt idx="154">
                  <c:v>3.95</c:v>
                </c:pt>
                <c:pt idx="155">
                  <c:v>3.95</c:v>
                </c:pt>
                <c:pt idx="156">
                  <c:v>1.65</c:v>
                </c:pt>
                <c:pt idx="157">
                  <c:v>1.65</c:v>
                </c:pt>
                <c:pt idx="158">
                  <c:v>1.65</c:v>
                </c:pt>
                <c:pt idx="159">
                  <c:v>1.65</c:v>
                </c:pt>
                <c:pt idx="160">
                  <c:v>2.2000000000000002</c:v>
                </c:pt>
                <c:pt idx="161">
                  <c:v>0.28000000000000003</c:v>
                </c:pt>
                <c:pt idx="162">
                  <c:v>1.65</c:v>
                </c:pt>
                <c:pt idx="163">
                  <c:v>0.21</c:v>
                </c:pt>
                <c:pt idx="164">
                  <c:v>1.25</c:v>
                </c:pt>
                <c:pt idx="165">
                  <c:v>0.16</c:v>
                </c:pt>
                <c:pt idx="166">
                  <c:v>2.6</c:v>
                </c:pt>
                <c:pt idx="167">
                  <c:v>0.34</c:v>
                </c:pt>
                <c:pt idx="168">
                  <c:v>1.2</c:v>
                </c:pt>
                <c:pt idx="169">
                  <c:v>0.2</c:v>
                </c:pt>
                <c:pt idx="170">
                  <c:v>1.2</c:v>
                </c:pt>
                <c:pt idx="171">
                  <c:v>0.2</c:v>
                </c:pt>
                <c:pt idx="172">
                  <c:v>1.65</c:v>
                </c:pt>
                <c:pt idx="173">
                  <c:v>0.28000000000000003</c:v>
                </c:pt>
                <c:pt idx="174">
                  <c:v>3.96</c:v>
                </c:pt>
                <c:pt idx="175">
                  <c:v>3.96</c:v>
                </c:pt>
                <c:pt idx="176">
                  <c:v>3.96</c:v>
                </c:pt>
                <c:pt idx="177">
                  <c:v>3.96</c:v>
                </c:pt>
                <c:pt idx="178">
                  <c:v>3.96</c:v>
                </c:pt>
                <c:pt idx="179">
                  <c:v>3.96</c:v>
                </c:pt>
                <c:pt idx="180">
                  <c:v>3.96</c:v>
                </c:pt>
                <c:pt idx="181">
                  <c:v>3.96</c:v>
                </c:pt>
                <c:pt idx="182">
                  <c:v>3.96</c:v>
                </c:pt>
                <c:pt idx="183">
                  <c:v>3.96</c:v>
                </c:pt>
                <c:pt idx="184">
                  <c:v>2.2000000000000002</c:v>
                </c:pt>
                <c:pt idx="185">
                  <c:v>0.28000000000000003</c:v>
                </c:pt>
                <c:pt idx="186">
                  <c:v>2.2000000000000002</c:v>
                </c:pt>
                <c:pt idx="187">
                  <c:v>0.27</c:v>
                </c:pt>
                <c:pt idx="188">
                  <c:v>2.2000000000000002</c:v>
                </c:pt>
                <c:pt idx="189">
                  <c:v>0.27</c:v>
                </c:pt>
                <c:pt idx="190">
                  <c:v>2.2000000000000002</c:v>
                </c:pt>
                <c:pt idx="191">
                  <c:v>0.27</c:v>
                </c:pt>
                <c:pt idx="192">
                  <c:v>2.6</c:v>
                </c:pt>
                <c:pt idx="193">
                  <c:v>0.33</c:v>
                </c:pt>
                <c:pt idx="194">
                  <c:v>2.6</c:v>
                </c:pt>
                <c:pt idx="195">
                  <c:v>0.33</c:v>
                </c:pt>
                <c:pt idx="196">
                  <c:v>2.2000000000000002</c:v>
                </c:pt>
                <c:pt idx="197">
                  <c:v>0.27</c:v>
                </c:pt>
                <c:pt idx="198">
                  <c:v>2.2000000000000002</c:v>
                </c:pt>
                <c:pt idx="199">
                  <c:v>0.27</c:v>
                </c:pt>
                <c:pt idx="200">
                  <c:v>3.96</c:v>
                </c:pt>
                <c:pt idx="201">
                  <c:v>3.96</c:v>
                </c:pt>
                <c:pt idx="202">
                  <c:v>1.65</c:v>
                </c:pt>
                <c:pt idx="203">
                  <c:v>0.21</c:v>
                </c:pt>
                <c:pt idx="204">
                  <c:v>2.2000000000000002</c:v>
                </c:pt>
                <c:pt idx="205">
                  <c:v>0.27</c:v>
                </c:pt>
                <c:pt idx="206">
                  <c:v>1.25</c:v>
                </c:pt>
                <c:pt idx="207">
                  <c:v>0.15</c:v>
                </c:pt>
                <c:pt idx="208">
                  <c:v>1.25</c:v>
                </c:pt>
                <c:pt idx="209">
                  <c:v>0.17</c:v>
                </c:pt>
                <c:pt idx="210">
                  <c:v>1.25</c:v>
                </c:pt>
                <c:pt idx="211">
                  <c:v>0.15</c:v>
                </c:pt>
                <c:pt idx="212">
                  <c:v>1.65</c:v>
                </c:pt>
                <c:pt idx="213">
                  <c:v>0.21</c:v>
                </c:pt>
                <c:pt idx="214">
                  <c:v>2.2000000000000002</c:v>
                </c:pt>
                <c:pt idx="215">
                  <c:v>0.28000000000000003</c:v>
                </c:pt>
                <c:pt idx="216">
                  <c:v>1.25</c:v>
                </c:pt>
                <c:pt idx="217">
                  <c:v>0.15625</c:v>
                </c:pt>
                <c:pt idx="218">
                  <c:v>1.65</c:v>
                </c:pt>
                <c:pt idx="219">
                  <c:v>0.20624999999999999</c:v>
                </c:pt>
                <c:pt idx="220">
                  <c:v>3.95</c:v>
                </c:pt>
                <c:pt idx="221">
                  <c:v>3.95</c:v>
                </c:pt>
                <c:pt idx="222">
                  <c:v>3.95</c:v>
                </c:pt>
                <c:pt idx="223">
                  <c:v>3.95</c:v>
                </c:pt>
                <c:pt idx="224">
                  <c:v>1.25</c:v>
                </c:pt>
                <c:pt idx="225">
                  <c:v>0.15</c:v>
                </c:pt>
                <c:pt idx="226">
                  <c:v>2.2000000000000002</c:v>
                </c:pt>
                <c:pt idx="227">
                  <c:v>0.28000000000000003</c:v>
                </c:pt>
                <c:pt idx="228">
                  <c:v>1.25</c:v>
                </c:pt>
                <c:pt idx="229">
                  <c:v>0.17</c:v>
                </c:pt>
                <c:pt idx="230">
                  <c:v>2.2000000000000002</c:v>
                </c:pt>
                <c:pt idx="231">
                  <c:v>2.2000000000000002</c:v>
                </c:pt>
                <c:pt idx="232">
                  <c:v>2.2000000000000002</c:v>
                </c:pt>
                <c:pt idx="233">
                  <c:v>2.2000000000000002</c:v>
                </c:pt>
                <c:pt idx="234">
                  <c:v>1.25</c:v>
                </c:pt>
                <c:pt idx="235">
                  <c:v>0.15</c:v>
                </c:pt>
                <c:pt idx="236">
                  <c:v>1.25</c:v>
                </c:pt>
                <c:pt idx="237">
                  <c:v>0.15</c:v>
                </c:pt>
                <c:pt idx="238">
                  <c:v>1.65</c:v>
                </c:pt>
                <c:pt idx="239">
                  <c:v>0.21</c:v>
                </c:pt>
                <c:pt idx="240">
                  <c:v>1.65</c:v>
                </c:pt>
                <c:pt idx="241">
                  <c:v>0.21</c:v>
                </c:pt>
                <c:pt idx="242">
                  <c:v>2.2000000000000002</c:v>
                </c:pt>
                <c:pt idx="243">
                  <c:v>0.28000000000000003</c:v>
                </c:pt>
                <c:pt idx="244">
                  <c:v>2.2000000000000002</c:v>
                </c:pt>
                <c:pt idx="245">
                  <c:v>0.28000000000000003</c:v>
                </c:pt>
                <c:pt idx="246">
                  <c:v>1.25</c:v>
                </c:pt>
                <c:pt idx="247">
                  <c:v>0.17</c:v>
                </c:pt>
                <c:pt idx="248">
                  <c:v>2.6</c:v>
                </c:pt>
                <c:pt idx="249">
                  <c:v>0.34</c:v>
                </c:pt>
                <c:pt idx="250">
                  <c:v>2.6</c:v>
                </c:pt>
                <c:pt idx="251">
                  <c:v>0.34</c:v>
                </c:pt>
                <c:pt idx="252">
                  <c:v>1.65</c:v>
                </c:pt>
                <c:pt idx="253">
                  <c:v>0.2</c:v>
                </c:pt>
                <c:pt idx="254">
                  <c:v>2.2000000000000002</c:v>
                </c:pt>
                <c:pt idx="255">
                  <c:v>0.28000000000000003</c:v>
                </c:pt>
                <c:pt idx="256">
                  <c:v>2.6</c:v>
                </c:pt>
                <c:pt idx="257">
                  <c:v>0.33</c:v>
                </c:pt>
                <c:pt idx="258">
                  <c:v>1.1200000000000001</c:v>
                </c:pt>
                <c:pt idx="259">
                  <c:v>0.15</c:v>
                </c:pt>
                <c:pt idx="260">
                  <c:v>1.4</c:v>
                </c:pt>
                <c:pt idx="261">
                  <c:v>0.16</c:v>
                </c:pt>
                <c:pt idx="262">
                  <c:v>1.95</c:v>
                </c:pt>
                <c:pt idx="263">
                  <c:v>0.26</c:v>
                </c:pt>
                <c:pt idx="264">
                  <c:v>2.4</c:v>
                </c:pt>
                <c:pt idx="265">
                  <c:v>0.3</c:v>
                </c:pt>
                <c:pt idx="266">
                  <c:v>1.95</c:v>
                </c:pt>
                <c:pt idx="267">
                  <c:v>0.26</c:v>
                </c:pt>
                <c:pt idx="268">
                  <c:v>2.4</c:v>
                </c:pt>
                <c:pt idx="269">
                  <c:v>0.3</c:v>
                </c:pt>
                <c:pt idx="270">
                  <c:v>1.1200000000000001</c:v>
                </c:pt>
                <c:pt idx="271">
                  <c:v>0.15</c:v>
                </c:pt>
                <c:pt idx="272">
                  <c:v>1.95</c:v>
                </c:pt>
                <c:pt idx="273">
                  <c:v>0.26</c:v>
                </c:pt>
                <c:pt idx="274">
                  <c:v>1.25</c:v>
                </c:pt>
                <c:pt idx="275">
                  <c:v>1.25</c:v>
                </c:pt>
                <c:pt idx="276">
                  <c:v>2.7</c:v>
                </c:pt>
                <c:pt idx="277">
                  <c:v>0.39</c:v>
                </c:pt>
                <c:pt idx="278">
                  <c:v>3.45</c:v>
                </c:pt>
                <c:pt idx="279">
                  <c:v>0.5</c:v>
                </c:pt>
                <c:pt idx="280">
                  <c:v>2.7</c:v>
                </c:pt>
                <c:pt idx="281">
                  <c:v>0.39</c:v>
                </c:pt>
                <c:pt idx="282">
                  <c:v>3.45</c:v>
                </c:pt>
                <c:pt idx="283">
                  <c:v>0.5</c:v>
                </c:pt>
                <c:pt idx="284">
                  <c:v>3.45</c:v>
                </c:pt>
                <c:pt idx="285">
                  <c:v>0.1</c:v>
                </c:pt>
                <c:pt idx="286">
                  <c:v>1.65</c:v>
                </c:pt>
                <c:pt idx="287">
                  <c:v>1.65</c:v>
                </c:pt>
                <c:pt idx="288">
                  <c:v>2.7</c:v>
                </c:pt>
                <c:pt idx="289">
                  <c:v>2.7</c:v>
                </c:pt>
                <c:pt idx="290">
                  <c:v>2.4</c:v>
                </c:pt>
                <c:pt idx="291">
                  <c:v>2.4</c:v>
                </c:pt>
                <c:pt idx="292">
                  <c:v>3.45</c:v>
                </c:pt>
                <c:pt idx="293">
                  <c:v>3.45</c:v>
                </c:pt>
                <c:pt idx="294">
                  <c:v>1.65</c:v>
                </c:pt>
                <c:pt idx="295">
                  <c:v>1.65</c:v>
                </c:pt>
                <c:pt idx="296">
                  <c:v>2.7</c:v>
                </c:pt>
                <c:pt idx="297">
                  <c:v>2.7</c:v>
                </c:pt>
                <c:pt idx="298">
                  <c:v>1.65</c:v>
                </c:pt>
                <c:pt idx="299">
                  <c:v>1.65</c:v>
                </c:pt>
                <c:pt idx="300">
                  <c:v>2.7</c:v>
                </c:pt>
                <c:pt idx="301">
                  <c:v>2.7</c:v>
                </c:pt>
                <c:pt idx="302">
                  <c:v>1.65</c:v>
                </c:pt>
                <c:pt idx="303">
                  <c:v>0.4</c:v>
                </c:pt>
                <c:pt idx="304">
                  <c:v>2.7</c:v>
                </c:pt>
                <c:pt idx="305">
                  <c:v>0.62</c:v>
                </c:pt>
                <c:pt idx="306">
                  <c:v>1.65</c:v>
                </c:pt>
                <c:pt idx="307">
                  <c:v>1.65</c:v>
                </c:pt>
                <c:pt idx="308">
                  <c:v>2.7</c:v>
                </c:pt>
                <c:pt idx="309">
                  <c:v>2.7</c:v>
                </c:pt>
                <c:pt idx="310">
                  <c:v>2.4</c:v>
                </c:pt>
                <c:pt idx="311">
                  <c:v>2.4</c:v>
                </c:pt>
                <c:pt idx="312">
                  <c:v>3.45</c:v>
                </c:pt>
                <c:pt idx="313">
                  <c:v>3.45</c:v>
                </c:pt>
                <c:pt idx="314">
                  <c:v>1</c:v>
                </c:pt>
                <c:pt idx="315">
                  <c:v>0.125</c:v>
                </c:pt>
                <c:pt idx="316">
                  <c:v>1</c:v>
                </c:pt>
                <c:pt idx="317">
                  <c:v>0.125</c:v>
                </c:pt>
                <c:pt idx="318">
                  <c:v>2</c:v>
                </c:pt>
                <c:pt idx="319">
                  <c:v>0.25</c:v>
                </c:pt>
                <c:pt idx="320">
                  <c:v>1.65</c:v>
                </c:pt>
                <c:pt idx="321">
                  <c:v>0.20624999999999999</c:v>
                </c:pt>
                <c:pt idx="322">
                  <c:v>2.6</c:v>
                </c:pt>
                <c:pt idx="323">
                  <c:v>0.32500000000000001</c:v>
                </c:pt>
                <c:pt idx="324">
                  <c:v>2.7</c:v>
                </c:pt>
                <c:pt idx="325">
                  <c:v>2.7</c:v>
                </c:pt>
                <c:pt idx="326">
                  <c:v>1.65</c:v>
                </c:pt>
                <c:pt idx="327">
                  <c:v>1.65</c:v>
                </c:pt>
                <c:pt idx="328">
                  <c:v>1.25</c:v>
                </c:pt>
                <c:pt idx="329">
                  <c:v>0.15625</c:v>
                </c:pt>
                <c:pt idx="330">
                  <c:v>1.65</c:v>
                </c:pt>
                <c:pt idx="331">
                  <c:v>0.20624999999999999</c:v>
                </c:pt>
                <c:pt idx="332">
                  <c:v>2.2000000000000002</c:v>
                </c:pt>
                <c:pt idx="333">
                  <c:v>0.27500000000000002</c:v>
                </c:pt>
                <c:pt idx="334">
                  <c:v>1.5</c:v>
                </c:pt>
                <c:pt idx="335">
                  <c:v>0.2</c:v>
                </c:pt>
                <c:pt idx="336">
                  <c:v>1.5</c:v>
                </c:pt>
                <c:pt idx="337">
                  <c:v>0.2</c:v>
                </c:pt>
                <c:pt idx="338">
                  <c:v>1.25</c:v>
                </c:pt>
                <c:pt idx="339">
                  <c:v>0.15625</c:v>
                </c:pt>
                <c:pt idx="340">
                  <c:v>2.2200000000000002</c:v>
                </c:pt>
                <c:pt idx="341">
                  <c:v>0.27750000000000002</c:v>
                </c:pt>
                <c:pt idx="342">
                  <c:v>2.21</c:v>
                </c:pt>
                <c:pt idx="343">
                  <c:v>2.21</c:v>
                </c:pt>
                <c:pt idx="344">
                  <c:v>2.7</c:v>
                </c:pt>
                <c:pt idx="345">
                  <c:v>2.7</c:v>
                </c:pt>
                <c:pt idx="346">
                  <c:v>2.7</c:v>
                </c:pt>
                <c:pt idx="347">
                  <c:v>2.7</c:v>
                </c:pt>
                <c:pt idx="348">
                  <c:v>1.65</c:v>
                </c:pt>
                <c:pt idx="349">
                  <c:v>0.20624999999999999</c:v>
                </c:pt>
                <c:pt idx="350">
                  <c:v>2.21</c:v>
                </c:pt>
                <c:pt idx="351">
                  <c:v>0.27625</c:v>
                </c:pt>
                <c:pt idx="352">
                  <c:v>2.6</c:v>
                </c:pt>
                <c:pt idx="353">
                  <c:v>0.32500000000000001</c:v>
                </c:pt>
                <c:pt idx="354">
                  <c:v>1.65</c:v>
                </c:pt>
                <c:pt idx="355">
                  <c:v>0.20624999999999999</c:v>
                </c:pt>
                <c:pt idx="356">
                  <c:v>2.2000000000000002</c:v>
                </c:pt>
                <c:pt idx="357">
                  <c:v>0.27500000000000002</c:v>
                </c:pt>
                <c:pt idx="358">
                  <c:v>2.6</c:v>
                </c:pt>
                <c:pt idx="359">
                  <c:v>0.32500000000000001</c:v>
                </c:pt>
                <c:pt idx="360">
                  <c:v>1.65</c:v>
                </c:pt>
                <c:pt idx="361">
                  <c:v>0.20624999999999999</c:v>
                </c:pt>
                <c:pt idx="362">
                  <c:v>2.21</c:v>
                </c:pt>
                <c:pt idx="363">
                  <c:v>0.27625</c:v>
                </c:pt>
                <c:pt idx="364">
                  <c:v>2.6</c:v>
                </c:pt>
                <c:pt idx="365">
                  <c:v>0.32500000000000001</c:v>
                </c:pt>
                <c:pt idx="366">
                  <c:v>1.65</c:v>
                </c:pt>
                <c:pt idx="367">
                  <c:v>0.20624999999999999</c:v>
                </c:pt>
                <c:pt idx="368">
                  <c:v>2.2000000000000002</c:v>
                </c:pt>
                <c:pt idx="369">
                  <c:v>0.27500000000000002</c:v>
                </c:pt>
                <c:pt idx="370">
                  <c:v>2.6</c:v>
                </c:pt>
                <c:pt idx="371">
                  <c:v>0.32500000000000001</c:v>
                </c:pt>
                <c:pt idx="372">
                  <c:v>0.09</c:v>
                </c:pt>
                <c:pt idx="373">
                  <c:v>0.14000000000000001</c:v>
                </c:pt>
                <c:pt idx="374">
                  <c:v>0.09</c:v>
                </c:pt>
                <c:pt idx="375">
                  <c:v>0.2</c:v>
                </c:pt>
                <c:pt idx="376">
                  <c:v>0.2</c:v>
                </c:pt>
                <c:pt idx="377">
                  <c:v>0.3</c:v>
                </c:pt>
                <c:pt idx="378">
                  <c:v>0.3</c:v>
                </c:pt>
                <c:pt idx="379">
                  <c:v>0.64</c:v>
                </c:pt>
                <c:pt idx="380">
                  <c:v>0.64</c:v>
                </c:pt>
                <c:pt idx="381">
                  <c:v>0.06</c:v>
                </c:pt>
                <c:pt idx="382">
                  <c:v>0.06</c:v>
                </c:pt>
                <c:pt idx="383">
                  <c:v>0.72</c:v>
                </c:pt>
                <c:pt idx="384">
                  <c:v>0.36</c:v>
                </c:pt>
                <c:pt idx="385">
                  <c:v>0.59</c:v>
                </c:pt>
                <c:pt idx="386">
                  <c:v>0.17</c:v>
                </c:pt>
                <c:pt idx="387">
                  <c:v>0.72</c:v>
                </c:pt>
                <c:pt idx="388">
                  <c:v>0.32</c:v>
                </c:pt>
                <c:pt idx="389">
                  <c:v>0.65</c:v>
                </c:pt>
                <c:pt idx="390">
                  <c:v>0.18</c:v>
                </c:pt>
                <c:pt idx="391">
                  <c:v>0.18</c:v>
                </c:pt>
                <c:pt idx="392">
                  <c:v>0.52</c:v>
                </c:pt>
                <c:pt idx="393">
                  <c:v>0.24</c:v>
                </c:pt>
                <c:pt idx="394">
                  <c:v>0.59</c:v>
                </c:pt>
                <c:pt idx="395">
                  <c:v>0.22</c:v>
                </c:pt>
                <c:pt idx="396">
                  <c:v>0.65</c:v>
                </c:pt>
                <c:pt idx="397">
                  <c:v>0.28000000000000003</c:v>
                </c:pt>
                <c:pt idx="398">
                  <c:v>0.33</c:v>
                </c:pt>
                <c:pt idx="399">
                  <c:v>0.75</c:v>
                </c:pt>
                <c:pt idx="400">
                  <c:v>0.5</c:v>
                </c:pt>
                <c:pt idx="401">
                  <c:v>0.5</c:v>
                </c:pt>
                <c:pt idx="402">
                  <c:v>0.01</c:v>
                </c:pt>
                <c:pt idx="403">
                  <c:v>0.02</c:v>
                </c:pt>
                <c:pt idx="404">
                  <c:v>0.11</c:v>
                </c:pt>
                <c:pt idx="405">
                  <c:v>0.06</c:v>
                </c:pt>
                <c:pt idx="406">
                  <c:v>0.98</c:v>
                </c:pt>
                <c:pt idx="407">
                  <c:v>0.95</c:v>
                </c:pt>
                <c:pt idx="408">
                  <c:v>0.99</c:v>
                </c:pt>
                <c:pt idx="409">
                  <c:v>0.95</c:v>
                </c:pt>
                <c:pt idx="410">
                  <c:v>0.95</c:v>
                </c:pt>
                <c:pt idx="411">
                  <c:v>0.65</c:v>
                </c:pt>
                <c:pt idx="412">
                  <c:v>0.95</c:v>
                </c:pt>
                <c:pt idx="413">
                  <c:v>0.95</c:v>
                </c:pt>
                <c:pt idx="414">
                  <c:v>0.5</c:v>
                </c:pt>
                <c:pt idx="415">
                  <c:v>0.95</c:v>
                </c:pt>
                <c:pt idx="416">
                  <c:v>0.94</c:v>
                </c:pt>
                <c:pt idx="417">
                  <c:v>0.95</c:v>
                </c:pt>
                <c:pt idx="418">
                  <c:v>0.95</c:v>
                </c:pt>
                <c:pt idx="419">
                  <c:v>0.9</c:v>
                </c:pt>
                <c:pt idx="420">
                  <c:v>0.95</c:v>
                </c:pt>
                <c:pt idx="421">
                  <c:v>0.75</c:v>
                </c:pt>
                <c:pt idx="422">
                  <c:v>0.5</c:v>
                </c:pt>
                <c:pt idx="423">
                  <c:v>0.95</c:v>
                </c:pt>
                <c:pt idx="424">
                  <c:v>0.98</c:v>
                </c:pt>
                <c:pt idx="425">
                  <c:v>0.95</c:v>
                </c:pt>
                <c:pt idx="426">
                  <c:v>0.99</c:v>
                </c:pt>
                <c:pt idx="427">
                  <c:v>0.98</c:v>
                </c:pt>
                <c:pt idx="428">
                  <c:v>0.95</c:v>
                </c:pt>
                <c:pt idx="429">
                  <c:v>0.98</c:v>
                </c:pt>
                <c:pt idx="430">
                  <c:v>0.95</c:v>
                </c:pt>
              </c:numCache>
            </c:numRef>
          </c:xVal>
          <c:yVal>
            <c:numRef>
              <c:f>CEC041417PumpsandMotorData!$AP$5:$AP$435</c:f>
              <c:numCache>
                <c:formatCode>General</c:formatCode>
                <c:ptCount val="431"/>
                <c:pt idx="2">
                  <c:v>8.5572114183086079</c:v>
                </c:pt>
                <c:pt idx="4">
                  <c:v>9.0854631645976767</c:v>
                </c:pt>
                <c:pt idx="6">
                  <c:v>9.0854631645976767</c:v>
                </c:pt>
                <c:pt idx="8">
                  <c:v>8.5572114183086079</c:v>
                </c:pt>
                <c:pt idx="10">
                  <c:v>8.5851781539046357</c:v>
                </c:pt>
                <c:pt idx="18">
                  <c:v>9.0854631645976767</c:v>
                </c:pt>
                <c:pt idx="20">
                  <c:v>10.438093329053734</c:v>
                </c:pt>
                <c:pt idx="22">
                  <c:v>7.0615704882056312</c:v>
                </c:pt>
                <c:pt idx="26">
                  <c:v>6.0769346767509855</c:v>
                </c:pt>
                <c:pt idx="36">
                  <c:v>6.0769346767509855</c:v>
                </c:pt>
                <c:pt idx="38">
                  <c:v>6.0769346767509855</c:v>
                </c:pt>
                <c:pt idx="40">
                  <c:v>6.0769346767509855</c:v>
                </c:pt>
                <c:pt idx="42">
                  <c:v>7.1264163609001416</c:v>
                </c:pt>
                <c:pt idx="44">
                  <c:v>10.579410861058149</c:v>
                </c:pt>
                <c:pt idx="58">
                  <c:v>8.3144126565384155</c:v>
                </c:pt>
                <c:pt idx="60">
                  <c:v>11.834981247182018</c:v>
                </c:pt>
                <c:pt idx="62">
                  <c:v>11.834981247182018</c:v>
                </c:pt>
                <c:pt idx="64">
                  <c:v>8.4849780537271453</c:v>
                </c:pt>
                <c:pt idx="66">
                  <c:v>8.4849780537271453</c:v>
                </c:pt>
                <c:pt idx="68">
                  <c:v>10.438093329053734</c:v>
                </c:pt>
                <c:pt idx="74">
                  <c:v>8.5572114183086079</c:v>
                </c:pt>
                <c:pt idx="76">
                  <c:v>5.2298962380295047</c:v>
                </c:pt>
                <c:pt idx="78">
                  <c:v>8.5851781539046357</c:v>
                </c:pt>
                <c:pt idx="80">
                  <c:v>8.5851781539046357</c:v>
                </c:pt>
                <c:pt idx="82">
                  <c:v>8.5851781539046357</c:v>
                </c:pt>
                <c:pt idx="84">
                  <c:v>9.0854631645976767</c:v>
                </c:pt>
                <c:pt idx="90">
                  <c:v>10.438093329053734</c:v>
                </c:pt>
                <c:pt idx="94">
                  <c:v>10.438093329053734</c:v>
                </c:pt>
                <c:pt idx="96">
                  <c:v>9.0854631645976767</c:v>
                </c:pt>
                <c:pt idx="98">
                  <c:v>8.5851781539046357</c:v>
                </c:pt>
                <c:pt idx="100">
                  <c:v>8.5851781539046357</c:v>
                </c:pt>
                <c:pt idx="102">
                  <c:v>8.5851781539046357</c:v>
                </c:pt>
                <c:pt idx="104">
                  <c:v>9.0854631645976767</c:v>
                </c:pt>
                <c:pt idx="106">
                  <c:v>10.438093329053734</c:v>
                </c:pt>
                <c:pt idx="108">
                  <c:v>8.5572114183086079</c:v>
                </c:pt>
                <c:pt idx="110">
                  <c:v>8.5572114183086079</c:v>
                </c:pt>
                <c:pt idx="112">
                  <c:v>8.5572114183086079</c:v>
                </c:pt>
                <c:pt idx="114">
                  <c:v>8.5572114183086079</c:v>
                </c:pt>
                <c:pt idx="122">
                  <c:v>8.5572114183086079</c:v>
                </c:pt>
                <c:pt idx="124">
                  <c:v>5.5636526803027788</c:v>
                </c:pt>
                <c:pt idx="126">
                  <c:v>5.2298962380295047</c:v>
                </c:pt>
                <c:pt idx="128">
                  <c:v>5.2298962380295047</c:v>
                </c:pt>
                <c:pt idx="130">
                  <c:v>6.146530282156732</c:v>
                </c:pt>
                <c:pt idx="132">
                  <c:v>6.146530282156732</c:v>
                </c:pt>
                <c:pt idx="134">
                  <c:v>6.146530282156732</c:v>
                </c:pt>
                <c:pt idx="136">
                  <c:v>6.146530282156732</c:v>
                </c:pt>
                <c:pt idx="138">
                  <c:v>6.146530282156732</c:v>
                </c:pt>
                <c:pt idx="140">
                  <c:v>6.146530282156732</c:v>
                </c:pt>
                <c:pt idx="142">
                  <c:v>6.146530282156732</c:v>
                </c:pt>
                <c:pt idx="144">
                  <c:v>6.146530282156732</c:v>
                </c:pt>
                <c:pt idx="146">
                  <c:v>6.146530282156732</c:v>
                </c:pt>
                <c:pt idx="148">
                  <c:v>6.146530282156732</c:v>
                </c:pt>
                <c:pt idx="150">
                  <c:v>6.146530282156732</c:v>
                </c:pt>
                <c:pt idx="152">
                  <c:v>6.146530282156732</c:v>
                </c:pt>
                <c:pt idx="154">
                  <c:v>6.146530282156732</c:v>
                </c:pt>
                <c:pt idx="156">
                  <c:v>7.0114673124795033</c:v>
                </c:pt>
                <c:pt idx="158">
                  <c:v>7.0114673124795033</c:v>
                </c:pt>
                <c:pt idx="174">
                  <c:v>6.1358892108953622</c:v>
                </c:pt>
                <c:pt idx="176">
                  <c:v>6.1358892108953622</c:v>
                </c:pt>
                <c:pt idx="178">
                  <c:v>6.1358892108953622</c:v>
                </c:pt>
                <c:pt idx="180">
                  <c:v>6.1358892108953622</c:v>
                </c:pt>
                <c:pt idx="182">
                  <c:v>6.1358892108953622</c:v>
                </c:pt>
                <c:pt idx="200">
                  <c:v>6.1358892108953622</c:v>
                </c:pt>
                <c:pt idx="220">
                  <c:v>6.146530282156732</c:v>
                </c:pt>
                <c:pt idx="222">
                  <c:v>6.146530282156732</c:v>
                </c:pt>
                <c:pt idx="230">
                  <c:v>7.8868516142056224</c:v>
                </c:pt>
                <c:pt idx="232">
                  <c:v>7.8868516142056224</c:v>
                </c:pt>
                <c:pt idx="276">
                  <c:v>7.4849066047604227</c:v>
                </c:pt>
                <c:pt idx="278">
                  <c:v>5.5239017472402825</c:v>
                </c:pt>
                <c:pt idx="280">
                  <c:v>7.4849066047604227</c:v>
                </c:pt>
                <c:pt idx="282">
                  <c:v>5.5239017472402825</c:v>
                </c:pt>
                <c:pt idx="284">
                  <c:v>5.4411174775537328</c:v>
                </c:pt>
                <c:pt idx="286">
                  <c:v>9.7381048104942867</c:v>
                </c:pt>
                <c:pt idx="288">
                  <c:v>7.0147977913920663</c:v>
                </c:pt>
                <c:pt idx="290">
                  <c:v>7.5938302263050863</c:v>
                </c:pt>
                <c:pt idx="292">
                  <c:v>5.6229949780057309</c:v>
                </c:pt>
                <c:pt idx="294">
                  <c:v>9.7381048104942867</c:v>
                </c:pt>
                <c:pt idx="296">
                  <c:v>7.0147977913920663</c:v>
                </c:pt>
                <c:pt idx="298">
                  <c:v>9.7381048104942867</c:v>
                </c:pt>
                <c:pt idx="300">
                  <c:v>7.0147977913920663</c:v>
                </c:pt>
                <c:pt idx="302">
                  <c:v>9.5897859906429446</c:v>
                </c:pt>
                <c:pt idx="304">
                  <c:v>6.8872121126379726</c:v>
                </c:pt>
                <c:pt idx="306">
                  <c:v>9.7381048104942867</c:v>
                </c:pt>
                <c:pt idx="308">
                  <c:v>7.0147977913920663</c:v>
                </c:pt>
                <c:pt idx="310">
                  <c:v>7.5938302263050863</c:v>
                </c:pt>
                <c:pt idx="312">
                  <c:v>5.6229949780057309</c:v>
                </c:pt>
                <c:pt idx="324">
                  <c:v>6.6427932811626969</c:v>
                </c:pt>
                <c:pt idx="326">
                  <c:v>8.9300339635440125</c:v>
                </c:pt>
                <c:pt idx="342">
                  <c:v>8.059742711581583</c:v>
                </c:pt>
                <c:pt idx="344">
                  <c:v>7.1264163609001416</c:v>
                </c:pt>
                <c:pt idx="346">
                  <c:v>7.1264163609001416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'Proposed Standard'!$B$1</c:f>
              <c:strCache>
                <c:ptCount val="1"/>
                <c:pt idx="0">
                  <c:v>Proposed Standard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'Proposed Standard'!$A$2:$A$53</c:f>
              <c:numCache>
                <c:formatCode>General</c:formatCode>
                <c:ptCount val="52"/>
                <c:pt idx="0">
                  <c:v>0</c:v>
                </c:pt>
                <c:pt idx="1">
                  <c:v>0.183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0.995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1.4</c:v>
                </c:pt>
                <c:pt idx="16">
                  <c:v>1.5</c:v>
                </c:pt>
                <c:pt idx="17">
                  <c:v>1.6</c:v>
                </c:pt>
                <c:pt idx="18">
                  <c:v>1.7</c:v>
                </c:pt>
                <c:pt idx="19">
                  <c:v>1.8</c:v>
                </c:pt>
                <c:pt idx="20">
                  <c:v>1.9</c:v>
                </c:pt>
                <c:pt idx="21">
                  <c:v>2</c:v>
                </c:pt>
                <c:pt idx="22">
                  <c:v>2.1</c:v>
                </c:pt>
                <c:pt idx="23">
                  <c:v>2.2000000000000002</c:v>
                </c:pt>
                <c:pt idx="24">
                  <c:v>2.2999999999999998</c:v>
                </c:pt>
                <c:pt idx="25">
                  <c:v>2.4</c:v>
                </c:pt>
                <c:pt idx="26">
                  <c:v>2.5</c:v>
                </c:pt>
                <c:pt idx="27">
                  <c:v>2.6</c:v>
                </c:pt>
                <c:pt idx="28">
                  <c:v>2.7</c:v>
                </c:pt>
                <c:pt idx="29">
                  <c:v>2.8</c:v>
                </c:pt>
                <c:pt idx="30">
                  <c:v>2.9</c:v>
                </c:pt>
                <c:pt idx="31">
                  <c:v>3</c:v>
                </c:pt>
                <c:pt idx="32">
                  <c:v>3.1</c:v>
                </c:pt>
                <c:pt idx="33">
                  <c:v>3.2</c:v>
                </c:pt>
                <c:pt idx="34">
                  <c:v>3.3</c:v>
                </c:pt>
                <c:pt idx="35">
                  <c:v>3.4</c:v>
                </c:pt>
                <c:pt idx="36">
                  <c:v>3.5</c:v>
                </c:pt>
                <c:pt idx="37">
                  <c:v>3.6</c:v>
                </c:pt>
                <c:pt idx="38">
                  <c:v>3.7</c:v>
                </c:pt>
                <c:pt idx="39">
                  <c:v>3.8</c:v>
                </c:pt>
                <c:pt idx="40">
                  <c:v>3.9</c:v>
                </c:pt>
                <c:pt idx="41">
                  <c:v>4</c:v>
                </c:pt>
                <c:pt idx="42">
                  <c:v>4.0999999999999996</c:v>
                </c:pt>
                <c:pt idx="43">
                  <c:v>4.2</c:v>
                </c:pt>
                <c:pt idx="44">
                  <c:v>4.3</c:v>
                </c:pt>
                <c:pt idx="45">
                  <c:v>4.4000000000000004</c:v>
                </c:pt>
                <c:pt idx="46">
                  <c:v>4.5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4.8</c:v>
                </c:pt>
                <c:pt idx="50">
                  <c:v>4.9000000000000004</c:v>
                </c:pt>
                <c:pt idx="51">
                  <c:v>5</c:v>
                </c:pt>
              </c:numCache>
            </c:numRef>
          </c:xVal>
          <c:yVal>
            <c:numRef>
              <c:f>'Proposed Standard'!$B$2:$B$53</c:f>
              <c:numCache>
                <c:formatCode>General</c:formatCode>
                <c:ptCount val="52"/>
                <c:pt idx="0">
                  <c:v>5.55</c:v>
                </c:pt>
                <c:pt idx="1">
                  <c:v>5.55</c:v>
                </c:pt>
                <c:pt idx="2">
                  <c:v>5.435242717569345</c:v>
                </c:pt>
                <c:pt idx="3">
                  <c:v>4.9081380770287319</c:v>
                </c:pt>
                <c:pt idx="4">
                  <c:v>4.5341513828414168</c:v>
                </c:pt>
                <c:pt idx="5">
                  <c:v>4.2440647661329436</c:v>
                </c:pt>
                <c:pt idx="6">
                  <c:v>4.0070467423008029</c:v>
                </c:pt>
                <c:pt idx="7">
                  <c:v>3.8066508585253671</c:v>
                </c:pt>
                <c:pt idx="8">
                  <c:v>3.6330600481134878</c:v>
                </c:pt>
                <c:pt idx="9">
                  <c:v>3.479942101760189</c:v>
                </c:pt>
                <c:pt idx="10">
                  <c:v>3.3494897357756224</c:v>
                </c:pt>
                <c:pt idx="11">
                  <c:v>7.3737222247934877</c:v>
                </c:pt>
                <c:pt idx="12">
                  <c:v>7.1545088112435407</c:v>
                </c:pt>
                <c:pt idx="13">
                  <c:v>6.9543826441673922</c:v>
                </c:pt>
                <c:pt idx="14">
                  <c:v>6.7702844165182583</c:v>
                </c:pt>
                <c:pt idx="15">
                  <c:v>6.5998360805646987</c:v>
                </c:pt>
                <c:pt idx="16">
                  <c:v>6.4411524761447101</c:v>
                </c:pt>
                <c:pt idx="17">
                  <c:v>6.2927138775282963</c:v>
                </c:pt>
                <c:pt idx="18">
                  <c:v>6.1532772473504966</c:v>
                </c:pt>
                <c:pt idx="19">
                  <c:v>6.0218128955186145</c:v>
                </c:pt>
                <c:pt idx="20">
                  <c:v>5.8974582865969802</c:v>
                </c:pt>
                <c:pt idx="21">
                  <c:v>5.7794837095056142</c:v>
                </c:pt>
                <c:pt idx="22">
                  <c:v>5.6672663319159202</c:v>
                </c:pt>
                <c:pt idx="23">
                  <c:v>5.5602702959556662</c:v>
                </c:pt>
                <c:pt idx="24">
                  <c:v>5.4580312420427486</c:v>
                </c:pt>
                <c:pt idx="25">
                  <c:v>5.3601441288795186</c:v>
                </c:pt>
                <c:pt idx="26">
                  <c:v>5.2662535414829312</c:v>
                </c:pt>
                <c:pt idx="27">
                  <c:v>5.1760459012303848</c:v>
                </c:pt>
                <c:pt idx="28">
                  <c:v>5.089243146869836</c:v>
                </c:pt>
                <c:pt idx="29">
                  <c:v>5.0055975652768243</c:v>
                </c:pt>
                <c:pt idx="30">
                  <c:v>4.9248875297109027</c:v>
                </c:pt>
                <c:pt idx="31">
                  <c:v>4.8469139608568357</c:v>
                </c:pt>
                <c:pt idx="32">
                  <c:v>4.7714973683639563</c:v>
                </c:pt>
                <c:pt idx="33">
                  <c:v>4.6984753622404218</c:v>
                </c:pt>
                <c:pt idx="34">
                  <c:v>4.6277005473068886</c:v>
                </c:pt>
                <c:pt idx="35">
                  <c:v>4.5590387320626222</c:v>
                </c:pt>
                <c:pt idx="36">
                  <c:v>4.4923673972541414</c:v>
                </c:pt>
                <c:pt idx="37">
                  <c:v>4.427574380230741</c:v>
                </c:pt>
                <c:pt idx="38">
                  <c:v>4.3645567395980773</c:v>
                </c:pt>
                <c:pt idx="39">
                  <c:v>4.3032197713091058</c:v>
                </c:pt>
                <c:pt idx="40">
                  <c:v>4.2434761525816063</c:v>
                </c:pt>
                <c:pt idx="41">
                  <c:v>4.1852451942177398</c:v>
                </c:pt>
                <c:pt idx="42">
                  <c:v>4.128452185259885</c:v>
                </c:pt>
                <c:pt idx="43">
                  <c:v>4.0730278166280467</c:v>
                </c:pt>
                <c:pt idx="44">
                  <c:v>4.0189076725846</c:v>
                </c:pt>
                <c:pt idx="45">
                  <c:v>3.9660317806677923</c:v>
                </c:pt>
                <c:pt idx="46">
                  <c:v>3.9143442122080576</c:v>
                </c:pt>
                <c:pt idx="47">
                  <c:v>3.8637927267548746</c:v>
                </c:pt>
                <c:pt idx="48">
                  <c:v>3.8143284547466587</c:v>
                </c:pt>
                <c:pt idx="49">
                  <c:v>3.7659056135916442</c:v>
                </c:pt>
                <c:pt idx="50">
                  <c:v>3.7184812530253515</c:v>
                </c:pt>
                <c:pt idx="51">
                  <c:v>3.6720150261950573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87232"/>
        <c:axId val="100607104"/>
      </c:scatterChart>
      <c:valAx>
        <c:axId val="91487232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Motor Total Capacity (hp)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00607104"/>
        <c:crosses val="autoZero"/>
        <c:crossBetween val="midCat"/>
      </c:valAx>
      <c:valAx>
        <c:axId val="100607104"/>
        <c:scaling>
          <c:orientation val="minMax"/>
          <c:max val="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MWEF (WEF)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91487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892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28" sqref="F28"/>
    </sheetView>
  </sheetViews>
  <sheetFormatPr defaultRowHeight="15" x14ac:dyDescent="0.25"/>
  <cols>
    <col min="1" max="1" width="11.140625" bestFit="1" customWidth="1"/>
  </cols>
  <sheetData>
    <row r="1" spans="1:11" ht="30.75" customHeight="1" x14ac:dyDescent="0.25">
      <c r="A1" s="31" t="s">
        <v>714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x14ac:dyDescent="0.25">
      <c r="A3" s="33" t="s">
        <v>715</v>
      </c>
    </row>
    <row r="4" spans="1:11" x14ac:dyDescent="0.25">
      <c r="A4" s="33" t="s">
        <v>716</v>
      </c>
    </row>
    <row r="5" spans="1:11" x14ac:dyDescent="0.25">
      <c r="A5" s="33" t="s">
        <v>718</v>
      </c>
    </row>
    <row r="6" spans="1:11" x14ac:dyDescent="0.25">
      <c r="A6" s="33" t="s">
        <v>717</v>
      </c>
    </row>
    <row r="7" spans="1:11" x14ac:dyDescent="0.25">
      <c r="A7" s="34">
        <v>42962</v>
      </c>
    </row>
    <row r="9" spans="1:11" x14ac:dyDescent="0.25">
      <c r="A9" s="30" t="s">
        <v>719</v>
      </c>
    </row>
    <row r="10" spans="1:11" ht="30.75" customHeight="1" x14ac:dyDescent="0.25">
      <c r="A10" s="35" t="s">
        <v>712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5">
      <c r="A12" s="33" t="s">
        <v>713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4" spans="1:11" x14ac:dyDescent="0.25">
      <c r="A14" s="30" t="s">
        <v>725</v>
      </c>
    </row>
    <row r="15" spans="1:11" x14ac:dyDescent="0.25">
      <c r="A15" s="33" t="s">
        <v>720</v>
      </c>
    </row>
    <row r="16" spans="1:11" x14ac:dyDescent="0.25">
      <c r="A16" s="33" t="s">
        <v>227</v>
      </c>
    </row>
    <row r="17" spans="1:11" x14ac:dyDescent="0.25">
      <c r="A17" s="33" t="s">
        <v>721</v>
      </c>
    </row>
    <row r="18" spans="1:11" x14ac:dyDescent="0.25">
      <c r="A18" s="33" t="s">
        <v>722</v>
      </c>
    </row>
    <row r="19" spans="1:11" x14ac:dyDescent="0.25">
      <c r="A19" s="33" t="s">
        <v>723</v>
      </c>
    </row>
    <row r="20" spans="1:11" x14ac:dyDescent="0.25">
      <c r="A20" s="33" t="s">
        <v>724</v>
      </c>
    </row>
    <row r="21" spans="1:11" x14ac:dyDescent="0.25">
      <c r="A21" s="33"/>
    </row>
    <row r="22" spans="1:11" x14ac:dyDescent="0.25">
      <c r="A22" s="36" t="s">
        <v>727</v>
      </c>
    </row>
    <row r="23" spans="1:11" ht="33.75" customHeight="1" x14ac:dyDescent="0.25">
      <c r="A23" s="32" t="s">
        <v>726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mergeCells count="3">
    <mergeCell ref="A1:K1"/>
    <mergeCell ref="A10:K10"/>
    <mergeCell ref="A23:K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F35" sqref="F35"/>
    </sheetView>
  </sheetViews>
  <sheetFormatPr defaultRowHeight="15" x14ac:dyDescent="0.25"/>
  <cols>
    <col min="4" max="4" width="26.140625" customWidth="1"/>
  </cols>
  <sheetData>
    <row r="1" spans="1:5" ht="45" x14ac:dyDescent="0.25">
      <c r="A1" s="12" t="s">
        <v>229</v>
      </c>
      <c r="B1" s="12" t="s">
        <v>227</v>
      </c>
      <c r="C1" s="11"/>
      <c r="D1" s="11" t="s">
        <v>226</v>
      </c>
      <c r="E1">
        <v>1.4059999999999999</v>
      </c>
    </row>
    <row r="2" spans="1:5" x14ac:dyDescent="0.25">
      <c r="A2" s="9">
        <v>0</v>
      </c>
      <c r="B2" s="9">
        <v>5.55</v>
      </c>
    </row>
    <row r="3" spans="1:5" x14ac:dyDescent="0.25">
      <c r="A3" s="9">
        <v>0.183</v>
      </c>
      <c r="B3" s="9">
        <v>5.55</v>
      </c>
    </row>
    <row r="4" spans="1:5" x14ac:dyDescent="0.25">
      <c r="A4" s="9">
        <v>0.2</v>
      </c>
      <c r="B4" s="9">
        <f>-1.3*LN(A4/$E$1)+2.9</f>
        <v>5.435242717569345</v>
      </c>
    </row>
    <row r="5" spans="1:5" x14ac:dyDescent="0.25">
      <c r="A5" s="9">
        <v>0.3</v>
      </c>
      <c r="B5" s="9">
        <f t="shared" ref="B5:B12" si="0">-1.3*LN(A5/$E$1)+2.9</f>
        <v>4.9081380770287319</v>
      </c>
    </row>
    <row r="6" spans="1:5" x14ac:dyDescent="0.25">
      <c r="A6" s="9">
        <v>0.4</v>
      </c>
      <c r="B6" s="9">
        <f t="shared" si="0"/>
        <v>4.5341513828414168</v>
      </c>
    </row>
    <row r="7" spans="1:5" x14ac:dyDescent="0.25">
      <c r="A7" s="9">
        <v>0.5</v>
      </c>
      <c r="B7" s="9">
        <f t="shared" si="0"/>
        <v>4.2440647661329436</v>
      </c>
    </row>
    <row r="8" spans="1:5" x14ac:dyDescent="0.25">
      <c r="A8" s="9">
        <v>0.6</v>
      </c>
      <c r="B8" s="9">
        <f t="shared" si="0"/>
        <v>4.0070467423008029</v>
      </c>
    </row>
    <row r="9" spans="1:5" x14ac:dyDescent="0.25">
      <c r="A9" s="9">
        <v>0.7</v>
      </c>
      <c r="B9" s="9">
        <f t="shared" si="0"/>
        <v>3.8066508585253671</v>
      </c>
    </row>
    <row r="10" spans="1:5" x14ac:dyDescent="0.25">
      <c r="A10" s="9">
        <v>0.8</v>
      </c>
      <c r="B10" s="9">
        <f t="shared" si="0"/>
        <v>3.6330600481134878</v>
      </c>
    </row>
    <row r="11" spans="1:5" x14ac:dyDescent="0.25">
      <c r="A11" s="9">
        <v>0.9</v>
      </c>
      <c r="B11" s="9">
        <f>-1.3*LN(A11/$E$1)+2.9</f>
        <v>3.479942101760189</v>
      </c>
    </row>
    <row r="12" spans="1:5" x14ac:dyDescent="0.25">
      <c r="A12" s="9">
        <v>0.995</v>
      </c>
      <c r="B12" s="9">
        <f t="shared" si="0"/>
        <v>3.3494897357756224</v>
      </c>
    </row>
    <row r="13" spans="1:5" x14ac:dyDescent="0.25">
      <c r="A13" s="9">
        <v>1</v>
      </c>
      <c r="B13" s="9">
        <f>-2.3*LN(A13/$E$1)+6.59</f>
        <v>7.3737222247934877</v>
      </c>
    </row>
    <row r="14" spans="1:5" x14ac:dyDescent="0.25">
      <c r="A14" s="9">
        <v>1.1000000000000001</v>
      </c>
      <c r="B14" s="9">
        <f t="shared" ref="B14:B53" si="1">-2.3*LN(A14/$E$1)+6.59</f>
        <v>7.1545088112435407</v>
      </c>
    </row>
    <row r="15" spans="1:5" x14ac:dyDescent="0.25">
      <c r="A15" s="9">
        <v>1.2</v>
      </c>
      <c r="B15" s="9">
        <f t="shared" si="1"/>
        <v>6.9543826441673922</v>
      </c>
    </row>
    <row r="16" spans="1:5" x14ac:dyDescent="0.25">
      <c r="A16" s="9">
        <v>1.3</v>
      </c>
      <c r="B16" s="9">
        <f t="shared" si="1"/>
        <v>6.7702844165182583</v>
      </c>
    </row>
    <row r="17" spans="1:2" x14ac:dyDescent="0.25">
      <c r="A17" s="9">
        <v>1.4</v>
      </c>
      <c r="B17" s="9">
        <f t="shared" si="1"/>
        <v>6.5998360805646987</v>
      </c>
    </row>
    <row r="18" spans="1:2" x14ac:dyDescent="0.25">
      <c r="A18" s="9">
        <v>1.5</v>
      </c>
      <c r="B18" s="9">
        <f t="shared" si="1"/>
        <v>6.4411524761447101</v>
      </c>
    </row>
    <row r="19" spans="1:2" x14ac:dyDescent="0.25">
      <c r="A19" s="9">
        <v>1.6</v>
      </c>
      <c r="B19" s="9">
        <f t="shared" si="1"/>
        <v>6.2927138775282963</v>
      </c>
    </row>
    <row r="20" spans="1:2" x14ac:dyDescent="0.25">
      <c r="A20" s="9">
        <v>1.7</v>
      </c>
      <c r="B20" s="9">
        <f t="shared" si="1"/>
        <v>6.1532772473504966</v>
      </c>
    </row>
    <row r="21" spans="1:2" x14ac:dyDescent="0.25">
      <c r="A21" s="9">
        <v>1.8</v>
      </c>
      <c r="B21" s="9">
        <f t="shared" si="1"/>
        <v>6.0218128955186145</v>
      </c>
    </row>
    <row r="22" spans="1:2" x14ac:dyDescent="0.25">
      <c r="A22" s="9">
        <v>1.9</v>
      </c>
      <c r="B22" s="9">
        <f t="shared" si="1"/>
        <v>5.8974582865969802</v>
      </c>
    </row>
    <row r="23" spans="1:2" x14ac:dyDescent="0.25">
      <c r="A23" s="9">
        <v>2</v>
      </c>
      <c r="B23" s="9">
        <f t="shared" si="1"/>
        <v>5.7794837095056142</v>
      </c>
    </row>
    <row r="24" spans="1:2" x14ac:dyDescent="0.25">
      <c r="A24" s="9">
        <v>2.1</v>
      </c>
      <c r="B24" s="9">
        <f t="shared" si="1"/>
        <v>5.6672663319159202</v>
      </c>
    </row>
    <row r="25" spans="1:2" x14ac:dyDescent="0.25">
      <c r="A25" s="9">
        <v>2.2000000000000002</v>
      </c>
      <c r="B25" s="9">
        <f t="shared" si="1"/>
        <v>5.5602702959556662</v>
      </c>
    </row>
    <row r="26" spans="1:2" x14ac:dyDescent="0.25">
      <c r="A26" s="9">
        <v>2.2999999999999998</v>
      </c>
      <c r="B26" s="9">
        <f t="shared" si="1"/>
        <v>5.4580312420427486</v>
      </c>
    </row>
    <row r="27" spans="1:2" x14ac:dyDescent="0.25">
      <c r="A27" s="9">
        <v>2.4</v>
      </c>
      <c r="B27" s="9">
        <f t="shared" si="1"/>
        <v>5.3601441288795186</v>
      </c>
    </row>
    <row r="28" spans="1:2" x14ac:dyDescent="0.25">
      <c r="A28" s="9">
        <v>2.5</v>
      </c>
      <c r="B28" s="9">
        <f t="shared" si="1"/>
        <v>5.2662535414829312</v>
      </c>
    </row>
    <row r="29" spans="1:2" x14ac:dyDescent="0.25">
      <c r="A29" s="9">
        <v>2.6</v>
      </c>
      <c r="B29" s="9">
        <f t="shared" si="1"/>
        <v>5.1760459012303848</v>
      </c>
    </row>
    <row r="30" spans="1:2" x14ac:dyDescent="0.25">
      <c r="A30" s="9">
        <v>2.7</v>
      </c>
      <c r="B30" s="9">
        <f t="shared" si="1"/>
        <v>5.089243146869836</v>
      </c>
    </row>
    <row r="31" spans="1:2" x14ac:dyDescent="0.25">
      <c r="A31" s="9">
        <v>2.8</v>
      </c>
      <c r="B31" s="9">
        <f t="shared" si="1"/>
        <v>5.0055975652768243</v>
      </c>
    </row>
    <row r="32" spans="1:2" x14ac:dyDescent="0.25">
      <c r="A32" s="9">
        <v>2.9</v>
      </c>
      <c r="B32" s="9">
        <f t="shared" si="1"/>
        <v>4.9248875297109027</v>
      </c>
    </row>
    <row r="33" spans="1:2" x14ac:dyDescent="0.25">
      <c r="A33" s="9">
        <v>3</v>
      </c>
      <c r="B33" s="9">
        <f t="shared" si="1"/>
        <v>4.8469139608568357</v>
      </c>
    </row>
    <row r="34" spans="1:2" x14ac:dyDescent="0.25">
      <c r="A34" s="9">
        <v>3.1</v>
      </c>
      <c r="B34" s="9">
        <f t="shared" si="1"/>
        <v>4.7714973683639563</v>
      </c>
    </row>
    <row r="35" spans="1:2" x14ac:dyDescent="0.25">
      <c r="A35" s="9">
        <v>3.2</v>
      </c>
      <c r="B35" s="9">
        <f t="shared" si="1"/>
        <v>4.6984753622404218</v>
      </c>
    </row>
    <row r="36" spans="1:2" x14ac:dyDescent="0.25">
      <c r="A36" s="9">
        <v>3.3</v>
      </c>
      <c r="B36" s="9">
        <f t="shared" si="1"/>
        <v>4.6277005473068886</v>
      </c>
    </row>
    <row r="37" spans="1:2" x14ac:dyDescent="0.25">
      <c r="A37" s="9">
        <v>3.4</v>
      </c>
      <c r="B37" s="9">
        <f t="shared" si="1"/>
        <v>4.5590387320626222</v>
      </c>
    </row>
    <row r="38" spans="1:2" x14ac:dyDescent="0.25">
      <c r="A38" s="9">
        <v>3.5</v>
      </c>
      <c r="B38" s="9">
        <f t="shared" si="1"/>
        <v>4.4923673972541414</v>
      </c>
    </row>
    <row r="39" spans="1:2" x14ac:dyDescent="0.25">
      <c r="A39" s="9">
        <v>3.6</v>
      </c>
      <c r="B39" s="9">
        <f t="shared" si="1"/>
        <v>4.427574380230741</v>
      </c>
    </row>
    <row r="40" spans="1:2" x14ac:dyDescent="0.25">
      <c r="A40" s="9">
        <v>3.7</v>
      </c>
      <c r="B40" s="9">
        <f t="shared" si="1"/>
        <v>4.3645567395980773</v>
      </c>
    </row>
    <row r="41" spans="1:2" x14ac:dyDescent="0.25">
      <c r="A41" s="9">
        <v>3.8</v>
      </c>
      <c r="B41" s="9">
        <f t="shared" si="1"/>
        <v>4.3032197713091058</v>
      </c>
    </row>
    <row r="42" spans="1:2" x14ac:dyDescent="0.25">
      <c r="A42" s="9">
        <v>3.9</v>
      </c>
      <c r="B42" s="9">
        <f t="shared" si="1"/>
        <v>4.2434761525816063</v>
      </c>
    </row>
    <row r="43" spans="1:2" x14ac:dyDescent="0.25">
      <c r="A43" s="9">
        <v>4</v>
      </c>
      <c r="B43" s="9">
        <f t="shared" si="1"/>
        <v>4.1852451942177398</v>
      </c>
    </row>
    <row r="44" spans="1:2" x14ac:dyDescent="0.25">
      <c r="A44" s="9">
        <v>4.0999999999999996</v>
      </c>
      <c r="B44" s="9">
        <f t="shared" si="1"/>
        <v>4.128452185259885</v>
      </c>
    </row>
    <row r="45" spans="1:2" x14ac:dyDescent="0.25">
      <c r="A45" s="9">
        <v>4.2</v>
      </c>
      <c r="B45" s="9">
        <f t="shared" si="1"/>
        <v>4.0730278166280467</v>
      </c>
    </row>
    <row r="46" spans="1:2" x14ac:dyDescent="0.25">
      <c r="A46" s="9">
        <v>4.3</v>
      </c>
      <c r="B46" s="9">
        <f t="shared" si="1"/>
        <v>4.0189076725846</v>
      </c>
    </row>
    <row r="47" spans="1:2" x14ac:dyDescent="0.25">
      <c r="A47" s="9">
        <v>4.4000000000000004</v>
      </c>
      <c r="B47" s="9">
        <f t="shared" si="1"/>
        <v>3.9660317806677923</v>
      </c>
    </row>
    <row r="48" spans="1:2" x14ac:dyDescent="0.25">
      <c r="A48" s="9">
        <v>4.5</v>
      </c>
      <c r="B48" s="9">
        <f t="shared" si="1"/>
        <v>3.9143442122080576</v>
      </c>
    </row>
    <row r="49" spans="1:2" x14ac:dyDescent="0.25">
      <c r="A49" s="9">
        <v>4.5999999999999996</v>
      </c>
      <c r="B49" s="9">
        <f t="shared" si="1"/>
        <v>3.8637927267548746</v>
      </c>
    </row>
    <row r="50" spans="1:2" x14ac:dyDescent="0.25">
      <c r="A50" s="9">
        <v>4.7</v>
      </c>
      <c r="B50" s="9">
        <f t="shared" si="1"/>
        <v>3.8143284547466587</v>
      </c>
    </row>
    <row r="51" spans="1:2" x14ac:dyDescent="0.25">
      <c r="A51" s="9">
        <v>4.8</v>
      </c>
      <c r="B51" s="9">
        <f t="shared" si="1"/>
        <v>3.7659056135916442</v>
      </c>
    </row>
    <row r="52" spans="1:2" x14ac:dyDescent="0.25">
      <c r="A52" s="9">
        <v>4.9000000000000004</v>
      </c>
      <c r="B52" s="9">
        <f t="shared" si="1"/>
        <v>3.7184812530253515</v>
      </c>
    </row>
    <row r="53" spans="1:2" x14ac:dyDescent="0.25">
      <c r="A53" s="9">
        <v>5</v>
      </c>
      <c r="B53" s="9">
        <f t="shared" si="1"/>
        <v>3.6720150261950573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8"/>
  <sheetViews>
    <sheetView workbookViewId="0">
      <selection activeCell="G16" sqref="G16"/>
    </sheetView>
  </sheetViews>
  <sheetFormatPr defaultRowHeight="15" x14ac:dyDescent="0.25"/>
  <cols>
    <col min="1" max="1" width="13" customWidth="1"/>
    <col min="29" max="29" width="10.140625" customWidth="1"/>
    <col min="30" max="30" width="10.5703125" customWidth="1"/>
  </cols>
  <sheetData>
    <row r="1" spans="1:40" ht="32.25" x14ac:dyDescent="0.4">
      <c r="A1" s="29" t="s">
        <v>711</v>
      </c>
      <c r="Y1" s="15" t="s">
        <v>228</v>
      </c>
      <c r="Z1" s="15"/>
      <c r="AA1" s="15"/>
      <c r="AC1" s="11" t="s">
        <v>225</v>
      </c>
      <c r="AD1" s="14">
        <v>0.55000000000000004</v>
      </c>
      <c r="AE1" s="16" t="s">
        <v>230</v>
      </c>
      <c r="AF1" s="16"/>
      <c r="AG1" s="16"/>
    </row>
    <row r="2" spans="1:40" ht="128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3" t="s">
        <v>11</v>
      </c>
      <c r="M2" s="3" t="s">
        <v>12</v>
      </c>
      <c r="N2" s="4" t="s">
        <v>13</v>
      </c>
      <c r="O2" s="5" t="s">
        <v>14</v>
      </c>
      <c r="P2" s="5" t="s">
        <v>15</v>
      </c>
      <c r="Q2" s="2" t="s">
        <v>16</v>
      </c>
      <c r="R2" s="5" t="s">
        <v>17</v>
      </c>
      <c r="S2" s="5" t="s">
        <v>18</v>
      </c>
      <c r="T2" s="2" t="s">
        <v>19</v>
      </c>
      <c r="U2" s="5" t="s">
        <v>20</v>
      </c>
      <c r="V2" s="5" t="s">
        <v>21</v>
      </c>
      <c r="W2" s="2" t="s">
        <v>22</v>
      </c>
      <c r="X2" s="1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13" t="s">
        <v>30</v>
      </c>
      <c r="AF2" s="13" t="s">
        <v>24</v>
      </c>
      <c r="AG2" s="13" t="s">
        <v>25</v>
      </c>
      <c r="AH2" s="13" t="s">
        <v>31</v>
      </c>
      <c r="AI2" s="13" t="s">
        <v>32</v>
      </c>
      <c r="AJ2" s="13" t="s">
        <v>33</v>
      </c>
      <c r="AK2" s="13" t="s">
        <v>26</v>
      </c>
      <c r="AL2" s="13" t="s">
        <v>27</v>
      </c>
      <c r="AM2" s="13" t="s">
        <v>28</v>
      </c>
      <c r="AN2" s="13" t="s">
        <v>29</v>
      </c>
    </row>
    <row r="3" spans="1:40" ht="26.25" x14ac:dyDescent="0.25">
      <c r="A3" s="7" t="s">
        <v>35</v>
      </c>
      <c r="B3" s="7" t="s">
        <v>36</v>
      </c>
      <c r="C3" s="7" t="s">
        <v>37</v>
      </c>
      <c r="D3" s="7" t="s">
        <v>38</v>
      </c>
      <c r="E3" s="7" t="s">
        <v>39</v>
      </c>
      <c r="F3" s="7">
        <v>56</v>
      </c>
      <c r="G3" s="7">
        <v>3450</v>
      </c>
      <c r="H3" s="7" t="s">
        <v>40</v>
      </c>
      <c r="I3" s="7" t="s">
        <v>41</v>
      </c>
      <c r="J3" s="7">
        <v>3.45</v>
      </c>
      <c r="K3" s="7">
        <v>1.1499999999999999</v>
      </c>
      <c r="L3" s="7">
        <v>80.2</v>
      </c>
      <c r="M3" s="7">
        <v>3</v>
      </c>
      <c r="N3" s="7" t="s">
        <v>42</v>
      </c>
      <c r="O3" s="7"/>
      <c r="P3" s="7"/>
      <c r="Q3" s="7"/>
      <c r="R3" s="7"/>
      <c r="S3" s="7"/>
      <c r="T3" s="7"/>
      <c r="U3" s="7"/>
      <c r="V3" s="7"/>
      <c r="W3" s="7"/>
      <c r="X3" s="7" t="s">
        <v>43</v>
      </c>
      <c r="Y3" s="9">
        <f t="shared" ref="Y3:Y66" si="0">J3/(L3*0.01)</f>
        <v>4.3017456359102244</v>
      </c>
      <c r="Z3" s="9">
        <f>Y3*746</f>
        <v>3209.1022443890274</v>
      </c>
      <c r="AA3" s="9">
        <f t="shared" ref="AA3:AA66" si="1">POWER((3956/0.0082*J3*$AD$1),1/3)*60/1000</f>
        <v>5.8258503161562656</v>
      </c>
      <c r="AB3" s="9">
        <f t="shared" ref="AB3:AB66" si="2">Z3/1000</f>
        <v>3.2091022443890274</v>
      </c>
      <c r="AC3" s="9">
        <f t="shared" ref="AC3:AC66" si="3">AA3/AB3</f>
        <v>1.8154143659157342</v>
      </c>
      <c r="AD3" s="9">
        <f>(0.2*AA3+0.8*AA4)/(0.2*AB3+0.8*AB4)</f>
        <v>3.3080912249007941</v>
      </c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26.25" x14ac:dyDescent="0.25">
      <c r="A4" s="7" t="s">
        <v>35</v>
      </c>
      <c r="B4" s="7" t="s">
        <v>36</v>
      </c>
      <c r="C4" s="7" t="s">
        <v>37</v>
      </c>
      <c r="D4" s="7" t="s">
        <v>38</v>
      </c>
      <c r="E4" s="7" t="s">
        <v>39</v>
      </c>
      <c r="F4" s="7">
        <v>56</v>
      </c>
      <c r="G4" s="7">
        <v>1725</v>
      </c>
      <c r="H4" s="7" t="s">
        <v>40</v>
      </c>
      <c r="I4" s="7" t="s">
        <v>41</v>
      </c>
      <c r="J4" s="7">
        <v>0.437</v>
      </c>
      <c r="K4" s="7">
        <v>1.1499999999999999</v>
      </c>
      <c r="L4" s="8">
        <v>62.4</v>
      </c>
      <c r="M4" s="7">
        <v>0.38</v>
      </c>
      <c r="N4" s="7" t="s">
        <v>42</v>
      </c>
      <c r="O4" s="7"/>
      <c r="P4" s="7"/>
      <c r="Q4" s="7"/>
      <c r="R4" s="7"/>
      <c r="S4" s="7"/>
      <c r="T4" s="7"/>
      <c r="U4" s="7"/>
      <c r="V4" s="7"/>
      <c r="W4" s="7"/>
      <c r="X4" s="7" t="s">
        <v>43</v>
      </c>
      <c r="Y4" s="9">
        <f t="shared" si="0"/>
        <v>0.70032051282051277</v>
      </c>
      <c r="Z4" s="9">
        <f t="shared" ref="Z4:Z66" si="4">Y4*746</f>
        <v>522.43910256410254</v>
      </c>
      <c r="AA4" s="9">
        <f t="shared" si="1"/>
        <v>2.9258143753164827</v>
      </c>
      <c r="AB4" s="9">
        <f t="shared" si="2"/>
        <v>0.52243910256410253</v>
      </c>
      <c r="AC4" s="9">
        <f t="shared" si="3"/>
        <v>5.6002974527686495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26.25" x14ac:dyDescent="0.25">
      <c r="A5" s="7" t="s">
        <v>35</v>
      </c>
      <c r="B5" s="7" t="s">
        <v>36</v>
      </c>
      <c r="C5" s="7" t="s">
        <v>44</v>
      </c>
      <c r="D5" s="7" t="s">
        <v>38</v>
      </c>
      <c r="E5" s="7" t="s">
        <v>39</v>
      </c>
      <c r="F5" s="7">
        <v>56</v>
      </c>
      <c r="G5" s="7">
        <v>3450</v>
      </c>
      <c r="H5" s="7" t="s">
        <v>40</v>
      </c>
      <c r="I5" s="7" t="s">
        <v>41</v>
      </c>
      <c r="J5" s="7">
        <v>2</v>
      </c>
      <c r="K5" s="7">
        <v>1</v>
      </c>
      <c r="L5" s="7">
        <v>75</v>
      </c>
      <c r="M5" s="7">
        <v>2</v>
      </c>
      <c r="N5" s="7" t="s">
        <v>42</v>
      </c>
      <c r="O5" s="7"/>
      <c r="P5" s="7"/>
      <c r="Q5" s="7"/>
      <c r="R5" s="7"/>
      <c r="S5" s="7"/>
      <c r="T5" s="7"/>
      <c r="U5" s="7"/>
      <c r="V5" s="7"/>
      <c r="W5" s="7"/>
      <c r="X5" s="7" t="s">
        <v>43</v>
      </c>
      <c r="Y5" s="9">
        <f t="shared" si="0"/>
        <v>2.6666666666666665</v>
      </c>
      <c r="Z5" s="9">
        <f t="shared" si="4"/>
        <v>1989.3333333333333</v>
      </c>
      <c r="AA5" s="9">
        <f t="shared" si="1"/>
        <v>4.8576880539326082</v>
      </c>
      <c r="AB5" s="9">
        <f t="shared" si="2"/>
        <v>1.9893333333333332</v>
      </c>
      <c r="AC5" s="9">
        <f t="shared" si="3"/>
        <v>2.4418673193360969</v>
      </c>
      <c r="AD5" s="9">
        <f>(0.2*AA5+0.8*AA6)/(0.2*AB5+0.8*AB6)</f>
        <v>4.3875263064006864</v>
      </c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26.25" x14ac:dyDescent="0.25">
      <c r="A6" s="7" t="s">
        <v>35</v>
      </c>
      <c r="B6" s="7" t="s">
        <v>36</v>
      </c>
      <c r="C6" s="7" t="s">
        <v>44</v>
      </c>
      <c r="D6" s="7" t="s">
        <v>38</v>
      </c>
      <c r="E6" s="7" t="s">
        <v>39</v>
      </c>
      <c r="F6" s="7">
        <v>56</v>
      </c>
      <c r="G6" s="7">
        <v>1725</v>
      </c>
      <c r="H6" s="7" t="s">
        <v>40</v>
      </c>
      <c r="I6" s="7" t="s">
        <v>41</v>
      </c>
      <c r="J6" s="7">
        <v>0.25</v>
      </c>
      <c r="K6" s="7">
        <v>1</v>
      </c>
      <c r="L6" s="8">
        <v>56</v>
      </c>
      <c r="M6" s="7">
        <v>0.25</v>
      </c>
      <c r="N6" s="7" t="s">
        <v>42</v>
      </c>
      <c r="O6" s="7"/>
      <c r="P6" s="7"/>
      <c r="Q6" s="7"/>
      <c r="R6" s="7"/>
      <c r="S6" s="7"/>
      <c r="T6" s="7"/>
      <c r="U6" s="7"/>
      <c r="V6" s="7"/>
      <c r="W6" s="7"/>
      <c r="X6" s="7" t="s">
        <v>43</v>
      </c>
      <c r="Y6" s="9">
        <f t="shared" si="0"/>
        <v>0.4464285714285714</v>
      </c>
      <c r="Z6" s="9">
        <f t="shared" si="4"/>
        <v>333.03571428571428</v>
      </c>
      <c r="AA6" s="9">
        <f t="shared" si="1"/>
        <v>2.4288440269663036</v>
      </c>
      <c r="AB6" s="9">
        <f t="shared" si="2"/>
        <v>0.33303571428571427</v>
      </c>
      <c r="AC6" s="9">
        <f t="shared" si="3"/>
        <v>7.2930437270838073</v>
      </c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7" t="s">
        <v>35</v>
      </c>
      <c r="B7" s="7" t="s">
        <v>36</v>
      </c>
      <c r="C7" s="7" t="s">
        <v>45</v>
      </c>
      <c r="D7" s="7" t="s">
        <v>38</v>
      </c>
      <c r="E7" s="7" t="s">
        <v>39</v>
      </c>
      <c r="F7" s="7">
        <v>56</v>
      </c>
      <c r="G7" s="7">
        <v>3450</v>
      </c>
      <c r="H7" s="7" t="s">
        <v>40</v>
      </c>
      <c r="I7" s="7" t="s">
        <v>41</v>
      </c>
      <c r="J7" s="7">
        <v>1.95</v>
      </c>
      <c r="K7" s="7">
        <v>1.3</v>
      </c>
      <c r="L7" s="7">
        <v>74.400000000000006</v>
      </c>
      <c r="M7" s="7">
        <v>1.5</v>
      </c>
      <c r="N7" s="7" t="s">
        <v>42</v>
      </c>
      <c r="O7" s="7"/>
      <c r="P7" s="7"/>
      <c r="Q7" s="7"/>
      <c r="R7" s="7"/>
      <c r="S7" s="7"/>
      <c r="T7" s="7"/>
      <c r="U7" s="7"/>
      <c r="V7" s="7"/>
      <c r="W7" s="7"/>
      <c r="X7" s="7" t="s">
        <v>43</v>
      </c>
      <c r="Y7" s="9">
        <f t="shared" si="0"/>
        <v>2.6209677419354835</v>
      </c>
      <c r="Z7" s="9">
        <f t="shared" si="4"/>
        <v>1955.2419354838707</v>
      </c>
      <c r="AA7" s="9">
        <f t="shared" si="1"/>
        <v>4.8168652158836736</v>
      </c>
      <c r="AB7" s="9">
        <f t="shared" si="2"/>
        <v>1.9552419354838708</v>
      </c>
      <c r="AC7" s="9">
        <f t="shared" si="3"/>
        <v>2.463564804164057</v>
      </c>
      <c r="AD7" s="9">
        <f>(0.2*AA7+0.8*AA8)/(0.2*AB7+0.8*AB8)</f>
        <v>3.9381426750303836</v>
      </c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ht="26.25" x14ac:dyDescent="0.25">
      <c r="A8" s="7" t="s">
        <v>35</v>
      </c>
      <c r="B8" s="7" t="s">
        <v>36</v>
      </c>
      <c r="C8" s="7" t="s">
        <v>45</v>
      </c>
      <c r="D8" s="7" t="s">
        <v>38</v>
      </c>
      <c r="E8" s="7" t="s">
        <v>39</v>
      </c>
      <c r="F8" s="7">
        <v>56</v>
      </c>
      <c r="G8" s="7">
        <v>1725</v>
      </c>
      <c r="H8" s="7" t="s">
        <v>40</v>
      </c>
      <c r="I8" s="7" t="s">
        <v>41</v>
      </c>
      <c r="J8" s="7">
        <v>0.25</v>
      </c>
      <c r="K8" s="7">
        <v>1.3</v>
      </c>
      <c r="L8" s="8">
        <v>43</v>
      </c>
      <c r="M8" s="7">
        <v>0.19</v>
      </c>
      <c r="N8" s="7" t="s">
        <v>42</v>
      </c>
      <c r="O8" s="7"/>
      <c r="P8" s="7"/>
      <c r="Q8" s="7"/>
      <c r="R8" s="7"/>
      <c r="S8" s="7"/>
      <c r="T8" s="7"/>
      <c r="U8" s="7"/>
      <c r="V8" s="7"/>
      <c r="W8" s="7"/>
      <c r="X8" s="7" t="s">
        <v>43</v>
      </c>
      <c r="Y8" s="9">
        <f t="shared" si="0"/>
        <v>0.58139534883720934</v>
      </c>
      <c r="Z8" s="9">
        <f t="shared" si="4"/>
        <v>433.72093023255815</v>
      </c>
      <c r="AA8" s="9">
        <f t="shared" si="1"/>
        <v>2.4288440269663036</v>
      </c>
      <c r="AB8" s="9">
        <f t="shared" si="2"/>
        <v>0.43372093023255814</v>
      </c>
      <c r="AC8" s="9">
        <f t="shared" si="3"/>
        <v>5.6000157190107807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ht="26.25" x14ac:dyDescent="0.25">
      <c r="A9" s="7" t="s">
        <v>35</v>
      </c>
      <c r="B9" s="7" t="s">
        <v>36</v>
      </c>
      <c r="C9" s="7" t="s">
        <v>46</v>
      </c>
      <c r="D9" s="7" t="s">
        <v>38</v>
      </c>
      <c r="E9" s="7" t="s">
        <v>39</v>
      </c>
      <c r="F9" s="7">
        <v>56</v>
      </c>
      <c r="G9" s="7">
        <v>3450</v>
      </c>
      <c r="H9" s="7" t="s">
        <v>40</v>
      </c>
      <c r="I9" s="7" t="s">
        <v>41</v>
      </c>
      <c r="J9" s="7">
        <v>1.1299999999999999</v>
      </c>
      <c r="K9" s="7">
        <v>1.5</v>
      </c>
      <c r="L9" s="7">
        <v>66.2</v>
      </c>
      <c r="M9" s="7">
        <v>0.75</v>
      </c>
      <c r="N9" s="7" t="s">
        <v>42</v>
      </c>
      <c r="O9" s="7"/>
      <c r="P9" s="7"/>
      <c r="Q9" s="7"/>
      <c r="R9" s="7"/>
      <c r="S9" s="7"/>
      <c r="T9" s="7"/>
      <c r="U9" s="7"/>
      <c r="V9" s="7"/>
      <c r="W9" s="7"/>
      <c r="X9" s="7" t="s">
        <v>43</v>
      </c>
      <c r="Y9" s="9">
        <f t="shared" si="0"/>
        <v>1.7069486404833834</v>
      </c>
      <c r="Z9" s="9">
        <f t="shared" si="4"/>
        <v>1273.3836858006039</v>
      </c>
      <c r="AA9" s="9">
        <f t="shared" si="1"/>
        <v>4.015865000379307</v>
      </c>
      <c r="AB9" s="9">
        <f t="shared" si="2"/>
        <v>1.2733836858006038</v>
      </c>
      <c r="AC9" s="9">
        <f t="shared" si="3"/>
        <v>3.1536959717325468</v>
      </c>
      <c r="AD9" s="9">
        <f>(0.2*AA9+0.8*AA10)/(0.2*AB9+0.8*AB10)</f>
        <v>4.8180853979584075</v>
      </c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26.25" x14ac:dyDescent="0.25">
      <c r="A10" s="7" t="s">
        <v>35</v>
      </c>
      <c r="B10" s="7" t="s">
        <v>36</v>
      </c>
      <c r="C10" s="7" t="s">
        <v>46</v>
      </c>
      <c r="D10" s="7" t="s">
        <v>38</v>
      </c>
      <c r="E10" s="7" t="s">
        <v>39</v>
      </c>
      <c r="F10" s="7">
        <v>56</v>
      </c>
      <c r="G10" s="7">
        <v>1725</v>
      </c>
      <c r="H10" s="7" t="s">
        <v>40</v>
      </c>
      <c r="I10" s="7" t="s">
        <v>41</v>
      </c>
      <c r="J10" s="7">
        <v>0.15</v>
      </c>
      <c r="K10" s="7">
        <v>1.5</v>
      </c>
      <c r="L10" s="8">
        <v>35.5</v>
      </c>
      <c r="M10" s="7">
        <v>0.1</v>
      </c>
      <c r="N10" s="7" t="s">
        <v>42</v>
      </c>
      <c r="O10" s="7"/>
      <c r="P10" s="7"/>
      <c r="Q10" s="7"/>
      <c r="R10" s="7"/>
      <c r="S10" s="7"/>
      <c r="T10" s="7"/>
      <c r="U10" s="7"/>
      <c r="V10" s="7"/>
      <c r="W10" s="7"/>
      <c r="X10" s="7" t="s">
        <v>43</v>
      </c>
      <c r="Y10" s="9">
        <f t="shared" si="0"/>
        <v>0.42253521126760563</v>
      </c>
      <c r="Z10" s="9">
        <f t="shared" si="4"/>
        <v>315.21126760563379</v>
      </c>
      <c r="AA10" s="9">
        <f t="shared" si="1"/>
        <v>2.0485663912664238</v>
      </c>
      <c r="AB10" s="9">
        <f t="shared" si="2"/>
        <v>0.31521126760563378</v>
      </c>
      <c r="AC10" s="9">
        <f t="shared" si="3"/>
        <v>6.4990265317210056</v>
      </c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26.25" x14ac:dyDescent="0.25">
      <c r="A11" s="7" t="s">
        <v>35</v>
      </c>
      <c r="B11" s="7" t="s">
        <v>36</v>
      </c>
      <c r="C11" s="7" t="s">
        <v>47</v>
      </c>
      <c r="D11" s="7" t="s">
        <v>38</v>
      </c>
      <c r="E11" s="7" t="s">
        <v>39</v>
      </c>
      <c r="F11" s="7">
        <v>56</v>
      </c>
      <c r="G11" s="7">
        <v>3450</v>
      </c>
      <c r="H11" s="7" t="s">
        <v>40</v>
      </c>
      <c r="I11" s="7" t="s">
        <v>41</v>
      </c>
      <c r="J11" s="7">
        <v>1.5</v>
      </c>
      <c r="K11" s="7">
        <v>1.5</v>
      </c>
      <c r="L11" s="7">
        <v>77</v>
      </c>
      <c r="M11" s="7">
        <v>1</v>
      </c>
      <c r="N11" s="7" t="s">
        <v>42</v>
      </c>
      <c r="O11" s="7"/>
      <c r="P11" s="7"/>
      <c r="Q11" s="7"/>
      <c r="R11" s="7"/>
      <c r="S11" s="7"/>
      <c r="T11" s="7"/>
      <c r="U11" s="7"/>
      <c r="V11" s="7"/>
      <c r="W11" s="7"/>
      <c r="X11" s="7" t="s">
        <v>43</v>
      </c>
      <c r="Y11" s="9">
        <f t="shared" si="0"/>
        <v>1.948051948051948</v>
      </c>
      <c r="Z11" s="9">
        <f t="shared" si="4"/>
        <v>1453.2467532467533</v>
      </c>
      <c r="AA11" s="9">
        <f t="shared" si="1"/>
        <v>4.4135024981778104</v>
      </c>
      <c r="AB11" s="9">
        <f t="shared" si="2"/>
        <v>1.4532467532467532</v>
      </c>
      <c r="AC11" s="9">
        <f t="shared" si="3"/>
        <v>3.0369945697917013</v>
      </c>
      <c r="AD11" s="9">
        <f>(0.2*AA11+0.8*AA12)/(0.2*AB11+0.8*AB12)</f>
        <v>4.8634891855221261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26.25" x14ac:dyDescent="0.25">
      <c r="A12" s="7" t="s">
        <v>35</v>
      </c>
      <c r="B12" s="7" t="s">
        <v>36</v>
      </c>
      <c r="C12" s="7" t="s">
        <v>47</v>
      </c>
      <c r="D12" s="7" t="s">
        <v>38</v>
      </c>
      <c r="E12" s="7" t="s">
        <v>39</v>
      </c>
      <c r="F12" s="7">
        <v>56</v>
      </c>
      <c r="G12" s="7">
        <v>1725</v>
      </c>
      <c r="H12" s="7" t="s">
        <v>40</v>
      </c>
      <c r="I12" s="7" t="s">
        <v>41</v>
      </c>
      <c r="J12" s="7">
        <v>0.19500000000000001</v>
      </c>
      <c r="K12" s="7">
        <v>1.5</v>
      </c>
      <c r="L12" s="8">
        <v>45</v>
      </c>
      <c r="M12" s="7">
        <v>0.13</v>
      </c>
      <c r="N12" s="7" t="s">
        <v>42</v>
      </c>
      <c r="O12" s="7"/>
      <c r="P12" s="7"/>
      <c r="Q12" s="7"/>
      <c r="R12" s="7"/>
      <c r="S12" s="7"/>
      <c r="T12" s="7"/>
      <c r="U12" s="7"/>
      <c r="V12" s="7"/>
      <c r="W12" s="7"/>
      <c r="X12" s="7" t="s">
        <v>43</v>
      </c>
      <c r="Y12" s="9">
        <f t="shared" si="0"/>
        <v>0.43333333333333335</v>
      </c>
      <c r="Z12" s="9">
        <f t="shared" si="4"/>
        <v>323.26666666666665</v>
      </c>
      <c r="AA12" s="9">
        <f t="shared" si="1"/>
        <v>2.2357907799063477</v>
      </c>
      <c r="AB12" s="9">
        <f t="shared" si="2"/>
        <v>0.32326666666666665</v>
      </c>
      <c r="AC12" s="9">
        <f t="shared" si="3"/>
        <v>6.9162428745298445</v>
      </c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ht="26.25" x14ac:dyDescent="0.25">
      <c r="A13" s="7" t="s">
        <v>35</v>
      </c>
      <c r="B13" s="7" t="s">
        <v>36</v>
      </c>
      <c r="C13" s="7" t="s">
        <v>48</v>
      </c>
      <c r="D13" s="7" t="s">
        <v>38</v>
      </c>
      <c r="E13" s="7" t="s">
        <v>39</v>
      </c>
      <c r="F13" s="7">
        <v>56</v>
      </c>
      <c r="G13" s="7">
        <v>3450</v>
      </c>
      <c r="H13" s="7" t="s">
        <v>40</v>
      </c>
      <c r="I13" s="7" t="s">
        <v>41</v>
      </c>
      <c r="J13" s="7">
        <v>2.21</v>
      </c>
      <c r="K13" s="7">
        <v>1.47</v>
      </c>
      <c r="L13" s="7">
        <v>74.900000000000006</v>
      </c>
      <c r="M13" s="7">
        <v>1.5</v>
      </c>
      <c r="N13" s="7" t="s">
        <v>42</v>
      </c>
      <c r="O13" s="7"/>
      <c r="P13" s="7"/>
      <c r="Q13" s="7"/>
      <c r="R13" s="7"/>
      <c r="S13" s="7"/>
      <c r="T13" s="7"/>
      <c r="U13" s="7"/>
      <c r="V13" s="7"/>
      <c r="W13" s="7"/>
      <c r="X13" s="7" t="s">
        <v>43</v>
      </c>
      <c r="Y13" s="9">
        <f t="shared" si="0"/>
        <v>2.9506008010680902</v>
      </c>
      <c r="Z13" s="9">
        <f t="shared" si="4"/>
        <v>2201.1481975967954</v>
      </c>
      <c r="AA13" s="9">
        <f t="shared" si="1"/>
        <v>5.0220810218221521</v>
      </c>
      <c r="AB13" s="9">
        <f t="shared" si="2"/>
        <v>2.2011481975967953</v>
      </c>
      <c r="AC13" s="9">
        <f t="shared" si="3"/>
        <v>2.2815733294583436</v>
      </c>
      <c r="AD13" s="9">
        <f>(0.2*AA13+0.8*AA14)/(0.2*AB13+0.8*AB14)</f>
        <v>4.1235783332781235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26.25" x14ac:dyDescent="0.25">
      <c r="A14" s="7" t="s">
        <v>35</v>
      </c>
      <c r="B14" s="7" t="s">
        <v>36</v>
      </c>
      <c r="C14" s="7" t="s">
        <v>48</v>
      </c>
      <c r="D14" s="7" t="s">
        <v>38</v>
      </c>
      <c r="E14" s="7" t="s">
        <v>39</v>
      </c>
      <c r="F14" s="7">
        <v>56</v>
      </c>
      <c r="G14" s="7">
        <v>1725</v>
      </c>
      <c r="H14" s="7" t="s">
        <v>40</v>
      </c>
      <c r="I14" s="7" t="s">
        <v>41</v>
      </c>
      <c r="J14" s="7">
        <v>0.27900000000000003</v>
      </c>
      <c r="K14" s="7">
        <v>1.47</v>
      </c>
      <c r="L14" s="8">
        <v>57</v>
      </c>
      <c r="M14" s="7">
        <v>0.19</v>
      </c>
      <c r="N14" s="7" t="s">
        <v>42</v>
      </c>
      <c r="O14" s="7"/>
      <c r="P14" s="7"/>
      <c r="Q14" s="7"/>
      <c r="R14" s="7"/>
      <c r="S14" s="7"/>
      <c r="T14" s="7"/>
      <c r="U14" s="7"/>
      <c r="V14" s="7"/>
      <c r="W14" s="7"/>
      <c r="X14" s="7" t="s">
        <v>43</v>
      </c>
      <c r="Y14" s="9">
        <f t="shared" si="0"/>
        <v>0.48947368421052628</v>
      </c>
      <c r="Z14" s="9">
        <f t="shared" si="4"/>
        <v>365.14736842105259</v>
      </c>
      <c r="AA14" s="9">
        <f t="shared" si="1"/>
        <v>2.5193452754051235</v>
      </c>
      <c r="AB14" s="9">
        <f t="shared" si="2"/>
        <v>0.36514736842105261</v>
      </c>
      <c r="AC14" s="9">
        <f t="shared" si="3"/>
        <v>6.89953014395015</v>
      </c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26.25" x14ac:dyDescent="0.25">
      <c r="A15" s="7" t="s">
        <v>35</v>
      </c>
      <c r="B15" s="7" t="s">
        <v>36</v>
      </c>
      <c r="C15" s="7" t="s">
        <v>49</v>
      </c>
      <c r="D15" s="7" t="s">
        <v>38</v>
      </c>
      <c r="E15" s="7" t="s">
        <v>39</v>
      </c>
      <c r="F15" s="7">
        <v>56</v>
      </c>
      <c r="G15" s="7">
        <v>3450</v>
      </c>
      <c r="H15" s="7" t="s">
        <v>40</v>
      </c>
      <c r="I15" s="7" t="s">
        <v>41</v>
      </c>
      <c r="J15" s="7">
        <v>3</v>
      </c>
      <c r="K15" s="7">
        <v>1</v>
      </c>
      <c r="L15" s="7">
        <v>77.7</v>
      </c>
      <c r="M15" s="7">
        <v>3</v>
      </c>
      <c r="N15" s="7" t="s">
        <v>42</v>
      </c>
      <c r="O15" s="7"/>
      <c r="P15" s="7"/>
      <c r="Q15" s="7"/>
      <c r="R15" s="7"/>
      <c r="S15" s="7"/>
      <c r="T15" s="7"/>
      <c r="U15" s="7"/>
      <c r="V15" s="7"/>
      <c r="W15" s="7"/>
      <c r="X15" s="7" t="s">
        <v>43</v>
      </c>
      <c r="Y15" s="9">
        <f t="shared" si="0"/>
        <v>3.8610038610038608</v>
      </c>
      <c r="Z15" s="9">
        <f t="shared" si="4"/>
        <v>2880.3088803088804</v>
      </c>
      <c r="AA15" s="9">
        <f t="shared" si="1"/>
        <v>5.5606647012178323</v>
      </c>
      <c r="AB15" s="9">
        <f t="shared" si="2"/>
        <v>2.8803088803088803</v>
      </c>
      <c r="AC15" s="9">
        <f t="shared" si="3"/>
        <v>1.9305792997525717</v>
      </c>
      <c r="AD15" s="9">
        <f>(0.2*AA15+0.8*AA16)/(0.2*AB15+0.8*AB16)</f>
        <v>3.2062629213724638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6.25" x14ac:dyDescent="0.25">
      <c r="A16" s="7" t="s">
        <v>35</v>
      </c>
      <c r="B16" s="7" t="s">
        <v>36</v>
      </c>
      <c r="C16" s="7" t="s">
        <v>49</v>
      </c>
      <c r="D16" s="7" t="s">
        <v>38</v>
      </c>
      <c r="E16" s="7" t="s">
        <v>39</v>
      </c>
      <c r="F16" s="7">
        <v>56</v>
      </c>
      <c r="G16" s="7">
        <v>1725</v>
      </c>
      <c r="H16" s="7" t="s">
        <v>40</v>
      </c>
      <c r="I16" s="7" t="s">
        <v>41</v>
      </c>
      <c r="J16" s="7">
        <v>0.38</v>
      </c>
      <c r="K16" s="7">
        <v>1</v>
      </c>
      <c r="L16" s="8">
        <v>48.5</v>
      </c>
      <c r="M16" s="7">
        <v>0.38</v>
      </c>
      <c r="N16" s="7" t="s">
        <v>42</v>
      </c>
      <c r="O16" s="7"/>
      <c r="P16" s="7"/>
      <c r="Q16" s="7"/>
      <c r="R16" s="7"/>
      <c r="S16" s="7"/>
      <c r="T16" s="7"/>
      <c r="U16" s="7"/>
      <c r="V16" s="7"/>
      <c r="W16" s="7"/>
      <c r="X16" s="7" t="s">
        <v>43</v>
      </c>
      <c r="Y16" s="9">
        <f t="shared" si="0"/>
        <v>0.78350515463917525</v>
      </c>
      <c r="Z16" s="9">
        <f t="shared" si="4"/>
        <v>584.49484536082468</v>
      </c>
      <c r="AA16" s="9">
        <f t="shared" si="1"/>
        <v>2.7926348663678366</v>
      </c>
      <c r="AB16" s="9">
        <f t="shared" si="2"/>
        <v>0.58449484536082463</v>
      </c>
      <c r="AC16" s="9">
        <f t="shared" si="3"/>
        <v>4.7778605552010758</v>
      </c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6.25" x14ac:dyDescent="0.25">
      <c r="A17" s="7" t="s">
        <v>35</v>
      </c>
      <c r="B17" s="7" t="s">
        <v>36</v>
      </c>
      <c r="C17" s="7" t="s">
        <v>50</v>
      </c>
      <c r="D17" s="7" t="s">
        <v>38</v>
      </c>
      <c r="E17" s="7" t="s">
        <v>39</v>
      </c>
      <c r="F17" s="7">
        <v>56</v>
      </c>
      <c r="G17" s="7">
        <v>3450</v>
      </c>
      <c r="H17" s="7" t="s">
        <v>40</v>
      </c>
      <c r="I17" s="7" t="s">
        <v>41</v>
      </c>
      <c r="J17" s="7">
        <v>1.1299999999999999</v>
      </c>
      <c r="K17" s="7">
        <v>1.5</v>
      </c>
      <c r="L17" s="7">
        <v>67</v>
      </c>
      <c r="M17" s="7">
        <v>0.75</v>
      </c>
      <c r="N17" s="7" t="s">
        <v>42</v>
      </c>
      <c r="O17" s="7"/>
      <c r="P17" s="7"/>
      <c r="Q17" s="7"/>
      <c r="R17" s="7"/>
      <c r="S17" s="7"/>
      <c r="T17" s="7"/>
      <c r="U17" s="7"/>
      <c r="V17" s="7"/>
      <c r="W17" s="7"/>
      <c r="X17" s="7" t="s">
        <v>43</v>
      </c>
      <c r="Y17" s="9">
        <f t="shared" si="0"/>
        <v>1.6865671641791042</v>
      </c>
      <c r="Z17" s="9">
        <f t="shared" si="4"/>
        <v>1258.1791044776119</v>
      </c>
      <c r="AA17" s="9">
        <f t="shared" si="1"/>
        <v>4.015865000379307</v>
      </c>
      <c r="AB17" s="9">
        <f t="shared" si="2"/>
        <v>1.2581791044776118</v>
      </c>
      <c r="AC17" s="9">
        <f t="shared" si="3"/>
        <v>3.1918071013003106</v>
      </c>
      <c r="AD17" s="9">
        <f>(0.2*AA17+0.8*AA18)/(0.2*AB17+0.8*AB18)</f>
        <v>5.7623540708096632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26.25" x14ac:dyDescent="0.25">
      <c r="A18" s="7" t="s">
        <v>35</v>
      </c>
      <c r="B18" s="7" t="s">
        <v>36</v>
      </c>
      <c r="C18" s="7" t="s">
        <v>50</v>
      </c>
      <c r="D18" s="7" t="s">
        <v>38</v>
      </c>
      <c r="E18" s="7" t="s">
        <v>39</v>
      </c>
      <c r="F18" s="7">
        <v>56</v>
      </c>
      <c r="G18" s="7">
        <v>1725</v>
      </c>
      <c r="H18" s="7" t="s">
        <v>40</v>
      </c>
      <c r="I18" s="7" t="s">
        <v>41</v>
      </c>
      <c r="J18" s="7">
        <v>0.15</v>
      </c>
      <c r="K18" s="7">
        <v>1.5</v>
      </c>
      <c r="L18" s="8">
        <v>52</v>
      </c>
      <c r="M18" s="7">
        <v>0.1</v>
      </c>
      <c r="N18" s="7" t="s">
        <v>42</v>
      </c>
      <c r="O18" s="7"/>
      <c r="P18" s="7"/>
      <c r="Q18" s="7"/>
      <c r="R18" s="7"/>
      <c r="S18" s="7"/>
      <c r="T18" s="7"/>
      <c r="U18" s="7"/>
      <c r="V18" s="7"/>
      <c r="W18" s="7"/>
      <c r="X18" s="7" t="s">
        <v>43</v>
      </c>
      <c r="Y18" s="9">
        <f t="shared" si="0"/>
        <v>0.28846153846153844</v>
      </c>
      <c r="Z18" s="9">
        <f t="shared" si="4"/>
        <v>215.19230769230768</v>
      </c>
      <c r="AA18" s="9">
        <f t="shared" si="1"/>
        <v>2.0485663912664238</v>
      </c>
      <c r="AB18" s="9">
        <f t="shared" si="2"/>
        <v>0.21519230769230768</v>
      </c>
      <c r="AC18" s="9">
        <f t="shared" si="3"/>
        <v>9.5197008351969661</v>
      </c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26.25" x14ac:dyDescent="0.25">
      <c r="A19" s="7" t="s">
        <v>35</v>
      </c>
      <c r="B19" s="7" t="s">
        <v>36</v>
      </c>
      <c r="C19" s="7" t="s">
        <v>51</v>
      </c>
      <c r="D19" s="7" t="s">
        <v>38</v>
      </c>
      <c r="E19" s="7" t="s">
        <v>39</v>
      </c>
      <c r="F19" s="7">
        <v>56</v>
      </c>
      <c r="G19" s="7">
        <v>3450</v>
      </c>
      <c r="H19" s="7" t="s">
        <v>40</v>
      </c>
      <c r="I19" s="7" t="s">
        <v>41</v>
      </c>
      <c r="J19" s="7">
        <v>0.8</v>
      </c>
      <c r="K19" s="7">
        <v>1.6</v>
      </c>
      <c r="L19" s="7">
        <v>57</v>
      </c>
      <c r="M19" s="7">
        <v>0.5</v>
      </c>
      <c r="N19" s="7" t="s">
        <v>42</v>
      </c>
      <c r="O19" s="7"/>
      <c r="P19" s="7"/>
      <c r="Q19" s="7"/>
      <c r="R19" s="7"/>
      <c r="S19" s="7"/>
      <c r="T19" s="7"/>
      <c r="U19" s="7"/>
      <c r="V19" s="7"/>
      <c r="W19" s="7"/>
      <c r="X19" s="7" t="s">
        <v>43</v>
      </c>
      <c r="Y19" s="9">
        <f t="shared" si="0"/>
        <v>1.4035087719298245</v>
      </c>
      <c r="Z19" s="9">
        <f t="shared" si="4"/>
        <v>1047.0175438596491</v>
      </c>
      <c r="AA19" s="9">
        <f t="shared" si="1"/>
        <v>3.5791751602513679</v>
      </c>
      <c r="AB19" s="9">
        <f t="shared" si="2"/>
        <v>1.0470175438596492</v>
      </c>
      <c r="AC19" s="9">
        <f t="shared" si="3"/>
        <v>3.4184481255752006</v>
      </c>
      <c r="AD19" s="9">
        <f>(0.2*AA19+0.8*AA20)/(0.2*AB19+0.8*AB20)</f>
        <v>5.2293352419065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26.25" x14ac:dyDescent="0.25">
      <c r="A20" s="7" t="s">
        <v>35</v>
      </c>
      <c r="B20" s="7" t="s">
        <v>36</v>
      </c>
      <c r="C20" s="7" t="s">
        <v>51</v>
      </c>
      <c r="D20" s="7" t="s">
        <v>38</v>
      </c>
      <c r="E20" s="7" t="s">
        <v>39</v>
      </c>
      <c r="F20" s="7">
        <v>56</v>
      </c>
      <c r="G20" s="7">
        <v>1725</v>
      </c>
      <c r="H20" s="7" t="s">
        <v>40</v>
      </c>
      <c r="I20" s="7" t="s">
        <v>41</v>
      </c>
      <c r="J20" s="7">
        <v>9.6000000000000002E-2</v>
      </c>
      <c r="K20" s="7">
        <v>1.6</v>
      </c>
      <c r="L20" s="8">
        <v>29</v>
      </c>
      <c r="M20" s="7">
        <v>0.06</v>
      </c>
      <c r="N20" s="7" t="s">
        <v>42</v>
      </c>
      <c r="O20" s="7"/>
      <c r="P20" s="7"/>
      <c r="Q20" s="7"/>
      <c r="R20" s="7"/>
      <c r="S20" s="7"/>
      <c r="T20" s="7"/>
      <c r="U20" s="7"/>
      <c r="V20" s="7"/>
      <c r="W20" s="7"/>
      <c r="X20" s="7" t="s">
        <v>43</v>
      </c>
      <c r="Y20" s="9">
        <f t="shared" si="0"/>
        <v>0.33103448275862074</v>
      </c>
      <c r="Z20" s="9">
        <f t="shared" si="4"/>
        <v>246.95172413793108</v>
      </c>
      <c r="AA20" s="9">
        <f t="shared" si="1"/>
        <v>1.765400999271125</v>
      </c>
      <c r="AB20" s="9">
        <f t="shared" si="2"/>
        <v>0.24695172413793107</v>
      </c>
      <c r="AC20" s="9">
        <f t="shared" si="3"/>
        <v>7.1487696853863127</v>
      </c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26.25" x14ac:dyDescent="0.25">
      <c r="A21" s="7" t="s">
        <v>35</v>
      </c>
      <c r="B21" s="7" t="s">
        <v>36</v>
      </c>
      <c r="C21" s="7" t="s">
        <v>52</v>
      </c>
      <c r="D21" s="7" t="s">
        <v>38</v>
      </c>
      <c r="E21" s="7" t="s">
        <v>39</v>
      </c>
      <c r="F21" s="7">
        <v>48</v>
      </c>
      <c r="G21" s="7">
        <v>3450</v>
      </c>
      <c r="H21" s="7" t="s">
        <v>40</v>
      </c>
      <c r="I21" s="7" t="s">
        <v>41</v>
      </c>
      <c r="J21" s="7">
        <v>3</v>
      </c>
      <c r="K21" s="7">
        <v>1</v>
      </c>
      <c r="L21" s="7">
        <v>77</v>
      </c>
      <c r="M21" s="7">
        <v>3</v>
      </c>
      <c r="N21" s="7" t="s">
        <v>42</v>
      </c>
      <c r="O21" s="7"/>
      <c r="P21" s="7"/>
      <c r="Q21" s="7"/>
      <c r="R21" s="7"/>
      <c r="S21" s="7"/>
      <c r="T21" s="7"/>
      <c r="U21" s="7"/>
      <c r="V21" s="7"/>
      <c r="W21" s="7"/>
      <c r="X21" s="7" t="s">
        <v>43</v>
      </c>
      <c r="Y21" s="9">
        <f t="shared" si="0"/>
        <v>3.8961038961038961</v>
      </c>
      <c r="Z21" s="9">
        <f t="shared" si="4"/>
        <v>2906.4935064935066</v>
      </c>
      <c r="AA21" s="9">
        <f t="shared" si="1"/>
        <v>5.5606647012178323</v>
      </c>
      <c r="AB21" s="9">
        <f t="shared" si="2"/>
        <v>2.9064935064935065</v>
      </c>
      <c r="AC21" s="9">
        <f t="shared" si="3"/>
        <v>1.9131866934484947</v>
      </c>
      <c r="AD21" s="9">
        <f>(0.2*AA21+0.8*AA22)/(0.2*AB21+0.8*AB22)</f>
        <v>3.2106185561753211</v>
      </c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26.25" x14ac:dyDescent="0.25">
      <c r="A22" s="7" t="s">
        <v>35</v>
      </c>
      <c r="B22" s="7" t="s">
        <v>36</v>
      </c>
      <c r="C22" s="7" t="s">
        <v>52</v>
      </c>
      <c r="D22" s="7" t="s">
        <v>38</v>
      </c>
      <c r="E22" s="7" t="s">
        <v>39</v>
      </c>
      <c r="F22" s="7">
        <v>48</v>
      </c>
      <c r="G22" s="7">
        <v>1725</v>
      </c>
      <c r="H22" s="7" t="s">
        <v>40</v>
      </c>
      <c r="I22" s="7" t="s">
        <v>41</v>
      </c>
      <c r="J22" s="7">
        <v>0.38</v>
      </c>
      <c r="K22" s="7">
        <v>1</v>
      </c>
      <c r="L22" s="8">
        <v>49.2</v>
      </c>
      <c r="M22" s="7">
        <v>0.38</v>
      </c>
      <c r="N22" s="7" t="s">
        <v>42</v>
      </c>
      <c r="O22" s="7"/>
      <c r="P22" s="7"/>
      <c r="Q22" s="7"/>
      <c r="R22" s="7"/>
      <c r="S22" s="7"/>
      <c r="T22" s="7"/>
      <c r="U22" s="7"/>
      <c r="V22" s="7"/>
      <c r="W22" s="7"/>
      <c r="X22" s="7" t="s">
        <v>43</v>
      </c>
      <c r="Y22" s="9">
        <f t="shared" si="0"/>
        <v>0.77235772357723576</v>
      </c>
      <c r="Z22" s="9">
        <f t="shared" si="4"/>
        <v>576.17886178861784</v>
      </c>
      <c r="AA22" s="9">
        <f t="shared" si="1"/>
        <v>2.7926348663678366</v>
      </c>
      <c r="AB22" s="9">
        <f t="shared" si="2"/>
        <v>0.57617886178861788</v>
      </c>
      <c r="AC22" s="9">
        <f t="shared" si="3"/>
        <v>4.8468193673379982</v>
      </c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26.25" x14ac:dyDescent="0.25">
      <c r="A23" s="7" t="s">
        <v>35</v>
      </c>
      <c r="B23" s="7" t="s">
        <v>36</v>
      </c>
      <c r="C23" s="7" t="s">
        <v>53</v>
      </c>
      <c r="D23" s="7" t="s">
        <v>38</v>
      </c>
      <c r="E23" s="7" t="s">
        <v>39</v>
      </c>
      <c r="F23" s="7">
        <v>56</v>
      </c>
      <c r="G23" s="7">
        <v>3450</v>
      </c>
      <c r="H23" s="7" t="s">
        <v>40</v>
      </c>
      <c r="I23" s="7" t="s">
        <v>41</v>
      </c>
      <c r="J23" s="7">
        <v>1.95</v>
      </c>
      <c r="K23" s="7">
        <v>1.3</v>
      </c>
      <c r="L23" s="7">
        <v>74.400000000000006</v>
      </c>
      <c r="M23" s="7">
        <v>1.5</v>
      </c>
      <c r="N23" s="7" t="s">
        <v>42</v>
      </c>
      <c r="O23" s="7"/>
      <c r="P23" s="7"/>
      <c r="Q23" s="7"/>
      <c r="R23" s="7"/>
      <c r="S23" s="7"/>
      <c r="T23" s="7"/>
      <c r="U23" s="7"/>
      <c r="V23" s="7"/>
      <c r="W23" s="7"/>
      <c r="X23" s="7" t="s">
        <v>43</v>
      </c>
      <c r="Y23" s="9">
        <f t="shared" si="0"/>
        <v>2.6209677419354835</v>
      </c>
      <c r="Z23" s="9">
        <f t="shared" si="4"/>
        <v>1955.2419354838707</v>
      </c>
      <c r="AA23" s="9">
        <f t="shared" si="1"/>
        <v>4.8168652158836736</v>
      </c>
      <c r="AB23" s="9">
        <f t="shared" si="2"/>
        <v>1.9552419354838708</v>
      </c>
      <c r="AC23" s="9">
        <f t="shared" si="3"/>
        <v>2.463564804164057</v>
      </c>
      <c r="AD23" s="9">
        <f>(0.2*AA23+0.8*AA24)/(0.2*AB23+0.8*AB24)</f>
        <v>3.9844446126195767</v>
      </c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26.25" x14ac:dyDescent="0.25">
      <c r="A24" s="7" t="s">
        <v>35</v>
      </c>
      <c r="B24" s="7" t="s">
        <v>36</v>
      </c>
      <c r="C24" s="7" t="s">
        <v>53</v>
      </c>
      <c r="D24" s="7" t="s">
        <v>38</v>
      </c>
      <c r="E24" s="7" t="s">
        <v>39</v>
      </c>
      <c r="F24" s="7">
        <v>56</v>
      </c>
      <c r="G24" s="7">
        <v>1725</v>
      </c>
      <c r="H24" s="7" t="s">
        <v>40</v>
      </c>
      <c r="I24" s="7" t="s">
        <v>41</v>
      </c>
      <c r="J24" s="7">
        <v>0.26</v>
      </c>
      <c r="K24" s="7">
        <v>1.3</v>
      </c>
      <c r="L24" s="8">
        <v>45</v>
      </c>
      <c r="M24" s="7">
        <v>0.2</v>
      </c>
      <c r="N24" s="7" t="s">
        <v>42</v>
      </c>
      <c r="O24" s="7"/>
      <c r="P24" s="7"/>
      <c r="Q24" s="7"/>
      <c r="R24" s="7"/>
      <c r="S24" s="7"/>
      <c r="T24" s="7"/>
      <c r="U24" s="7"/>
      <c r="V24" s="7"/>
      <c r="W24" s="7"/>
      <c r="X24" s="7" t="s">
        <v>43</v>
      </c>
      <c r="Y24" s="9">
        <f t="shared" si="0"/>
        <v>0.57777777777777783</v>
      </c>
      <c r="Z24" s="9">
        <f t="shared" si="4"/>
        <v>431.02222222222224</v>
      </c>
      <c r="AA24" s="9">
        <f t="shared" si="1"/>
        <v>2.4608061663333793</v>
      </c>
      <c r="AB24" s="9">
        <f t="shared" si="2"/>
        <v>0.43102222222222225</v>
      </c>
      <c r="AC24" s="9">
        <f t="shared" si="3"/>
        <v>5.7092327018458482</v>
      </c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26.25" x14ac:dyDescent="0.25">
      <c r="A25" s="7" t="s">
        <v>35</v>
      </c>
      <c r="B25" s="7" t="s">
        <v>36</v>
      </c>
      <c r="C25" s="7" t="s">
        <v>54</v>
      </c>
      <c r="D25" s="7" t="s">
        <v>38</v>
      </c>
      <c r="E25" s="7" t="s">
        <v>39</v>
      </c>
      <c r="F25" s="7">
        <v>56</v>
      </c>
      <c r="G25" s="7">
        <v>3450</v>
      </c>
      <c r="H25" s="7" t="s">
        <v>40</v>
      </c>
      <c r="I25" s="7" t="s">
        <v>41</v>
      </c>
      <c r="J25" s="7">
        <v>1.95</v>
      </c>
      <c r="K25" s="7">
        <v>1.3</v>
      </c>
      <c r="L25" s="7">
        <v>72.599999999999994</v>
      </c>
      <c r="M25" s="7">
        <v>1.5</v>
      </c>
      <c r="N25" s="7" t="s">
        <v>42</v>
      </c>
      <c r="O25" s="7"/>
      <c r="P25" s="7"/>
      <c r="Q25" s="7"/>
      <c r="R25" s="7"/>
      <c r="S25" s="7"/>
      <c r="T25" s="7"/>
      <c r="U25" s="7"/>
      <c r="V25" s="7"/>
      <c r="W25" s="7"/>
      <c r="X25" s="7" t="s">
        <v>43</v>
      </c>
      <c r="Y25" s="9">
        <f t="shared" si="0"/>
        <v>2.6859504132231407</v>
      </c>
      <c r="Z25" s="9">
        <f t="shared" si="4"/>
        <v>2003.7190082644629</v>
      </c>
      <c r="AA25" s="9">
        <f t="shared" si="1"/>
        <v>4.8168652158836736</v>
      </c>
      <c r="AB25" s="9">
        <f t="shared" si="2"/>
        <v>2.0037190082644627</v>
      </c>
      <c r="AC25" s="9">
        <f t="shared" si="3"/>
        <v>2.403962429869765</v>
      </c>
      <c r="AD25" s="9">
        <f>(0.2*AA25+0.8*AA26)/(0.2*AB25+0.8*AB26)</f>
        <v>4.2839784571256931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26.25" x14ac:dyDescent="0.25">
      <c r="A26" s="7" t="s">
        <v>35</v>
      </c>
      <c r="B26" s="7" t="s">
        <v>36</v>
      </c>
      <c r="C26" s="7" t="s">
        <v>54</v>
      </c>
      <c r="D26" s="7" t="s">
        <v>38</v>
      </c>
      <c r="E26" s="7" t="s">
        <v>39</v>
      </c>
      <c r="F26" s="7">
        <v>56</v>
      </c>
      <c r="G26" s="7">
        <v>1725</v>
      </c>
      <c r="H26" s="7" t="s">
        <v>40</v>
      </c>
      <c r="I26" s="7" t="s">
        <v>41</v>
      </c>
      <c r="J26" s="7">
        <v>0.26</v>
      </c>
      <c r="K26" s="7">
        <v>1.3</v>
      </c>
      <c r="L26" s="8">
        <v>54.7</v>
      </c>
      <c r="M26" s="7">
        <v>0.2</v>
      </c>
      <c r="N26" s="7" t="s">
        <v>42</v>
      </c>
      <c r="O26" s="7"/>
      <c r="P26" s="7"/>
      <c r="Q26" s="7"/>
      <c r="R26" s="7"/>
      <c r="S26" s="7"/>
      <c r="T26" s="7"/>
      <c r="U26" s="7"/>
      <c r="V26" s="7"/>
      <c r="W26" s="7"/>
      <c r="X26" s="7" t="s">
        <v>43</v>
      </c>
      <c r="Y26" s="9">
        <f t="shared" si="0"/>
        <v>0.47531992687385738</v>
      </c>
      <c r="Z26" s="9">
        <f t="shared" si="4"/>
        <v>354.5886654478976</v>
      </c>
      <c r="AA26" s="9">
        <f t="shared" si="1"/>
        <v>2.4608061663333793</v>
      </c>
      <c r="AB26" s="9">
        <f t="shared" si="2"/>
        <v>0.35458866544789758</v>
      </c>
      <c r="AC26" s="9">
        <f t="shared" si="3"/>
        <v>6.9398895286881759</v>
      </c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26.25" x14ac:dyDescent="0.25">
      <c r="A27" s="7" t="s">
        <v>35</v>
      </c>
      <c r="B27" s="7" t="s">
        <v>36</v>
      </c>
      <c r="C27" s="7" t="s">
        <v>55</v>
      </c>
      <c r="D27" s="7" t="s">
        <v>34</v>
      </c>
      <c r="E27" s="7" t="s">
        <v>39</v>
      </c>
      <c r="F27" s="7">
        <v>56</v>
      </c>
      <c r="G27" s="7">
        <v>3450</v>
      </c>
      <c r="H27" s="7" t="s">
        <v>40</v>
      </c>
      <c r="I27" s="7" t="s">
        <v>41</v>
      </c>
      <c r="J27" s="7">
        <v>1.95</v>
      </c>
      <c r="K27" s="7">
        <v>1.3</v>
      </c>
      <c r="L27" s="7">
        <v>79</v>
      </c>
      <c r="M27" s="7">
        <v>1.5</v>
      </c>
      <c r="N27" s="7" t="s">
        <v>42</v>
      </c>
      <c r="O27" s="7"/>
      <c r="P27" s="7"/>
      <c r="Q27" s="7"/>
      <c r="R27" s="7"/>
      <c r="S27" s="7"/>
      <c r="T27" s="7"/>
      <c r="U27" s="7"/>
      <c r="V27" s="7"/>
      <c r="W27" s="7"/>
      <c r="X27" s="7" t="s">
        <v>43</v>
      </c>
      <c r="Y27" s="9">
        <f t="shared" si="0"/>
        <v>2.4683544303797467</v>
      </c>
      <c r="Z27" s="9">
        <f t="shared" si="4"/>
        <v>1841.3924050632911</v>
      </c>
      <c r="AA27" s="9">
        <f t="shared" si="1"/>
        <v>4.8168652158836736</v>
      </c>
      <c r="AB27" s="9">
        <f t="shared" si="2"/>
        <v>1.841392405063291</v>
      </c>
      <c r="AC27" s="9">
        <f t="shared" si="3"/>
        <v>2.6158819829161355</v>
      </c>
      <c r="AD27" s="9">
        <f>(0.2*AA27+0.8*AA28)/(0.2*AB27+0.8*AB28)</f>
        <v>4.2778335823601399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26.25" x14ac:dyDescent="0.25">
      <c r="A28" s="7" t="s">
        <v>35</v>
      </c>
      <c r="B28" s="7" t="s">
        <v>36</v>
      </c>
      <c r="C28" s="7" t="s">
        <v>55</v>
      </c>
      <c r="D28" s="7" t="s">
        <v>34</v>
      </c>
      <c r="E28" s="7" t="s">
        <v>39</v>
      </c>
      <c r="F28" s="7">
        <v>56</v>
      </c>
      <c r="G28" s="7">
        <v>1725</v>
      </c>
      <c r="H28" s="7" t="s">
        <v>40</v>
      </c>
      <c r="I28" s="7" t="s">
        <v>41</v>
      </c>
      <c r="J28" s="7">
        <v>0.32500000000000001</v>
      </c>
      <c r="K28" s="7">
        <v>1.3</v>
      </c>
      <c r="L28" s="8">
        <v>55</v>
      </c>
      <c r="M28" s="7">
        <v>0.25</v>
      </c>
      <c r="N28" s="7" t="s">
        <v>42</v>
      </c>
      <c r="O28" s="7"/>
      <c r="P28" s="7"/>
      <c r="Q28" s="7"/>
      <c r="R28" s="7"/>
      <c r="S28" s="7"/>
      <c r="T28" s="7"/>
      <c r="U28" s="7"/>
      <c r="V28" s="7"/>
      <c r="W28" s="7"/>
      <c r="X28" s="7" t="s">
        <v>43</v>
      </c>
      <c r="Y28" s="9">
        <f t="shared" si="0"/>
        <v>0.59090909090909083</v>
      </c>
      <c r="Z28" s="9">
        <f t="shared" si="4"/>
        <v>440.81818181818176</v>
      </c>
      <c r="AA28" s="9">
        <f t="shared" si="1"/>
        <v>2.6508230850965009</v>
      </c>
      <c r="AB28" s="9">
        <f t="shared" si="2"/>
        <v>0.44081818181818178</v>
      </c>
      <c r="AC28" s="9">
        <f t="shared" si="3"/>
        <v>6.0134159488681194</v>
      </c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26.25" x14ac:dyDescent="0.25">
      <c r="A29" s="7" t="s">
        <v>35</v>
      </c>
      <c r="B29" s="7" t="s">
        <v>36</v>
      </c>
      <c r="C29" s="7" t="s">
        <v>56</v>
      </c>
      <c r="D29" s="7" t="s">
        <v>38</v>
      </c>
      <c r="E29" s="7" t="s">
        <v>39</v>
      </c>
      <c r="F29" s="7">
        <v>56</v>
      </c>
      <c r="G29" s="7">
        <v>3450</v>
      </c>
      <c r="H29" s="7" t="s">
        <v>40</v>
      </c>
      <c r="I29" s="7" t="s">
        <v>41</v>
      </c>
      <c r="J29" s="7">
        <v>1.5</v>
      </c>
      <c r="K29" s="7">
        <v>1</v>
      </c>
      <c r="L29" s="7">
        <v>69</v>
      </c>
      <c r="M29" s="7">
        <v>1.5</v>
      </c>
      <c r="N29" s="7" t="s">
        <v>42</v>
      </c>
      <c r="O29" s="7"/>
      <c r="P29" s="7"/>
      <c r="Q29" s="7"/>
      <c r="R29" s="7"/>
      <c r="S29" s="7"/>
      <c r="T29" s="7"/>
      <c r="U29" s="7"/>
      <c r="V29" s="7"/>
      <c r="W29" s="7"/>
      <c r="X29" s="7" t="s">
        <v>43</v>
      </c>
      <c r="Y29" s="9">
        <f t="shared" si="0"/>
        <v>2.1739130434782608</v>
      </c>
      <c r="Z29" s="9">
        <f t="shared" si="4"/>
        <v>1621.7391304347825</v>
      </c>
      <c r="AA29" s="9">
        <f t="shared" si="1"/>
        <v>4.4135024981778104</v>
      </c>
      <c r="AB29" s="9">
        <f t="shared" si="2"/>
        <v>1.6217391304347826</v>
      </c>
      <c r="AC29" s="9">
        <f t="shared" si="3"/>
        <v>2.7214626664367194</v>
      </c>
      <c r="AD29" s="9">
        <f>(0.2*AA29+0.8*AA30)/(0.2*AB29+0.8*AB30)</f>
        <v>4.3592989262277042</v>
      </c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26.25" x14ac:dyDescent="0.25">
      <c r="A30" s="7" t="s">
        <v>35</v>
      </c>
      <c r="B30" s="7" t="s">
        <v>36</v>
      </c>
      <c r="C30" s="7" t="s">
        <v>56</v>
      </c>
      <c r="D30" s="7" t="s">
        <v>38</v>
      </c>
      <c r="E30" s="7" t="s">
        <v>39</v>
      </c>
      <c r="F30" s="7">
        <v>56</v>
      </c>
      <c r="G30" s="7">
        <v>1725</v>
      </c>
      <c r="H30" s="7" t="s">
        <v>40</v>
      </c>
      <c r="I30" s="7" t="s">
        <v>41</v>
      </c>
      <c r="J30" s="7">
        <v>0.19</v>
      </c>
      <c r="K30" s="7">
        <v>1</v>
      </c>
      <c r="L30" s="8">
        <v>39.799999999999997</v>
      </c>
      <c r="M30" s="7">
        <v>0.19</v>
      </c>
      <c r="N30" s="7" t="s">
        <v>42</v>
      </c>
      <c r="O30" s="7"/>
      <c r="P30" s="7"/>
      <c r="Q30" s="7"/>
      <c r="R30" s="7"/>
      <c r="S30" s="7"/>
      <c r="T30" s="7"/>
      <c r="U30" s="7"/>
      <c r="V30" s="7"/>
      <c r="W30" s="7"/>
      <c r="X30" s="7" t="s">
        <v>43</v>
      </c>
      <c r="Y30" s="9">
        <f t="shared" si="0"/>
        <v>0.4773869346733669</v>
      </c>
      <c r="Z30" s="9">
        <f t="shared" si="4"/>
        <v>356.13065326633171</v>
      </c>
      <c r="AA30" s="9">
        <f t="shared" si="1"/>
        <v>2.2165157623176879</v>
      </c>
      <c r="AB30" s="9">
        <f t="shared" si="2"/>
        <v>0.3561306532663317</v>
      </c>
      <c r="AC30" s="9">
        <f t="shared" si="3"/>
        <v>6.2238836842277383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26.25" x14ac:dyDescent="0.25">
      <c r="A31" s="7" t="s">
        <v>35</v>
      </c>
      <c r="B31" s="7" t="s">
        <v>36</v>
      </c>
      <c r="C31" s="7" t="s">
        <v>57</v>
      </c>
      <c r="D31" s="7" t="s">
        <v>38</v>
      </c>
      <c r="E31" s="7" t="s">
        <v>39</v>
      </c>
      <c r="F31" s="7">
        <v>48</v>
      </c>
      <c r="G31" s="7">
        <v>3450</v>
      </c>
      <c r="H31" s="7" t="s">
        <v>40</v>
      </c>
      <c r="I31" s="7" t="s">
        <v>41</v>
      </c>
      <c r="J31" s="7">
        <v>2</v>
      </c>
      <c r="K31" s="7">
        <v>1</v>
      </c>
      <c r="L31" s="7">
        <v>75</v>
      </c>
      <c r="M31" s="7">
        <v>2</v>
      </c>
      <c r="N31" s="7" t="s">
        <v>42</v>
      </c>
      <c r="O31" s="7"/>
      <c r="P31" s="7"/>
      <c r="Q31" s="7"/>
      <c r="R31" s="7"/>
      <c r="S31" s="7"/>
      <c r="T31" s="7"/>
      <c r="U31" s="7"/>
      <c r="V31" s="7"/>
      <c r="W31" s="7"/>
      <c r="X31" s="7" t="s">
        <v>43</v>
      </c>
      <c r="Y31" s="9">
        <f t="shared" si="0"/>
        <v>2.6666666666666665</v>
      </c>
      <c r="Z31" s="9">
        <f t="shared" si="4"/>
        <v>1989.3333333333333</v>
      </c>
      <c r="AA31" s="9">
        <f t="shared" si="1"/>
        <v>4.8576880539326082</v>
      </c>
      <c r="AB31" s="9">
        <f t="shared" si="2"/>
        <v>1.9893333333333332</v>
      </c>
      <c r="AC31" s="9">
        <f t="shared" si="3"/>
        <v>2.4418673193360969</v>
      </c>
      <c r="AD31" s="9">
        <f>(0.2*AA31+0.8*AA32)/(0.2*AB31+0.8*AB32)</f>
        <v>4.3875263064006864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26.25" x14ac:dyDescent="0.25">
      <c r="A32" s="7" t="s">
        <v>35</v>
      </c>
      <c r="B32" s="7" t="s">
        <v>36</v>
      </c>
      <c r="C32" s="7" t="s">
        <v>57</v>
      </c>
      <c r="D32" s="7" t="s">
        <v>38</v>
      </c>
      <c r="E32" s="7" t="s">
        <v>39</v>
      </c>
      <c r="F32" s="7">
        <v>48</v>
      </c>
      <c r="G32" s="7">
        <v>1725</v>
      </c>
      <c r="H32" s="7" t="s">
        <v>40</v>
      </c>
      <c r="I32" s="7" t="s">
        <v>41</v>
      </c>
      <c r="J32" s="7">
        <v>0.25</v>
      </c>
      <c r="K32" s="7">
        <v>1</v>
      </c>
      <c r="L32" s="8">
        <v>56</v>
      </c>
      <c r="M32" s="7">
        <v>0.25</v>
      </c>
      <c r="N32" s="7" t="s">
        <v>42</v>
      </c>
      <c r="O32" s="7"/>
      <c r="P32" s="7"/>
      <c r="Q32" s="7"/>
      <c r="R32" s="7"/>
      <c r="S32" s="7"/>
      <c r="T32" s="7"/>
      <c r="U32" s="7"/>
      <c r="V32" s="7"/>
      <c r="W32" s="7"/>
      <c r="X32" s="7" t="s">
        <v>43</v>
      </c>
      <c r="Y32" s="9">
        <f t="shared" si="0"/>
        <v>0.4464285714285714</v>
      </c>
      <c r="Z32" s="9">
        <f t="shared" si="4"/>
        <v>333.03571428571428</v>
      </c>
      <c r="AA32" s="9">
        <f t="shared" si="1"/>
        <v>2.4288440269663036</v>
      </c>
      <c r="AB32" s="9">
        <f t="shared" si="2"/>
        <v>0.33303571428571427</v>
      </c>
      <c r="AC32" s="9">
        <f t="shared" si="3"/>
        <v>7.2930437270838073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26.25" x14ac:dyDescent="0.25">
      <c r="A33" s="7" t="s">
        <v>35</v>
      </c>
      <c r="B33" s="7" t="s">
        <v>36</v>
      </c>
      <c r="C33" s="7" t="s">
        <v>58</v>
      </c>
      <c r="D33" s="7" t="s">
        <v>38</v>
      </c>
      <c r="E33" s="7" t="s">
        <v>39</v>
      </c>
      <c r="F33" s="7">
        <v>56</v>
      </c>
      <c r="G33" s="7">
        <v>3450</v>
      </c>
      <c r="H33" s="7" t="s">
        <v>40</v>
      </c>
      <c r="I33" s="7" t="s">
        <v>41</v>
      </c>
      <c r="J33" s="7">
        <v>1.1299999999999999</v>
      </c>
      <c r="K33" s="7">
        <v>1.5</v>
      </c>
      <c r="L33" s="7">
        <v>67</v>
      </c>
      <c r="M33" s="7">
        <v>0.75</v>
      </c>
      <c r="N33" s="7" t="s">
        <v>42</v>
      </c>
      <c r="O33" s="7"/>
      <c r="P33" s="7"/>
      <c r="Q33" s="7"/>
      <c r="R33" s="7"/>
      <c r="S33" s="7"/>
      <c r="T33" s="7"/>
      <c r="U33" s="7"/>
      <c r="V33" s="7"/>
      <c r="W33" s="7"/>
      <c r="X33" s="7" t="s">
        <v>43</v>
      </c>
      <c r="Y33" s="9">
        <f t="shared" si="0"/>
        <v>1.6865671641791042</v>
      </c>
      <c r="Z33" s="9">
        <f t="shared" si="4"/>
        <v>1258.1791044776119</v>
      </c>
      <c r="AA33" s="9">
        <f t="shared" si="1"/>
        <v>4.015865000379307</v>
      </c>
      <c r="AB33" s="9">
        <f t="shared" si="2"/>
        <v>1.2581791044776118</v>
      </c>
      <c r="AC33" s="9">
        <f t="shared" si="3"/>
        <v>3.1918071013003106</v>
      </c>
      <c r="AD33" s="9">
        <f>(0.2*AA33+0.8*AA34)/(0.2*AB33+0.8*AB34)</f>
        <v>5.7623540708096632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26.25" x14ac:dyDescent="0.25">
      <c r="A34" s="7" t="s">
        <v>35</v>
      </c>
      <c r="B34" s="7" t="s">
        <v>36</v>
      </c>
      <c r="C34" s="7" t="s">
        <v>58</v>
      </c>
      <c r="D34" s="7" t="s">
        <v>38</v>
      </c>
      <c r="E34" s="7" t="s">
        <v>39</v>
      </c>
      <c r="F34" s="7">
        <v>56</v>
      </c>
      <c r="G34" s="7">
        <v>1725</v>
      </c>
      <c r="H34" s="7" t="s">
        <v>40</v>
      </c>
      <c r="I34" s="7" t="s">
        <v>41</v>
      </c>
      <c r="J34" s="7">
        <v>0.15</v>
      </c>
      <c r="K34" s="7">
        <v>1.5</v>
      </c>
      <c r="L34" s="8">
        <v>52</v>
      </c>
      <c r="M34" s="7">
        <v>0.1</v>
      </c>
      <c r="N34" s="7" t="s">
        <v>42</v>
      </c>
      <c r="O34" s="7"/>
      <c r="P34" s="7"/>
      <c r="Q34" s="7"/>
      <c r="R34" s="7"/>
      <c r="S34" s="7"/>
      <c r="T34" s="7"/>
      <c r="U34" s="7"/>
      <c r="V34" s="7"/>
      <c r="W34" s="7"/>
      <c r="X34" s="7" t="s">
        <v>43</v>
      </c>
      <c r="Y34" s="9">
        <f t="shared" si="0"/>
        <v>0.28846153846153844</v>
      </c>
      <c r="Z34" s="9">
        <f t="shared" si="4"/>
        <v>215.19230769230768</v>
      </c>
      <c r="AA34" s="9">
        <f t="shared" si="1"/>
        <v>2.0485663912664238</v>
      </c>
      <c r="AB34" s="9">
        <f t="shared" si="2"/>
        <v>0.21519230769230768</v>
      </c>
      <c r="AC34" s="9">
        <f t="shared" si="3"/>
        <v>9.5197008351969661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26.25" x14ac:dyDescent="0.25">
      <c r="A35" s="7" t="s">
        <v>35</v>
      </c>
      <c r="B35" s="7" t="s">
        <v>36</v>
      </c>
      <c r="C35" s="7" t="s">
        <v>59</v>
      </c>
      <c r="D35" s="7" t="s">
        <v>38</v>
      </c>
      <c r="E35" s="7" t="s">
        <v>39</v>
      </c>
      <c r="F35" s="7">
        <v>56</v>
      </c>
      <c r="G35" s="7">
        <v>3450</v>
      </c>
      <c r="H35" s="7" t="s">
        <v>40</v>
      </c>
      <c r="I35" s="7" t="s">
        <v>41</v>
      </c>
      <c r="J35" s="7">
        <v>1.5</v>
      </c>
      <c r="K35" s="7">
        <v>1</v>
      </c>
      <c r="L35" s="7">
        <v>73.5</v>
      </c>
      <c r="M35" s="7">
        <v>1.5</v>
      </c>
      <c r="N35" s="7" t="s">
        <v>42</v>
      </c>
      <c r="O35" s="7"/>
      <c r="P35" s="7"/>
      <c r="Q35" s="7"/>
      <c r="R35" s="7"/>
      <c r="S35" s="7"/>
      <c r="T35" s="7"/>
      <c r="U35" s="7"/>
      <c r="V35" s="7"/>
      <c r="W35" s="7"/>
      <c r="X35" s="7" t="s">
        <v>43</v>
      </c>
      <c r="Y35" s="9">
        <f t="shared" si="0"/>
        <v>2.0408163265306123</v>
      </c>
      <c r="Z35" s="9">
        <f t="shared" si="4"/>
        <v>1522.4489795918369</v>
      </c>
      <c r="AA35" s="9">
        <f t="shared" si="1"/>
        <v>4.4135024981778104</v>
      </c>
      <c r="AB35" s="9">
        <f t="shared" si="2"/>
        <v>1.5224489795918368</v>
      </c>
      <c r="AC35" s="9">
        <f t="shared" si="3"/>
        <v>2.8989493620738966</v>
      </c>
      <c r="AD35" s="9">
        <f>(0.2*AA35+0.8*AA36)/(0.2*AB35+0.8*AB36)</f>
        <v>4.999141930007414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26.25" x14ac:dyDescent="0.25">
      <c r="A36" s="7" t="s">
        <v>35</v>
      </c>
      <c r="B36" s="7" t="s">
        <v>36</v>
      </c>
      <c r="C36" s="7" t="s">
        <v>59</v>
      </c>
      <c r="D36" s="7" t="s">
        <v>38</v>
      </c>
      <c r="E36" s="7" t="s">
        <v>39</v>
      </c>
      <c r="F36" s="7">
        <v>56</v>
      </c>
      <c r="G36" s="7">
        <v>1725</v>
      </c>
      <c r="H36" s="7" t="s">
        <v>40</v>
      </c>
      <c r="I36" s="7" t="s">
        <v>41</v>
      </c>
      <c r="J36" s="7">
        <v>0.19</v>
      </c>
      <c r="K36" s="7">
        <v>1</v>
      </c>
      <c r="L36" s="8">
        <v>50</v>
      </c>
      <c r="M36" s="7">
        <v>0.19</v>
      </c>
      <c r="N36" s="7" t="s">
        <v>42</v>
      </c>
      <c r="O36" s="7"/>
      <c r="P36" s="7"/>
      <c r="Q36" s="7"/>
      <c r="R36" s="7"/>
      <c r="S36" s="7"/>
      <c r="T36" s="7"/>
      <c r="U36" s="7"/>
      <c r="V36" s="7"/>
      <c r="W36" s="7"/>
      <c r="X36" s="7" t="s">
        <v>43</v>
      </c>
      <c r="Y36" s="9">
        <f t="shared" si="0"/>
        <v>0.38</v>
      </c>
      <c r="Z36" s="9">
        <f t="shared" si="4"/>
        <v>283.48</v>
      </c>
      <c r="AA36" s="9">
        <f t="shared" si="1"/>
        <v>2.2165157623176879</v>
      </c>
      <c r="AB36" s="9">
        <f t="shared" si="2"/>
        <v>0.28348000000000001</v>
      </c>
      <c r="AC36" s="9">
        <f t="shared" si="3"/>
        <v>7.818949352044898</v>
      </c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26.25" x14ac:dyDescent="0.25">
      <c r="A37" s="7" t="s">
        <v>35</v>
      </c>
      <c r="B37" s="7" t="s">
        <v>36</v>
      </c>
      <c r="C37" s="7" t="s">
        <v>60</v>
      </c>
      <c r="D37" s="7" t="s">
        <v>38</v>
      </c>
      <c r="E37" s="7" t="s">
        <v>39</v>
      </c>
      <c r="F37" s="7">
        <v>56</v>
      </c>
      <c r="G37" s="7">
        <v>3450</v>
      </c>
      <c r="H37" s="7" t="s">
        <v>40</v>
      </c>
      <c r="I37" s="7" t="s">
        <v>41</v>
      </c>
      <c r="J37" s="7">
        <v>3.45</v>
      </c>
      <c r="K37" s="7">
        <v>1.1499999999999999</v>
      </c>
      <c r="L37" s="7">
        <v>80</v>
      </c>
      <c r="M37" s="7">
        <v>3</v>
      </c>
      <c r="N37" s="7" t="s">
        <v>42</v>
      </c>
      <c r="O37" s="7"/>
      <c r="P37" s="7"/>
      <c r="Q37" s="7"/>
      <c r="R37" s="7"/>
      <c r="S37" s="7"/>
      <c r="T37" s="7"/>
      <c r="U37" s="7"/>
      <c r="V37" s="7"/>
      <c r="W37" s="7"/>
      <c r="X37" s="7" t="s">
        <v>43</v>
      </c>
      <c r="Y37" s="9">
        <f t="shared" si="0"/>
        <v>4.3125</v>
      </c>
      <c r="Z37" s="9">
        <f t="shared" si="4"/>
        <v>3217.125</v>
      </c>
      <c r="AA37" s="9">
        <f t="shared" si="1"/>
        <v>5.8258503161562656</v>
      </c>
      <c r="AB37" s="9">
        <f t="shared" si="2"/>
        <v>3.2171249999999998</v>
      </c>
      <c r="AC37" s="9">
        <f t="shared" si="3"/>
        <v>1.8108871480456201</v>
      </c>
      <c r="AD37" s="9">
        <f>(0.2*AA37+0.8*AA38)/(0.2*AB37+0.8*AB38)</f>
        <v>3.0798621622034124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26.25" x14ac:dyDescent="0.25">
      <c r="A38" s="7" t="s">
        <v>35</v>
      </c>
      <c r="B38" s="7" t="s">
        <v>36</v>
      </c>
      <c r="C38" s="7" t="s">
        <v>60</v>
      </c>
      <c r="D38" s="7" t="s">
        <v>38</v>
      </c>
      <c r="E38" s="7" t="s">
        <v>39</v>
      </c>
      <c r="F38" s="7">
        <v>56</v>
      </c>
      <c r="G38" s="7">
        <v>1725</v>
      </c>
      <c r="H38" s="7" t="s">
        <v>40</v>
      </c>
      <c r="I38" s="7" t="s">
        <v>41</v>
      </c>
      <c r="J38" s="7">
        <v>0.437</v>
      </c>
      <c r="K38" s="7">
        <v>1.1499999999999999</v>
      </c>
      <c r="L38" s="8">
        <v>52.7</v>
      </c>
      <c r="M38" s="7">
        <v>0.38</v>
      </c>
      <c r="N38" s="7" t="s">
        <v>42</v>
      </c>
      <c r="O38" s="7"/>
      <c r="P38" s="7"/>
      <c r="Q38" s="7"/>
      <c r="R38" s="7"/>
      <c r="S38" s="7"/>
      <c r="T38" s="7"/>
      <c r="U38" s="7"/>
      <c r="V38" s="7"/>
      <c r="W38" s="7"/>
      <c r="X38" s="7" t="s">
        <v>43</v>
      </c>
      <c r="Y38" s="9">
        <f t="shared" si="0"/>
        <v>0.82922201138519924</v>
      </c>
      <c r="Z38" s="9">
        <f t="shared" si="4"/>
        <v>618.59962049335866</v>
      </c>
      <c r="AA38" s="9">
        <f t="shared" si="1"/>
        <v>2.9258143753164827</v>
      </c>
      <c r="AB38" s="9">
        <f t="shared" si="2"/>
        <v>0.6185996204933587</v>
      </c>
      <c r="AC38" s="9">
        <f t="shared" si="3"/>
        <v>4.7297383936042916</v>
      </c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26.25" x14ac:dyDescent="0.25">
      <c r="A39" s="7" t="s">
        <v>35</v>
      </c>
      <c r="B39" s="7" t="s">
        <v>36</v>
      </c>
      <c r="C39" s="7" t="s">
        <v>61</v>
      </c>
      <c r="D39" s="7" t="s">
        <v>38</v>
      </c>
      <c r="E39" s="7" t="s">
        <v>39</v>
      </c>
      <c r="F39" s="7">
        <v>56</v>
      </c>
      <c r="G39" s="7">
        <v>3450</v>
      </c>
      <c r="H39" s="7" t="s">
        <v>40</v>
      </c>
      <c r="I39" s="7" t="s">
        <v>41</v>
      </c>
      <c r="J39" s="7">
        <v>2</v>
      </c>
      <c r="K39" s="7">
        <v>1</v>
      </c>
      <c r="L39" s="7">
        <v>74.7</v>
      </c>
      <c r="M39" s="7">
        <v>2</v>
      </c>
      <c r="N39" s="7" t="s">
        <v>42</v>
      </c>
      <c r="O39" s="7"/>
      <c r="P39" s="7"/>
      <c r="Q39" s="7"/>
      <c r="R39" s="7"/>
      <c r="S39" s="7"/>
      <c r="T39" s="7"/>
      <c r="U39" s="7"/>
      <c r="V39" s="7"/>
      <c r="W39" s="7"/>
      <c r="X39" s="7" t="s">
        <v>43</v>
      </c>
      <c r="Y39" s="9">
        <f t="shared" si="0"/>
        <v>2.677376171352075</v>
      </c>
      <c r="Z39" s="9">
        <f t="shared" si="4"/>
        <v>1997.3226238286479</v>
      </c>
      <c r="AA39" s="9">
        <f t="shared" si="1"/>
        <v>4.8576880539326082</v>
      </c>
      <c r="AB39" s="9">
        <f t="shared" si="2"/>
        <v>1.9973226238286479</v>
      </c>
      <c r="AC39" s="9">
        <f t="shared" si="3"/>
        <v>2.4320998500587523</v>
      </c>
      <c r="AD39" s="9">
        <f>(0.2*AA39+0.8*AA40)/(0.2*AB39+0.8*AB40)</f>
        <v>4.057835043948292</v>
      </c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26.25" x14ac:dyDescent="0.25">
      <c r="A40" s="7" t="s">
        <v>35</v>
      </c>
      <c r="B40" s="7" t="s">
        <v>36</v>
      </c>
      <c r="C40" s="7" t="s">
        <v>61</v>
      </c>
      <c r="D40" s="7" t="s">
        <v>38</v>
      </c>
      <c r="E40" s="7" t="s">
        <v>39</v>
      </c>
      <c r="F40" s="7">
        <v>56</v>
      </c>
      <c r="G40" s="7">
        <v>1725</v>
      </c>
      <c r="H40" s="7" t="s">
        <v>40</v>
      </c>
      <c r="I40" s="7" t="s">
        <v>41</v>
      </c>
      <c r="J40" s="7">
        <v>0.25</v>
      </c>
      <c r="K40" s="7">
        <v>1</v>
      </c>
      <c r="L40" s="8">
        <v>46.8</v>
      </c>
      <c r="M40" s="7">
        <v>0.25</v>
      </c>
      <c r="N40" s="7" t="s">
        <v>42</v>
      </c>
      <c r="O40" s="7"/>
      <c r="P40" s="7"/>
      <c r="Q40" s="7"/>
      <c r="R40" s="7"/>
      <c r="S40" s="7"/>
      <c r="T40" s="7"/>
      <c r="U40" s="7"/>
      <c r="V40" s="7"/>
      <c r="W40" s="7"/>
      <c r="X40" s="7" t="s">
        <v>43</v>
      </c>
      <c r="Y40" s="9">
        <f t="shared" si="0"/>
        <v>0.53418803418803418</v>
      </c>
      <c r="Z40" s="9">
        <f t="shared" si="4"/>
        <v>398.5042735042735</v>
      </c>
      <c r="AA40" s="9">
        <f t="shared" si="1"/>
        <v>2.4288440269663036</v>
      </c>
      <c r="AB40" s="9">
        <f t="shared" si="2"/>
        <v>0.39850427350427348</v>
      </c>
      <c r="AC40" s="9">
        <f t="shared" si="3"/>
        <v>6.0949008290628965</v>
      </c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26.25" x14ac:dyDescent="0.25">
      <c r="A41" s="7" t="s">
        <v>35</v>
      </c>
      <c r="B41" s="7" t="s">
        <v>36</v>
      </c>
      <c r="C41" s="7" t="s">
        <v>62</v>
      </c>
      <c r="D41" s="7" t="s">
        <v>38</v>
      </c>
      <c r="E41" s="7" t="s">
        <v>39</v>
      </c>
      <c r="F41" s="7">
        <v>56</v>
      </c>
      <c r="G41" s="7">
        <v>3450</v>
      </c>
      <c r="H41" s="7" t="s">
        <v>40</v>
      </c>
      <c r="I41" s="7" t="s">
        <v>41</v>
      </c>
      <c r="J41" s="7">
        <v>2.4</v>
      </c>
      <c r="K41" s="7">
        <v>1.2</v>
      </c>
      <c r="L41" s="7">
        <v>77.400000000000006</v>
      </c>
      <c r="M41" s="7">
        <v>2</v>
      </c>
      <c r="N41" s="7" t="s">
        <v>42</v>
      </c>
      <c r="O41" s="7"/>
      <c r="P41" s="7"/>
      <c r="Q41" s="7"/>
      <c r="R41" s="7"/>
      <c r="S41" s="7"/>
      <c r="T41" s="7"/>
      <c r="U41" s="7"/>
      <c r="V41" s="7"/>
      <c r="W41" s="7"/>
      <c r="X41" s="7" t="s">
        <v>43</v>
      </c>
      <c r="Y41" s="9">
        <f t="shared" si="0"/>
        <v>3.1007751937984493</v>
      </c>
      <c r="Z41" s="9">
        <f t="shared" si="4"/>
        <v>2313.1782945736431</v>
      </c>
      <c r="AA41" s="9">
        <f t="shared" si="1"/>
        <v>5.1620638369274889</v>
      </c>
      <c r="AB41" s="9">
        <f t="shared" si="2"/>
        <v>2.313178294573643</v>
      </c>
      <c r="AC41" s="9">
        <f t="shared" si="3"/>
        <v>2.2315892592615487</v>
      </c>
      <c r="AD41" s="9">
        <f>(0.2*AA41+0.8*AA42)/(0.2*AB41+0.8*AB42)</f>
        <v>3.929692932531009</v>
      </c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26.25" x14ac:dyDescent="0.25">
      <c r="A42" s="7" t="s">
        <v>35</v>
      </c>
      <c r="B42" s="7" t="s">
        <v>36</v>
      </c>
      <c r="C42" s="7" t="s">
        <v>62</v>
      </c>
      <c r="D42" s="7" t="s">
        <v>38</v>
      </c>
      <c r="E42" s="7" t="s">
        <v>39</v>
      </c>
      <c r="F42" s="7">
        <v>56</v>
      </c>
      <c r="G42" s="7">
        <v>1725</v>
      </c>
      <c r="H42" s="7" t="s">
        <v>40</v>
      </c>
      <c r="I42" s="7" t="s">
        <v>41</v>
      </c>
      <c r="J42" s="7">
        <v>0.3</v>
      </c>
      <c r="K42" s="7">
        <v>1.2</v>
      </c>
      <c r="L42" s="8">
        <v>55</v>
      </c>
      <c r="M42" s="7">
        <v>0.25</v>
      </c>
      <c r="N42" s="7" t="s">
        <v>42</v>
      </c>
      <c r="O42" s="7"/>
      <c r="P42" s="7"/>
      <c r="Q42" s="7"/>
      <c r="R42" s="7"/>
      <c r="S42" s="7"/>
      <c r="T42" s="7"/>
      <c r="U42" s="7"/>
      <c r="V42" s="7"/>
      <c r="W42" s="7"/>
      <c r="X42" s="7" t="s">
        <v>43</v>
      </c>
      <c r="Y42" s="9">
        <f t="shared" si="0"/>
        <v>0.54545454545454541</v>
      </c>
      <c r="Z42" s="9">
        <f t="shared" si="4"/>
        <v>406.90909090909088</v>
      </c>
      <c r="AA42" s="9">
        <f t="shared" si="1"/>
        <v>2.5810319184637445</v>
      </c>
      <c r="AB42" s="9">
        <f t="shared" si="2"/>
        <v>0.40690909090909089</v>
      </c>
      <c r="AC42" s="9">
        <f t="shared" si="3"/>
        <v>6.3430185663764949</v>
      </c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6.25" x14ac:dyDescent="0.25">
      <c r="A43" s="7" t="s">
        <v>35</v>
      </c>
      <c r="B43" s="7" t="s">
        <v>36</v>
      </c>
      <c r="C43" s="7" t="s">
        <v>63</v>
      </c>
      <c r="D43" s="7" t="s">
        <v>38</v>
      </c>
      <c r="E43" s="7" t="s">
        <v>39</v>
      </c>
      <c r="F43" s="7">
        <v>56</v>
      </c>
      <c r="G43" s="7">
        <v>3450</v>
      </c>
      <c r="H43" s="7" t="s">
        <v>40</v>
      </c>
      <c r="I43" s="7" t="s">
        <v>41</v>
      </c>
      <c r="J43" s="7">
        <v>1.95</v>
      </c>
      <c r="K43" s="7">
        <v>1.3</v>
      </c>
      <c r="L43" s="7">
        <v>72.599999999999994</v>
      </c>
      <c r="M43" s="7">
        <v>1.5</v>
      </c>
      <c r="N43" s="7" t="s">
        <v>42</v>
      </c>
      <c r="O43" s="7"/>
      <c r="P43" s="7"/>
      <c r="Q43" s="7"/>
      <c r="R43" s="7"/>
      <c r="S43" s="7"/>
      <c r="T43" s="7"/>
      <c r="U43" s="7"/>
      <c r="V43" s="7"/>
      <c r="W43" s="7"/>
      <c r="X43" s="7" t="s">
        <v>43</v>
      </c>
      <c r="Y43" s="9">
        <f t="shared" si="0"/>
        <v>2.6859504132231407</v>
      </c>
      <c r="Z43" s="9">
        <f t="shared" si="4"/>
        <v>2003.7190082644629</v>
      </c>
      <c r="AA43" s="9">
        <f t="shared" si="1"/>
        <v>4.8168652158836736</v>
      </c>
      <c r="AB43" s="9">
        <f t="shared" si="2"/>
        <v>2.0037190082644627</v>
      </c>
      <c r="AC43" s="9">
        <f t="shared" si="3"/>
        <v>2.403962429869765</v>
      </c>
      <c r="AD43" s="9">
        <f>(0.2*AA43+0.8*AA44)/(0.2*AB43+0.8*AB44)</f>
        <v>4.2839784571256931</v>
      </c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6.25" x14ac:dyDescent="0.25">
      <c r="A44" s="7" t="s">
        <v>35</v>
      </c>
      <c r="B44" s="7" t="s">
        <v>36</v>
      </c>
      <c r="C44" s="7" t="s">
        <v>63</v>
      </c>
      <c r="D44" s="7" t="s">
        <v>38</v>
      </c>
      <c r="E44" s="7" t="s">
        <v>39</v>
      </c>
      <c r="F44" s="7">
        <v>56</v>
      </c>
      <c r="G44" s="7">
        <v>1725</v>
      </c>
      <c r="H44" s="7" t="s">
        <v>40</v>
      </c>
      <c r="I44" s="7" t="s">
        <v>41</v>
      </c>
      <c r="J44" s="7">
        <v>0.26</v>
      </c>
      <c r="K44" s="7">
        <v>1.3</v>
      </c>
      <c r="L44" s="8">
        <v>54.7</v>
      </c>
      <c r="M44" s="7">
        <v>0.2</v>
      </c>
      <c r="N44" s="7" t="s">
        <v>42</v>
      </c>
      <c r="O44" s="7"/>
      <c r="P44" s="7"/>
      <c r="Q44" s="7"/>
      <c r="R44" s="7"/>
      <c r="S44" s="7"/>
      <c r="T44" s="7"/>
      <c r="U44" s="7"/>
      <c r="V44" s="7"/>
      <c r="W44" s="7"/>
      <c r="X44" s="7" t="s">
        <v>43</v>
      </c>
      <c r="Y44" s="9">
        <f t="shared" si="0"/>
        <v>0.47531992687385738</v>
      </c>
      <c r="Z44" s="9">
        <f t="shared" si="4"/>
        <v>354.5886654478976</v>
      </c>
      <c r="AA44" s="9">
        <f t="shared" si="1"/>
        <v>2.4608061663333793</v>
      </c>
      <c r="AB44" s="9">
        <f t="shared" si="2"/>
        <v>0.35458866544789758</v>
      </c>
      <c r="AC44" s="9">
        <f t="shared" si="3"/>
        <v>6.9398895286881759</v>
      </c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6.25" x14ac:dyDescent="0.25">
      <c r="A45" s="7" t="s">
        <v>35</v>
      </c>
      <c r="B45" s="7" t="s">
        <v>36</v>
      </c>
      <c r="C45" s="7" t="s">
        <v>64</v>
      </c>
      <c r="D45" s="7" t="s">
        <v>38</v>
      </c>
      <c r="E45" s="7" t="s">
        <v>39</v>
      </c>
      <c r="F45" s="7">
        <v>56</v>
      </c>
      <c r="G45" s="7">
        <v>3450</v>
      </c>
      <c r="H45" s="7" t="s">
        <v>40</v>
      </c>
      <c r="I45" s="7" t="s">
        <v>41</v>
      </c>
      <c r="J45" s="7">
        <v>1</v>
      </c>
      <c r="K45" s="7">
        <v>1</v>
      </c>
      <c r="L45" s="7">
        <v>68.8</v>
      </c>
      <c r="M45" s="7">
        <v>1</v>
      </c>
      <c r="N45" s="7" t="s">
        <v>42</v>
      </c>
      <c r="O45" s="7"/>
      <c r="P45" s="7"/>
      <c r="Q45" s="7"/>
      <c r="R45" s="7"/>
      <c r="S45" s="7"/>
      <c r="T45" s="7"/>
      <c r="U45" s="7"/>
      <c r="V45" s="7"/>
      <c r="W45" s="7"/>
      <c r="X45" s="7" t="s">
        <v>43</v>
      </c>
      <c r="Y45" s="9">
        <f t="shared" si="0"/>
        <v>1.4534883720930234</v>
      </c>
      <c r="Z45" s="9">
        <f t="shared" si="4"/>
        <v>1084.3023255813955</v>
      </c>
      <c r="AA45" s="9">
        <f t="shared" si="1"/>
        <v>3.8555495634729899</v>
      </c>
      <c r="AB45" s="9">
        <f t="shared" si="2"/>
        <v>1.0843023255813955</v>
      </c>
      <c r="AC45" s="9">
        <f t="shared" si="3"/>
        <v>3.5557883373584676</v>
      </c>
      <c r="AD45" s="9">
        <f>(0.2*AA45+0.8*AA46)/(0.2*AB45+0.8*AB46)</f>
        <v>6.0388325335938928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6.25" x14ac:dyDescent="0.25">
      <c r="A46" s="7" t="s">
        <v>35</v>
      </c>
      <c r="B46" s="7" t="s">
        <v>36</v>
      </c>
      <c r="C46" s="7" t="s">
        <v>64</v>
      </c>
      <c r="D46" s="7" t="s">
        <v>38</v>
      </c>
      <c r="E46" s="7" t="s">
        <v>39</v>
      </c>
      <c r="F46" s="7">
        <v>56</v>
      </c>
      <c r="G46" s="7">
        <v>1725</v>
      </c>
      <c r="H46" s="7" t="s">
        <v>40</v>
      </c>
      <c r="I46" s="7" t="s">
        <v>41</v>
      </c>
      <c r="J46" s="7">
        <v>0.12</v>
      </c>
      <c r="K46" s="7">
        <v>1</v>
      </c>
      <c r="L46" s="8">
        <v>44</v>
      </c>
      <c r="M46" s="7">
        <v>0.12</v>
      </c>
      <c r="N46" s="7" t="s">
        <v>42</v>
      </c>
      <c r="O46" s="7"/>
      <c r="P46" s="7"/>
      <c r="Q46" s="7"/>
      <c r="R46" s="7"/>
      <c r="S46" s="7"/>
      <c r="T46" s="7"/>
      <c r="U46" s="7"/>
      <c r="V46" s="7"/>
      <c r="W46" s="7"/>
      <c r="X46" s="7" t="s">
        <v>43</v>
      </c>
      <c r="Y46" s="9">
        <f t="shared" si="0"/>
        <v>0.27272727272727271</v>
      </c>
      <c r="Z46" s="9">
        <f t="shared" si="4"/>
        <v>203.45454545454544</v>
      </c>
      <c r="AA46" s="9">
        <f t="shared" si="1"/>
        <v>1.901720577323331</v>
      </c>
      <c r="AB46" s="9">
        <f t="shared" si="2"/>
        <v>0.20345454545454544</v>
      </c>
      <c r="AC46" s="9">
        <f t="shared" si="3"/>
        <v>9.3471520779967125</v>
      </c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6.25" x14ac:dyDescent="0.25">
      <c r="A47" s="7" t="s">
        <v>35</v>
      </c>
      <c r="B47" s="7" t="s">
        <v>36</v>
      </c>
      <c r="C47" s="7" t="s">
        <v>65</v>
      </c>
      <c r="D47" s="7" t="s">
        <v>34</v>
      </c>
      <c r="E47" s="7" t="s">
        <v>39</v>
      </c>
      <c r="F47" s="7">
        <v>48</v>
      </c>
      <c r="G47" s="7">
        <v>3450</v>
      </c>
      <c r="H47" s="7" t="s">
        <v>40</v>
      </c>
      <c r="I47" s="7" t="s">
        <v>41</v>
      </c>
      <c r="J47" s="7">
        <v>2.6</v>
      </c>
      <c r="K47" s="7">
        <v>1.3</v>
      </c>
      <c r="L47" s="7">
        <v>78</v>
      </c>
      <c r="M47" s="7">
        <v>2</v>
      </c>
      <c r="N47" s="7" t="s">
        <v>42</v>
      </c>
      <c r="O47" s="7"/>
      <c r="P47" s="7"/>
      <c r="Q47" s="7"/>
      <c r="R47" s="7"/>
      <c r="S47" s="7"/>
      <c r="T47" s="7"/>
      <c r="U47" s="7"/>
      <c r="V47" s="7"/>
      <c r="W47" s="7"/>
      <c r="X47" s="7" t="s">
        <v>43</v>
      </c>
      <c r="Y47" s="9">
        <f t="shared" si="0"/>
        <v>3.3333333333333335</v>
      </c>
      <c r="Z47" s="9">
        <f t="shared" si="4"/>
        <v>2486.666666666667</v>
      </c>
      <c r="AA47" s="9">
        <f t="shared" si="1"/>
        <v>5.3016461701930018</v>
      </c>
      <c r="AB47" s="9">
        <f t="shared" si="2"/>
        <v>2.4866666666666668</v>
      </c>
      <c r="AC47" s="9">
        <f t="shared" si="3"/>
        <v>2.1320292909623331</v>
      </c>
      <c r="AD47" s="9">
        <f>(0.2*AA47+0.8*AA48)/(0.2*AB47+0.8*AB48)</f>
        <v>3.3551126236606827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6.25" x14ac:dyDescent="0.25">
      <c r="A48" s="7" t="s">
        <v>35</v>
      </c>
      <c r="B48" s="7" t="s">
        <v>36</v>
      </c>
      <c r="C48" s="7" t="s">
        <v>65</v>
      </c>
      <c r="D48" s="7" t="s">
        <v>34</v>
      </c>
      <c r="E48" s="7" t="s">
        <v>39</v>
      </c>
      <c r="F48" s="7">
        <v>48</v>
      </c>
      <c r="G48" s="7">
        <v>1725</v>
      </c>
      <c r="H48" s="7" t="s">
        <v>40</v>
      </c>
      <c r="I48" s="7" t="s">
        <v>41</v>
      </c>
      <c r="J48" s="7">
        <v>0.42899999999999999</v>
      </c>
      <c r="K48" s="7">
        <v>1.3</v>
      </c>
      <c r="L48" s="8">
        <v>50</v>
      </c>
      <c r="M48" s="7">
        <v>0.33</v>
      </c>
      <c r="N48" s="7" t="s">
        <v>42</v>
      </c>
      <c r="O48" s="7"/>
      <c r="P48" s="7"/>
      <c r="Q48" s="7"/>
      <c r="R48" s="7"/>
      <c r="S48" s="7"/>
      <c r="T48" s="7"/>
      <c r="U48" s="7"/>
      <c r="V48" s="7"/>
      <c r="W48" s="7"/>
      <c r="X48" s="7" t="s">
        <v>43</v>
      </c>
      <c r="Y48" s="9">
        <f t="shared" si="0"/>
        <v>0.85799999999999998</v>
      </c>
      <c r="Z48" s="9">
        <f t="shared" si="4"/>
        <v>640.06799999999998</v>
      </c>
      <c r="AA48" s="9">
        <f t="shared" si="1"/>
        <v>2.9078503652953867</v>
      </c>
      <c r="AB48" s="9">
        <f t="shared" si="2"/>
        <v>0.64006799999999997</v>
      </c>
      <c r="AC48" s="9">
        <f t="shared" si="3"/>
        <v>4.5430334984648297</v>
      </c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6.25" x14ac:dyDescent="0.25">
      <c r="A49" s="7" t="s">
        <v>35</v>
      </c>
      <c r="B49" s="7" t="s">
        <v>36</v>
      </c>
      <c r="C49" s="7" t="s">
        <v>66</v>
      </c>
      <c r="D49" s="7" t="s">
        <v>38</v>
      </c>
      <c r="E49" s="7" t="s">
        <v>39</v>
      </c>
      <c r="F49" s="7">
        <v>56</v>
      </c>
      <c r="G49" s="7">
        <v>3450</v>
      </c>
      <c r="H49" s="7" t="s">
        <v>40</v>
      </c>
      <c r="I49" s="7" t="s">
        <v>41</v>
      </c>
      <c r="J49" s="7">
        <v>1.4</v>
      </c>
      <c r="K49" s="7">
        <v>1.4</v>
      </c>
      <c r="L49" s="7">
        <v>72.5</v>
      </c>
      <c r="M49" s="7">
        <v>1</v>
      </c>
      <c r="N49" s="7" t="s">
        <v>42</v>
      </c>
      <c r="O49" s="7"/>
      <c r="P49" s="7"/>
      <c r="Q49" s="7"/>
      <c r="R49" s="7"/>
      <c r="S49" s="7"/>
      <c r="T49" s="7"/>
      <c r="U49" s="7"/>
      <c r="V49" s="7"/>
      <c r="W49" s="7"/>
      <c r="X49" s="7" t="s">
        <v>43</v>
      </c>
      <c r="Y49" s="9">
        <f t="shared" si="0"/>
        <v>1.9310344827586206</v>
      </c>
      <c r="Z49" s="9">
        <f t="shared" si="4"/>
        <v>1440.5517241379309</v>
      </c>
      <c r="AA49" s="9">
        <f t="shared" si="1"/>
        <v>4.3131606623039858</v>
      </c>
      <c r="AB49" s="9">
        <f t="shared" si="2"/>
        <v>1.4405517241379309</v>
      </c>
      <c r="AC49" s="9">
        <f t="shared" si="3"/>
        <v>2.9941032939203276</v>
      </c>
      <c r="AD49" s="9">
        <f>(0.2*AA49+0.8*AA50)/(0.2*AB49+0.8*AB50)</f>
        <v>5.0911942021024377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6.25" x14ac:dyDescent="0.25">
      <c r="A50" s="7" t="s">
        <v>35</v>
      </c>
      <c r="B50" s="7" t="s">
        <v>36</v>
      </c>
      <c r="C50" s="7" t="s">
        <v>66</v>
      </c>
      <c r="D50" s="7" t="s">
        <v>38</v>
      </c>
      <c r="E50" s="7" t="s">
        <v>39</v>
      </c>
      <c r="F50" s="7">
        <v>56</v>
      </c>
      <c r="G50" s="7">
        <v>1725</v>
      </c>
      <c r="H50" s="7" t="s">
        <v>40</v>
      </c>
      <c r="I50" s="7" t="s">
        <v>41</v>
      </c>
      <c r="J50" s="7">
        <v>0.16800000000000001</v>
      </c>
      <c r="K50" s="7">
        <v>1.4</v>
      </c>
      <c r="L50" s="8">
        <v>46.5</v>
      </c>
      <c r="M50" s="7">
        <v>0.12</v>
      </c>
      <c r="N50" s="7" t="s">
        <v>42</v>
      </c>
      <c r="O50" s="7"/>
      <c r="P50" s="7"/>
      <c r="Q50" s="7"/>
      <c r="R50" s="7"/>
      <c r="S50" s="7"/>
      <c r="T50" s="7"/>
      <c r="U50" s="7"/>
      <c r="V50" s="7"/>
      <c r="W50" s="7"/>
      <c r="X50" s="7" t="s">
        <v>43</v>
      </c>
      <c r="Y50" s="9">
        <f t="shared" si="0"/>
        <v>0.36129032258064514</v>
      </c>
      <c r="Z50" s="9">
        <f t="shared" si="4"/>
        <v>269.52258064516127</v>
      </c>
      <c r="AA50" s="9">
        <f t="shared" si="1"/>
        <v>2.1274337807802612</v>
      </c>
      <c r="AB50" s="9">
        <f t="shared" si="2"/>
        <v>0.26952258064516127</v>
      </c>
      <c r="AC50" s="9">
        <f t="shared" si="3"/>
        <v>7.8933415363112918</v>
      </c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26.25" x14ac:dyDescent="0.25">
      <c r="A51" s="7" t="s">
        <v>35</v>
      </c>
      <c r="B51" s="7" t="s">
        <v>36</v>
      </c>
      <c r="C51" s="7" t="s">
        <v>67</v>
      </c>
      <c r="D51" s="7" t="s">
        <v>38</v>
      </c>
      <c r="E51" s="7" t="s">
        <v>39</v>
      </c>
      <c r="F51" s="7">
        <v>48</v>
      </c>
      <c r="G51" s="7">
        <v>3450</v>
      </c>
      <c r="H51" s="7" t="s">
        <v>40</v>
      </c>
      <c r="I51" s="7" t="s">
        <v>41</v>
      </c>
      <c r="J51" s="7">
        <v>3</v>
      </c>
      <c r="K51" s="7">
        <v>1</v>
      </c>
      <c r="L51" s="7">
        <v>77</v>
      </c>
      <c r="M51" s="7">
        <v>3</v>
      </c>
      <c r="N51" s="7" t="s">
        <v>42</v>
      </c>
      <c r="O51" s="7"/>
      <c r="P51" s="7"/>
      <c r="Q51" s="7"/>
      <c r="R51" s="7"/>
      <c r="S51" s="7"/>
      <c r="T51" s="7"/>
      <c r="U51" s="7"/>
      <c r="V51" s="7"/>
      <c r="W51" s="7"/>
      <c r="X51" s="7" t="s">
        <v>43</v>
      </c>
      <c r="Y51" s="9">
        <f t="shared" si="0"/>
        <v>3.8961038961038961</v>
      </c>
      <c r="Z51" s="9">
        <f t="shared" si="4"/>
        <v>2906.4935064935066</v>
      </c>
      <c r="AA51" s="9">
        <f t="shared" si="1"/>
        <v>5.5606647012178323</v>
      </c>
      <c r="AB51" s="9">
        <f t="shared" si="2"/>
        <v>2.9064935064935065</v>
      </c>
      <c r="AC51" s="9">
        <f t="shared" si="3"/>
        <v>1.9131866934484947</v>
      </c>
      <c r="AD51" s="9">
        <f>(0.2*AA51+0.8*AA52)/(0.2*AB51+0.8*AB52)</f>
        <v>3.2106185561753211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6.25" x14ac:dyDescent="0.25">
      <c r="A52" s="7" t="s">
        <v>35</v>
      </c>
      <c r="B52" s="7" t="s">
        <v>36</v>
      </c>
      <c r="C52" s="7" t="s">
        <v>67</v>
      </c>
      <c r="D52" s="7" t="s">
        <v>38</v>
      </c>
      <c r="E52" s="7" t="s">
        <v>39</v>
      </c>
      <c r="F52" s="7">
        <v>48</v>
      </c>
      <c r="G52" s="7">
        <v>1725</v>
      </c>
      <c r="H52" s="7" t="s">
        <v>40</v>
      </c>
      <c r="I52" s="7" t="s">
        <v>41</v>
      </c>
      <c r="J52" s="7">
        <v>0.38</v>
      </c>
      <c r="K52" s="7">
        <v>1</v>
      </c>
      <c r="L52" s="8">
        <v>49.2</v>
      </c>
      <c r="M52" s="7">
        <v>0.38</v>
      </c>
      <c r="N52" s="7" t="s">
        <v>42</v>
      </c>
      <c r="O52" s="7"/>
      <c r="P52" s="7"/>
      <c r="Q52" s="7"/>
      <c r="R52" s="7"/>
      <c r="S52" s="7"/>
      <c r="T52" s="7"/>
      <c r="U52" s="7"/>
      <c r="V52" s="7"/>
      <c r="W52" s="7"/>
      <c r="X52" s="7" t="s">
        <v>43</v>
      </c>
      <c r="Y52" s="9">
        <f t="shared" si="0"/>
        <v>0.77235772357723576</v>
      </c>
      <c r="Z52" s="9">
        <f t="shared" si="4"/>
        <v>576.17886178861784</v>
      </c>
      <c r="AA52" s="9">
        <f t="shared" si="1"/>
        <v>2.7926348663678366</v>
      </c>
      <c r="AB52" s="9">
        <f t="shared" si="2"/>
        <v>0.57617886178861788</v>
      </c>
      <c r="AC52" s="9">
        <f t="shared" si="3"/>
        <v>4.8468193673379982</v>
      </c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6.25" x14ac:dyDescent="0.25">
      <c r="A53" s="7" t="s">
        <v>35</v>
      </c>
      <c r="B53" s="7" t="s">
        <v>36</v>
      </c>
      <c r="C53" s="7" t="s">
        <v>68</v>
      </c>
      <c r="D53" s="7" t="s">
        <v>38</v>
      </c>
      <c r="E53" s="7" t="s">
        <v>39</v>
      </c>
      <c r="F53" s="7">
        <v>56</v>
      </c>
      <c r="G53" s="7">
        <v>3450</v>
      </c>
      <c r="H53" s="7" t="s">
        <v>40</v>
      </c>
      <c r="I53" s="7" t="s">
        <v>41</v>
      </c>
      <c r="J53" s="7">
        <v>0.8</v>
      </c>
      <c r="K53" s="7">
        <v>1.6</v>
      </c>
      <c r="L53" s="7">
        <v>57</v>
      </c>
      <c r="M53" s="7">
        <v>0.5</v>
      </c>
      <c r="N53" s="7" t="s">
        <v>42</v>
      </c>
      <c r="O53" s="7"/>
      <c r="P53" s="7"/>
      <c r="Q53" s="7"/>
      <c r="R53" s="7"/>
      <c r="S53" s="7"/>
      <c r="T53" s="7"/>
      <c r="U53" s="7"/>
      <c r="V53" s="7"/>
      <c r="W53" s="7"/>
      <c r="X53" s="7" t="s">
        <v>43</v>
      </c>
      <c r="Y53" s="9">
        <f t="shared" si="0"/>
        <v>1.4035087719298245</v>
      </c>
      <c r="Z53" s="9">
        <f t="shared" si="4"/>
        <v>1047.0175438596491</v>
      </c>
      <c r="AA53" s="9">
        <f t="shared" si="1"/>
        <v>3.5791751602513679</v>
      </c>
      <c r="AB53" s="9">
        <f t="shared" si="2"/>
        <v>1.0470175438596492</v>
      </c>
      <c r="AC53" s="9">
        <f t="shared" si="3"/>
        <v>3.4184481255752006</v>
      </c>
      <c r="AD53" s="9">
        <f>(0.2*AA53+0.8*AA54)/(0.2*AB53+0.8*AB54)</f>
        <v>5.2293352419065</v>
      </c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6.25" x14ac:dyDescent="0.25">
      <c r="A54" s="7" t="s">
        <v>35</v>
      </c>
      <c r="B54" s="7" t="s">
        <v>36</v>
      </c>
      <c r="C54" s="7" t="s">
        <v>68</v>
      </c>
      <c r="D54" s="7" t="s">
        <v>38</v>
      </c>
      <c r="E54" s="7" t="s">
        <v>39</v>
      </c>
      <c r="F54" s="7">
        <v>56</v>
      </c>
      <c r="G54" s="7">
        <v>1725</v>
      </c>
      <c r="H54" s="7" t="s">
        <v>40</v>
      </c>
      <c r="I54" s="7" t="s">
        <v>41</v>
      </c>
      <c r="J54" s="7">
        <v>9.6000000000000002E-2</v>
      </c>
      <c r="K54" s="7">
        <v>1.6</v>
      </c>
      <c r="L54" s="8">
        <v>29</v>
      </c>
      <c r="M54" s="7">
        <v>0.06</v>
      </c>
      <c r="N54" s="7" t="s">
        <v>42</v>
      </c>
      <c r="O54" s="7"/>
      <c r="P54" s="7"/>
      <c r="Q54" s="7"/>
      <c r="R54" s="7"/>
      <c r="S54" s="7"/>
      <c r="T54" s="7"/>
      <c r="U54" s="7"/>
      <c r="V54" s="7"/>
      <c r="W54" s="7"/>
      <c r="X54" s="7" t="s">
        <v>43</v>
      </c>
      <c r="Y54" s="9">
        <f t="shared" si="0"/>
        <v>0.33103448275862074</v>
      </c>
      <c r="Z54" s="9">
        <f t="shared" si="4"/>
        <v>246.95172413793108</v>
      </c>
      <c r="AA54" s="9">
        <f t="shared" si="1"/>
        <v>1.765400999271125</v>
      </c>
      <c r="AB54" s="9">
        <f t="shared" si="2"/>
        <v>0.24695172413793107</v>
      </c>
      <c r="AC54" s="9">
        <f t="shared" si="3"/>
        <v>7.1487696853863127</v>
      </c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6.25" x14ac:dyDescent="0.25">
      <c r="A55" s="7" t="s">
        <v>35</v>
      </c>
      <c r="B55" s="7" t="s">
        <v>36</v>
      </c>
      <c r="C55" s="7" t="s">
        <v>69</v>
      </c>
      <c r="D55" s="7" t="s">
        <v>38</v>
      </c>
      <c r="E55" s="7" t="s">
        <v>39</v>
      </c>
      <c r="F55" s="7">
        <v>56</v>
      </c>
      <c r="G55" s="7">
        <v>3450</v>
      </c>
      <c r="H55" s="7" t="s">
        <v>40</v>
      </c>
      <c r="I55" s="7" t="s">
        <v>41</v>
      </c>
      <c r="J55" s="7">
        <v>1.65</v>
      </c>
      <c r="K55" s="7">
        <v>1.65</v>
      </c>
      <c r="L55" s="7">
        <v>76.400000000000006</v>
      </c>
      <c r="M55" s="7">
        <v>1</v>
      </c>
      <c r="N55" s="7" t="s">
        <v>42</v>
      </c>
      <c r="O55" s="7"/>
      <c r="P55" s="7"/>
      <c r="Q55" s="7"/>
      <c r="R55" s="7"/>
      <c r="S55" s="7"/>
      <c r="T55" s="7"/>
      <c r="U55" s="7"/>
      <c r="V55" s="7"/>
      <c r="W55" s="7"/>
      <c r="X55" s="7" t="s">
        <v>43</v>
      </c>
      <c r="Y55" s="9">
        <f t="shared" si="0"/>
        <v>2.159685863874345</v>
      </c>
      <c r="Z55" s="9">
        <f t="shared" si="4"/>
        <v>1611.1256544502614</v>
      </c>
      <c r="AA55" s="9">
        <f t="shared" si="1"/>
        <v>4.5559708683859572</v>
      </c>
      <c r="AB55" s="9">
        <f t="shared" si="2"/>
        <v>1.6111256544502615</v>
      </c>
      <c r="AC55" s="9">
        <f t="shared" si="3"/>
        <v>2.8278184608391195</v>
      </c>
      <c r="AD55" s="9">
        <f>(0.2*AA55+0.8*AA56)/(0.2*AB55+0.8*AB56)</f>
        <v>4.8499045173458271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26.25" x14ac:dyDescent="0.25">
      <c r="A56" s="7" t="s">
        <v>35</v>
      </c>
      <c r="B56" s="7" t="s">
        <v>36</v>
      </c>
      <c r="C56" s="7" t="s">
        <v>69</v>
      </c>
      <c r="D56" s="7" t="s">
        <v>38</v>
      </c>
      <c r="E56" s="7" t="s">
        <v>39</v>
      </c>
      <c r="F56" s="7">
        <v>56</v>
      </c>
      <c r="G56" s="7">
        <v>1725</v>
      </c>
      <c r="H56" s="7" t="s">
        <v>40</v>
      </c>
      <c r="I56" s="7" t="s">
        <v>41</v>
      </c>
      <c r="J56" s="7">
        <v>0.19800000000000001</v>
      </c>
      <c r="K56" s="7">
        <v>1.65</v>
      </c>
      <c r="L56" s="8">
        <v>50</v>
      </c>
      <c r="M56" s="7">
        <v>0.12</v>
      </c>
      <c r="N56" s="7" t="s">
        <v>42</v>
      </c>
      <c r="O56" s="7"/>
      <c r="P56" s="7"/>
      <c r="Q56" s="7"/>
      <c r="R56" s="7"/>
      <c r="S56" s="7"/>
      <c r="T56" s="7"/>
      <c r="U56" s="7"/>
      <c r="V56" s="7"/>
      <c r="W56" s="7"/>
      <c r="X56" s="7" t="s">
        <v>43</v>
      </c>
      <c r="Y56" s="9">
        <f t="shared" si="0"/>
        <v>0.39600000000000002</v>
      </c>
      <c r="Z56" s="9">
        <f t="shared" si="4"/>
        <v>295.416</v>
      </c>
      <c r="AA56" s="9">
        <f t="shared" si="1"/>
        <v>2.2471980731822647</v>
      </c>
      <c r="AB56" s="9">
        <f t="shared" si="2"/>
        <v>0.29541600000000001</v>
      </c>
      <c r="AC56" s="9">
        <f t="shared" si="3"/>
        <v>7.6068935778098163</v>
      </c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26.25" x14ac:dyDescent="0.25">
      <c r="A57" s="7" t="s">
        <v>35</v>
      </c>
      <c r="B57" s="7" t="s">
        <v>36</v>
      </c>
      <c r="C57" s="7" t="s">
        <v>70</v>
      </c>
      <c r="D57" s="7" t="s">
        <v>38</v>
      </c>
      <c r="E57" s="7" t="s">
        <v>39</v>
      </c>
      <c r="F57" s="7">
        <v>56</v>
      </c>
      <c r="G57" s="7">
        <v>3450</v>
      </c>
      <c r="H57" s="7" t="s">
        <v>40</v>
      </c>
      <c r="I57" s="7" t="s">
        <v>41</v>
      </c>
      <c r="J57" s="7">
        <v>3.45</v>
      </c>
      <c r="K57" s="7">
        <v>1.1499999999999999</v>
      </c>
      <c r="L57" s="7">
        <v>80</v>
      </c>
      <c r="M57" s="7">
        <v>3</v>
      </c>
      <c r="N57" s="7" t="s">
        <v>42</v>
      </c>
      <c r="O57" s="7"/>
      <c r="P57" s="7"/>
      <c r="Q57" s="7"/>
      <c r="R57" s="7"/>
      <c r="S57" s="7"/>
      <c r="T57" s="7"/>
      <c r="U57" s="7"/>
      <c r="V57" s="7"/>
      <c r="W57" s="7"/>
      <c r="X57" s="7" t="s">
        <v>43</v>
      </c>
      <c r="Y57" s="9">
        <f t="shared" si="0"/>
        <v>4.3125</v>
      </c>
      <c r="Z57" s="9">
        <f t="shared" si="4"/>
        <v>3217.125</v>
      </c>
      <c r="AA57" s="9">
        <f t="shared" si="1"/>
        <v>5.8258503161562656</v>
      </c>
      <c r="AB57" s="9">
        <f t="shared" si="2"/>
        <v>3.2171249999999998</v>
      </c>
      <c r="AC57" s="9">
        <f t="shared" si="3"/>
        <v>1.8108871480456201</v>
      </c>
      <c r="AD57" s="9">
        <f>(0.2*AA57+0.8*AA58)/(0.2*AB57+0.8*AB58)</f>
        <v>3.0798621622034124</v>
      </c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26.25" x14ac:dyDescent="0.25">
      <c r="A58" s="7" t="s">
        <v>35</v>
      </c>
      <c r="B58" s="7" t="s">
        <v>36</v>
      </c>
      <c r="C58" s="7" t="s">
        <v>70</v>
      </c>
      <c r="D58" s="7" t="s">
        <v>38</v>
      </c>
      <c r="E58" s="7" t="s">
        <v>39</v>
      </c>
      <c r="F58" s="7">
        <v>56</v>
      </c>
      <c r="G58" s="7">
        <v>1725</v>
      </c>
      <c r="H58" s="7" t="s">
        <v>40</v>
      </c>
      <c r="I58" s="7" t="s">
        <v>41</v>
      </c>
      <c r="J58" s="7">
        <v>0.437</v>
      </c>
      <c r="K58" s="7">
        <v>1.1499999999999999</v>
      </c>
      <c r="L58" s="8">
        <v>52.7</v>
      </c>
      <c r="M58" s="7">
        <v>0.38</v>
      </c>
      <c r="N58" s="7" t="s">
        <v>42</v>
      </c>
      <c r="O58" s="7"/>
      <c r="P58" s="7"/>
      <c r="Q58" s="7"/>
      <c r="R58" s="7"/>
      <c r="S58" s="7"/>
      <c r="T58" s="7"/>
      <c r="U58" s="7"/>
      <c r="V58" s="7"/>
      <c r="W58" s="7"/>
      <c r="X58" s="7" t="s">
        <v>43</v>
      </c>
      <c r="Y58" s="9">
        <f t="shared" si="0"/>
        <v>0.82922201138519924</v>
      </c>
      <c r="Z58" s="9">
        <f t="shared" si="4"/>
        <v>618.59962049335866</v>
      </c>
      <c r="AA58" s="9">
        <f t="shared" si="1"/>
        <v>2.9258143753164827</v>
      </c>
      <c r="AB58" s="9">
        <f t="shared" si="2"/>
        <v>0.6185996204933587</v>
      </c>
      <c r="AC58" s="9">
        <f t="shared" si="3"/>
        <v>4.7297383936042916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26.25" x14ac:dyDescent="0.25">
      <c r="A59" s="7" t="s">
        <v>35</v>
      </c>
      <c r="B59" s="7" t="s">
        <v>36</v>
      </c>
      <c r="C59" s="7" t="s">
        <v>71</v>
      </c>
      <c r="D59" s="7" t="s">
        <v>38</v>
      </c>
      <c r="E59" s="7" t="s">
        <v>39</v>
      </c>
      <c r="F59" s="7">
        <v>56</v>
      </c>
      <c r="G59" s="7">
        <v>3450</v>
      </c>
      <c r="H59" s="7" t="s">
        <v>40</v>
      </c>
      <c r="I59" s="7" t="s">
        <v>41</v>
      </c>
      <c r="J59" s="7">
        <v>2.2000000000000002</v>
      </c>
      <c r="K59" s="7">
        <v>1.1000000000000001</v>
      </c>
      <c r="L59" s="7">
        <v>80.400000000000006</v>
      </c>
      <c r="M59" s="7">
        <v>2</v>
      </c>
      <c r="N59" s="7" t="s">
        <v>42</v>
      </c>
      <c r="O59" s="7"/>
      <c r="P59" s="7"/>
      <c r="Q59" s="7"/>
      <c r="R59" s="7"/>
      <c r="S59" s="7"/>
      <c r="T59" s="7"/>
      <c r="U59" s="7"/>
      <c r="V59" s="7"/>
      <c r="W59" s="7"/>
      <c r="X59" s="7" t="s">
        <v>43</v>
      </c>
      <c r="Y59" s="9">
        <f t="shared" si="0"/>
        <v>2.7363184079601992</v>
      </c>
      <c r="Z59" s="9">
        <f t="shared" si="4"/>
        <v>2041.2935323383085</v>
      </c>
      <c r="AA59" s="9">
        <f t="shared" si="1"/>
        <v>5.0144947851645698</v>
      </c>
      <c r="AB59" s="9">
        <f t="shared" si="2"/>
        <v>2.0412935323383086</v>
      </c>
      <c r="AC59" s="9">
        <f t="shared" si="3"/>
        <v>2.4565280327030914</v>
      </c>
      <c r="AD59" s="9">
        <f>(0.2*AA59+0.8*AA60)/(0.2*AB59+0.8*AB60)</f>
        <v>3.8451720392061217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 ht="26.25" x14ac:dyDescent="0.25">
      <c r="A60" s="7" t="s">
        <v>35</v>
      </c>
      <c r="B60" s="7" t="s">
        <v>36</v>
      </c>
      <c r="C60" s="7" t="s">
        <v>71</v>
      </c>
      <c r="D60" s="7" t="s">
        <v>38</v>
      </c>
      <c r="E60" s="7" t="s">
        <v>39</v>
      </c>
      <c r="F60" s="7">
        <v>56</v>
      </c>
      <c r="G60" s="7">
        <v>1725</v>
      </c>
      <c r="H60" s="7" t="s">
        <v>40</v>
      </c>
      <c r="I60" s="7" t="s">
        <v>41</v>
      </c>
      <c r="J60" s="7">
        <v>0.36299999999999999</v>
      </c>
      <c r="K60" s="7">
        <v>1.1000000000000001</v>
      </c>
      <c r="L60" s="8">
        <v>51</v>
      </c>
      <c r="M60" s="7">
        <v>0.33</v>
      </c>
      <c r="N60" s="7" t="s">
        <v>42</v>
      </c>
      <c r="O60" s="7"/>
      <c r="P60" s="7"/>
      <c r="Q60" s="7"/>
      <c r="R60" s="7"/>
      <c r="S60" s="7"/>
      <c r="T60" s="7"/>
      <c r="U60" s="7"/>
      <c r="V60" s="7"/>
      <c r="W60" s="7"/>
      <c r="X60" s="7" t="s">
        <v>43</v>
      </c>
      <c r="Y60" s="9">
        <f t="shared" si="0"/>
        <v>0.71176470588235285</v>
      </c>
      <c r="Z60" s="9">
        <f t="shared" si="4"/>
        <v>530.9764705882352</v>
      </c>
      <c r="AA60" s="9">
        <f t="shared" si="1"/>
        <v>2.7503533854809814</v>
      </c>
      <c r="AB60" s="9">
        <f t="shared" si="2"/>
        <v>0.53097647058823516</v>
      </c>
      <c r="AC60" s="9">
        <f t="shared" si="3"/>
        <v>5.1798027555421413</v>
      </c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ht="26.25" x14ac:dyDescent="0.25">
      <c r="A61" s="7" t="s">
        <v>35</v>
      </c>
      <c r="B61" s="7" t="s">
        <v>36</v>
      </c>
      <c r="C61" s="7" t="s">
        <v>72</v>
      </c>
      <c r="D61" s="7" t="s">
        <v>34</v>
      </c>
      <c r="E61" s="7" t="s">
        <v>39</v>
      </c>
      <c r="F61" s="7">
        <v>48</v>
      </c>
      <c r="G61" s="7">
        <v>3450</v>
      </c>
      <c r="H61" s="7" t="s">
        <v>40</v>
      </c>
      <c r="I61" s="7" t="s">
        <v>41</v>
      </c>
      <c r="J61" s="7">
        <v>1.24</v>
      </c>
      <c r="K61" s="7">
        <v>1.65</v>
      </c>
      <c r="L61" s="7">
        <v>76</v>
      </c>
      <c r="M61" s="7">
        <v>0.75</v>
      </c>
      <c r="N61" s="7" t="s">
        <v>42</v>
      </c>
      <c r="O61" s="7"/>
      <c r="P61" s="7"/>
      <c r="Q61" s="7"/>
      <c r="R61" s="7"/>
      <c r="S61" s="7"/>
      <c r="T61" s="7"/>
      <c r="U61" s="7"/>
      <c r="V61" s="7"/>
      <c r="W61" s="7"/>
      <c r="X61" s="7" t="s">
        <v>43</v>
      </c>
      <c r="Y61" s="9">
        <f t="shared" si="0"/>
        <v>1.631578947368421</v>
      </c>
      <c r="Z61" s="9">
        <f t="shared" si="4"/>
        <v>1217.1578947368421</v>
      </c>
      <c r="AA61" s="9">
        <f t="shared" si="1"/>
        <v>4.1421598250743585</v>
      </c>
      <c r="AB61" s="9">
        <f t="shared" si="2"/>
        <v>1.217157894736842</v>
      </c>
      <c r="AC61" s="9">
        <f t="shared" si="3"/>
        <v>3.4031409096433807</v>
      </c>
      <c r="AD61" s="9">
        <f>(0.2*AA61+0.8*AA62)/(0.2*AB61+0.8*AB62)</f>
        <v>5.0063883566332148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26.25" x14ac:dyDescent="0.25">
      <c r="A62" s="7" t="s">
        <v>35</v>
      </c>
      <c r="B62" s="7" t="s">
        <v>36</v>
      </c>
      <c r="C62" s="7" t="s">
        <v>72</v>
      </c>
      <c r="D62" s="7" t="s">
        <v>34</v>
      </c>
      <c r="E62" s="7" t="s">
        <v>39</v>
      </c>
      <c r="F62" s="7">
        <v>48</v>
      </c>
      <c r="G62" s="7">
        <v>1725</v>
      </c>
      <c r="H62" s="7" t="s">
        <v>40</v>
      </c>
      <c r="I62" s="7" t="s">
        <v>41</v>
      </c>
      <c r="J62" s="7">
        <v>0.20599999999999999</v>
      </c>
      <c r="K62" s="7">
        <v>1.65</v>
      </c>
      <c r="L62" s="8">
        <v>43</v>
      </c>
      <c r="M62" s="7">
        <v>0.125</v>
      </c>
      <c r="N62" s="7" t="s">
        <v>42</v>
      </c>
      <c r="O62" s="7"/>
      <c r="P62" s="7"/>
      <c r="Q62" s="7"/>
      <c r="R62" s="7"/>
      <c r="S62" s="7"/>
      <c r="T62" s="7"/>
      <c r="U62" s="7"/>
      <c r="V62" s="7"/>
      <c r="W62" s="7"/>
      <c r="X62" s="7" t="s">
        <v>43</v>
      </c>
      <c r="Y62" s="9">
        <f t="shared" si="0"/>
        <v>0.47906976744186047</v>
      </c>
      <c r="Z62" s="9">
        <f t="shared" si="4"/>
        <v>357.38604651162791</v>
      </c>
      <c r="AA62" s="9">
        <f t="shared" si="1"/>
        <v>2.2770646639090812</v>
      </c>
      <c r="AB62" s="9">
        <f t="shared" si="2"/>
        <v>0.35738604651162792</v>
      </c>
      <c r="AC62" s="9">
        <f t="shared" si="3"/>
        <v>6.3714425510873847</v>
      </c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ht="26.25" x14ac:dyDescent="0.25">
      <c r="A63" s="7" t="s">
        <v>35</v>
      </c>
      <c r="B63" s="7" t="s">
        <v>36</v>
      </c>
      <c r="C63" s="7" t="s">
        <v>73</v>
      </c>
      <c r="D63" s="7" t="s">
        <v>38</v>
      </c>
      <c r="E63" s="7" t="s">
        <v>39</v>
      </c>
      <c r="F63" s="7">
        <v>56</v>
      </c>
      <c r="G63" s="7">
        <v>3450</v>
      </c>
      <c r="H63" s="7" t="s">
        <v>40</v>
      </c>
      <c r="I63" s="7" t="s">
        <v>41</v>
      </c>
      <c r="J63" s="7">
        <v>1.25</v>
      </c>
      <c r="K63" s="7">
        <v>1.67</v>
      </c>
      <c r="L63" s="7">
        <v>68.2</v>
      </c>
      <c r="M63" s="7">
        <v>0.75</v>
      </c>
      <c r="N63" s="7" t="s">
        <v>42</v>
      </c>
      <c r="O63" s="7"/>
      <c r="P63" s="7"/>
      <c r="Q63" s="7"/>
      <c r="R63" s="7"/>
      <c r="S63" s="7"/>
      <c r="T63" s="7"/>
      <c r="U63" s="7"/>
      <c r="V63" s="7"/>
      <c r="W63" s="7"/>
      <c r="X63" s="7" t="s">
        <v>43</v>
      </c>
      <c r="Y63" s="9">
        <f t="shared" si="0"/>
        <v>1.8328445747800586</v>
      </c>
      <c r="Z63" s="9">
        <f t="shared" si="4"/>
        <v>1367.3020527859237</v>
      </c>
      <c r="AA63" s="9">
        <f t="shared" si="1"/>
        <v>4.153264864341744</v>
      </c>
      <c r="AB63" s="9">
        <f t="shared" si="2"/>
        <v>1.3673020527859236</v>
      </c>
      <c r="AC63" s="9">
        <f t="shared" si="3"/>
        <v>3.0375620777276886</v>
      </c>
      <c r="AD63" s="9">
        <f>(0.2*AA63+0.8*AA64)/(0.2*AB63+0.8*AB64)</f>
        <v>5.6416390276477353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26.25" x14ac:dyDescent="0.25">
      <c r="A64" s="7" t="s">
        <v>35</v>
      </c>
      <c r="B64" s="7" t="s">
        <v>36</v>
      </c>
      <c r="C64" s="7" t="s">
        <v>73</v>
      </c>
      <c r="D64" s="7" t="s">
        <v>38</v>
      </c>
      <c r="E64" s="7" t="s">
        <v>39</v>
      </c>
      <c r="F64" s="7">
        <v>56</v>
      </c>
      <c r="G64" s="7">
        <v>1725</v>
      </c>
      <c r="H64" s="7" t="s">
        <v>40</v>
      </c>
      <c r="I64" s="7" t="s">
        <v>41</v>
      </c>
      <c r="J64" s="7">
        <v>0.16700000000000001</v>
      </c>
      <c r="K64" s="7">
        <v>1.67</v>
      </c>
      <c r="L64" s="8">
        <v>57</v>
      </c>
      <c r="M64" s="7">
        <v>0.1</v>
      </c>
      <c r="N64" s="7" t="s">
        <v>42</v>
      </c>
      <c r="O64" s="7"/>
      <c r="P64" s="7"/>
      <c r="Q64" s="7"/>
      <c r="R64" s="7"/>
      <c r="S64" s="7"/>
      <c r="T64" s="7"/>
      <c r="U64" s="7"/>
      <c r="V64" s="7"/>
      <c r="W64" s="7"/>
      <c r="X64" s="7" t="s">
        <v>43</v>
      </c>
      <c r="Y64" s="9">
        <f t="shared" si="0"/>
        <v>0.29298245614035084</v>
      </c>
      <c r="Z64" s="9">
        <f t="shared" si="4"/>
        <v>218.56491228070172</v>
      </c>
      <c r="AA64" s="9">
        <f t="shared" si="1"/>
        <v>2.1232042790067571</v>
      </c>
      <c r="AB64" s="9">
        <f t="shared" si="2"/>
        <v>0.21856491228070171</v>
      </c>
      <c r="AC64" s="9">
        <f t="shared" si="3"/>
        <v>9.714296118491049</v>
      </c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26.25" x14ac:dyDescent="0.25">
      <c r="A65" s="7" t="s">
        <v>35</v>
      </c>
      <c r="B65" s="7" t="s">
        <v>36</v>
      </c>
      <c r="C65" s="7" t="s">
        <v>74</v>
      </c>
      <c r="D65" s="7" t="s">
        <v>38</v>
      </c>
      <c r="E65" s="7" t="s">
        <v>39</v>
      </c>
      <c r="F65" s="7">
        <v>56</v>
      </c>
      <c r="G65" s="7">
        <v>3450</v>
      </c>
      <c r="H65" s="7" t="s">
        <v>40</v>
      </c>
      <c r="I65" s="7" t="s">
        <v>41</v>
      </c>
      <c r="J65" s="7">
        <v>2.6</v>
      </c>
      <c r="K65" s="7">
        <v>1.3</v>
      </c>
      <c r="L65" s="7">
        <v>80.7</v>
      </c>
      <c r="M65" s="7">
        <v>2</v>
      </c>
      <c r="N65" s="7" t="s">
        <v>42</v>
      </c>
      <c r="O65" s="7"/>
      <c r="P65" s="7"/>
      <c r="Q65" s="7"/>
      <c r="R65" s="7"/>
      <c r="S65" s="7"/>
      <c r="T65" s="7"/>
      <c r="U65" s="7"/>
      <c r="V65" s="7"/>
      <c r="W65" s="7"/>
      <c r="X65" s="7" t="s">
        <v>43</v>
      </c>
      <c r="Y65" s="9">
        <f t="shared" si="0"/>
        <v>3.2218091697645601</v>
      </c>
      <c r="Z65" s="9">
        <f t="shared" si="4"/>
        <v>2403.4696406443618</v>
      </c>
      <c r="AA65" s="9">
        <f t="shared" si="1"/>
        <v>5.3016461701930018</v>
      </c>
      <c r="AB65" s="9">
        <f t="shared" si="2"/>
        <v>2.4034696406443619</v>
      </c>
      <c r="AC65" s="9">
        <f t="shared" si="3"/>
        <v>2.2058303048802599</v>
      </c>
      <c r="AD65" s="9">
        <f>(0.2*AA65+0.8*AA66)/(0.2*AB65+0.8*AB66)</f>
        <v>4.0302622169569071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 ht="26.25" x14ac:dyDescent="0.25">
      <c r="A66" s="7" t="s">
        <v>35</v>
      </c>
      <c r="B66" s="7" t="s">
        <v>36</v>
      </c>
      <c r="C66" s="7" t="s">
        <v>74</v>
      </c>
      <c r="D66" s="7" t="s">
        <v>38</v>
      </c>
      <c r="E66" s="7" t="s">
        <v>39</v>
      </c>
      <c r="F66" s="7">
        <v>56</v>
      </c>
      <c r="G66" s="7">
        <v>1725</v>
      </c>
      <c r="H66" s="7" t="s">
        <v>40</v>
      </c>
      <c r="I66" s="7" t="s">
        <v>41</v>
      </c>
      <c r="J66" s="7">
        <v>0.34</v>
      </c>
      <c r="K66" s="7">
        <v>1.3</v>
      </c>
      <c r="L66" s="8">
        <v>64.099999999999994</v>
      </c>
      <c r="M66" s="7">
        <v>0.25</v>
      </c>
      <c r="N66" s="7" t="s">
        <v>42</v>
      </c>
      <c r="O66" s="7"/>
      <c r="P66" s="7"/>
      <c r="Q66" s="7"/>
      <c r="R66" s="7"/>
      <c r="S66" s="7"/>
      <c r="T66" s="7"/>
      <c r="U66" s="7"/>
      <c r="V66" s="7"/>
      <c r="W66" s="7"/>
      <c r="X66" s="7" t="s">
        <v>43</v>
      </c>
      <c r="Y66" s="9">
        <f t="shared" si="0"/>
        <v>0.53042121684867405</v>
      </c>
      <c r="Z66" s="9">
        <f t="shared" si="4"/>
        <v>395.69422776911085</v>
      </c>
      <c r="AA66" s="9">
        <f t="shared" si="1"/>
        <v>2.6909931736705301</v>
      </c>
      <c r="AB66" s="9">
        <f t="shared" si="2"/>
        <v>0.39569422776911084</v>
      </c>
      <c r="AC66" s="9">
        <f t="shared" si="3"/>
        <v>6.8006884731225732</v>
      </c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26.25" x14ac:dyDescent="0.25">
      <c r="A67" s="7" t="s">
        <v>35</v>
      </c>
      <c r="B67" s="7" t="s">
        <v>36</v>
      </c>
      <c r="C67" s="7" t="s">
        <v>75</v>
      </c>
      <c r="D67" s="7" t="s">
        <v>34</v>
      </c>
      <c r="E67" s="7" t="s">
        <v>39</v>
      </c>
      <c r="F67" s="7">
        <v>48</v>
      </c>
      <c r="G67" s="7">
        <v>3450</v>
      </c>
      <c r="H67" s="7" t="s">
        <v>40</v>
      </c>
      <c r="I67" s="7" t="s">
        <v>41</v>
      </c>
      <c r="J67" s="7">
        <v>1.65</v>
      </c>
      <c r="K67" s="7">
        <v>1.65</v>
      </c>
      <c r="L67" s="7">
        <v>72</v>
      </c>
      <c r="M67" s="7">
        <v>1</v>
      </c>
      <c r="N67" s="7" t="s">
        <v>42</v>
      </c>
      <c r="O67" s="7"/>
      <c r="P67" s="7"/>
      <c r="Q67" s="7"/>
      <c r="R67" s="7"/>
      <c r="S67" s="7"/>
      <c r="T67" s="7"/>
      <c r="U67" s="7"/>
      <c r="V67" s="7"/>
      <c r="W67" s="7"/>
      <c r="X67" s="7" t="s">
        <v>43</v>
      </c>
      <c r="Y67" s="9">
        <f t="shared" ref="Y67:Y130" si="5">J67/(L67*0.01)</f>
        <v>2.2916666666666665</v>
      </c>
      <c r="Z67" s="9">
        <f t="shared" ref="Z67:Z130" si="6">Y67*746</f>
        <v>1709.5833333333333</v>
      </c>
      <c r="AA67" s="9">
        <f t="shared" ref="AA67:AA130" si="7">POWER((3956/0.0082*J67*$AD$1),1/3)*60/1000</f>
        <v>4.5559708683859572</v>
      </c>
      <c r="AB67" s="9">
        <f t="shared" ref="AB67:AB130" si="8">Z67/1000</f>
        <v>1.7095833333333332</v>
      </c>
      <c r="AC67" s="9">
        <f t="shared" ref="AC67:AC130" si="9">AA67/AB67</f>
        <v>2.664959806026395</v>
      </c>
      <c r="AD67" s="9">
        <f>(0.2*AA67+0.8*AA68)/(0.2*AB67+0.8*AB68)</f>
        <v>4.009517764703376</v>
      </c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0" ht="26.25" x14ac:dyDescent="0.25">
      <c r="A68" s="7" t="s">
        <v>35</v>
      </c>
      <c r="B68" s="7" t="s">
        <v>36</v>
      </c>
      <c r="C68" s="7" t="s">
        <v>75</v>
      </c>
      <c r="D68" s="7" t="s">
        <v>34</v>
      </c>
      <c r="E68" s="7" t="s">
        <v>39</v>
      </c>
      <c r="F68" s="7">
        <v>48</v>
      </c>
      <c r="G68" s="7">
        <v>1725</v>
      </c>
      <c r="H68" s="7" t="s">
        <v>40</v>
      </c>
      <c r="I68" s="7" t="s">
        <v>41</v>
      </c>
      <c r="J68" s="7">
        <v>0.28000000000000003</v>
      </c>
      <c r="K68" s="7">
        <v>1.65</v>
      </c>
      <c r="L68" s="8">
        <v>43</v>
      </c>
      <c r="M68" s="7">
        <v>0.17</v>
      </c>
      <c r="N68" s="7" t="s">
        <v>42</v>
      </c>
      <c r="O68" s="7"/>
      <c r="P68" s="7"/>
      <c r="Q68" s="7"/>
      <c r="R68" s="7"/>
      <c r="S68" s="7"/>
      <c r="T68" s="7"/>
      <c r="U68" s="7"/>
      <c r="V68" s="7"/>
      <c r="W68" s="7"/>
      <c r="X68" s="7" t="s">
        <v>43</v>
      </c>
      <c r="Y68" s="9">
        <f t="shared" si="5"/>
        <v>0.65116279069767447</v>
      </c>
      <c r="Z68" s="9">
        <f t="shared" si="6"/>
        <v>485.76744186046517</v>
      </c>
      <c r="AA68" s="9">
        <f t="shared" si="7"/>
        <v>2.5223516568677633</v>
      </c>
      <c r="AB68" s="9">
        <f t="shared" si="8"/>
        <v>0.48576744186046517</v>
      </c>
      <c r="AC68" s="9">
        <f t="shared" si="9"/>
        <v>5.1925086770065976</v>
      </c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1:40" ht="26.25" x14ac:dyDescent="0.25">
      <c r="A69" s="7" t="s">
        <v>35</v>
      </c>
      <c r="B69" s="7" t="s">
        <v>36</v>
      </c>
      <c r="C69" s="7" t="s">
        <v>76</v>
      </c>
      <c r="D69" s="7" t="s">
        <v>38</v>
      </c>
      <c r="E69" s="7" t="s">
        <v>39</v>
      </c>
      <c r="F69" s="7">
        <v>56</v>
      </c>
      <c r="G69" s="7">
        <v>3450</v>
      </c>
      <c r="H69" s="7" t="s">
        <v>40</v>
      </c>
      <c r="I69" s="7" t="s">
        <v>41</v>
      </c>
      <c r="J69" s="7">
        <v>2.4</v>
      </c>
      <c r="K69" s="7">
        <v>1.2</v>
      </c>
      <c r="L69" s="7">
        <v>77.7</v>
      </c>
      <c r="M69" s="7">
        <v>2</v>
      </c>
      <c r="N69" s="7" t="s">
        <v>42</v>
      </c>
      <c r="O69" s="7"/>
      <c r="P69" s="7"/>
      <c r="Q69" s="7"/>
      <c r="R69" s="7"/>
      <c r="S69" s="7"/>
      <c r="T69" s="7"/>
      <c r="U69" s="7"/>
      <c r="V69" s="7"/>
      <c r="W69" s="7"/>
      <c r="X69" s="7" t="s">
        <v>43</v>
      </c>
      <c r="Y69" s="9">
        <f t="shared" si="5"/>
        <v>3.0888030888030884</v>
      </c>
      <c r="Z69" s="9">
        <f t="shared" si="6"/>
        <v>2304.2471042471038</v>
      </c>
      <c r="AA69" s="9">
        <f t="shared" si="7"/>
        <v>5.1620638369274889</v>
      </c>
      <c r="AB69" s="9">
        <f t="shared" si="8"/>
        <v>2.304247104247104</v>
      </c>
      <c r="AC69" s="9">
        <f t="shared" si="9"/>
        <v>2.2402388300338805</v>
      </c>
      <c r="AD69" s="9">
        <f>(0.2*AA69+0.8*AA70)/(0.2*AB69+0.8*AB70)</f>
        <v>3.8372285205770824</v>
      </c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1:40" ht="26.25" x14ac:dyDescent="0.25">
      <c r="A70" s="7" t="s">
        <v>35</v>
      </c>
      <c r="B70" s="7" t="s">
        <v>36</v>
      </c>
      <c r="C70" s="7" t="s">
        <v>76</v>
      </c>
      <c r="D70" s="7" t="s">
        <v>38</v>
      </c>
      <c r="E70" s="7" t="s">
        <v>39</v>
      </c>
      <c r="F70" s="7">
        <v>56</v>
      </c>
      <c r="G70" s="7">
        <v>1725</v>
      </c>
      <c r="H70" s="7" t="s">
        <v>40</v>
      </c>
      <c r="I70" s="7" t="s">
        <v>41</v>
      </c>
      <c r="J70" s="7">
        <v>0.3</v>
      </c>
      <c r="K70" s="7">
        <v>1.2</v>
      </c>
      <c r="L70" s="8">
        <v>51.7</v>
      </c>
      <c r="M70" s="7">
        <v>0.25</v>
      </c>
      <c r="N70" s="7" t="s">
        <v>42</v>
      </c>
      <c r="O70" s="7"/>
      <c r="P70" s="7"/>
      <c r="Q70" s="7"/>
      <c r="R70" s="7"/>
      <c r="S70" s="7"/>
      <c r="T70" s="7"/>
      <c r="U70" s="7"/>
      <c r="V70" s="7"/>
      <c r="W70" s="7"/>
      <c r="X70" s="7" t="s">
        <v>43</v>
      </c>
      <c r="Y70" s="9">
        <f t="shared" si="5"/>
        <v>0.58027079303675044</v>
      </c>
      <c r="Z70" s="9">
        <f t="shared" si="6"/>
        <v>432.88201160541581</v>
      </c>
      <c r="AA70" s="9">
        <f t="shared" si="7"/>
        <v>2.5810319184637445</v>
      </c>
      <c r="AB70" s="9">
        <f t="shared" si="8"/>
        <v>0.43288201160541584</v>
      </c>
      <c r="AC70" s="9">
        <f t="shared" si="9"/>
        <v>5.962437452393905</v>
      </c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 ht="26.25" x14ac:dyDescent="0.25">
      <c r="A71" s="7" t="s">
        <v>35</v>
      </c>
      <c r="B71" s="7" t="s">
        <v>36</v>
      </c>
      <c r="C71" s="7" t="s">
        <v>77</v>
      </c>
      <c r="D71" s="7" t="s">
        <v>38</v>
      </c>
      <c r="E71" s="7" t="s">
        <v>39</v>
      </c>
      <c r="F71" s="7">
        <v>56</v>
      </c>
      <c r="G71" s="7">
        <v>3450</v>
      </c>
      <c r="H71" s="7" t="s">
        <v>40</v>
      </c>
      <c r="I71" s="7" t="s">
        <v>41</v>
      </c>
      <c r="J71" s="7">
        <v>1.4</v>
      </c>
      <c r="K71" s="7">
        <v>1.4</v>
      </c>
      <c r="L71" s="7">
        <v>72.5</v>
      </c>
      <c r="M71" s="7">
        <v>1</v>
      </c>
      <c r="N71" s="7" t="s">
        <v>42</v>
      </c>
      <c r="O71" s="7"/>
      <c r="P71" s="7"/>
      <c r="Q71" s="7"/>
      <c r="R71" s="7"/>
      <c r="S71" s="7"/>
      <c r="T71" s="7"/>
      <c r="U71" s="7"/>
      <c r="V71" s="7"/>
      <c r="W71" s="7"/>
      <c r="X71" s="7" t="s">
        <v>43</v>
      </c>
      <c r="Y71" s="9">
        <f t="shared" si="5"/>
        <v>1.9310344827586206</v>
      </c>
      <c r="Z71" s="9">
        <f t="shared" si="6"/>
        <v>1440.5517241379309</v>
      </c>
      <c r="AA71" s="9">
        <f t="shared" si="7"/>
        <v>4.3131606623039858</v>
      </c>
      <c r="AB71" s="9">
        <f t="shared" si="8"/>
        <v>1.4405517241379309</v>
      </c>
      <c r="AC71" s="9">
        <f t="shared" si="9"/>
        <v>2.9941032939203276</v>
      </c>
      <c r="AD71" s="9">
        <f>(0.2*AA71+0.8*AA72)/(0.2*AB71+0.8*AB72)</f>
        <v>5.0911942021024377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 ht="26.25" x14ac:dyDescent="0.25">
      <c r="A72" s="7" t="s">
        <v>35</v>
      </c>
      <c r="B72" s="7" t="s">
        <v>36</v>
      </c>
      <c r="C72" s="7" t="s">
        <v>77</v>
      </c>
      <c r="D72" s="7" t="s">
        <v>38</v>
      </c>
      <c r="E72" s="7" t="s">
        <v>39</v>
      </c>
      <c r="F72" s="7">
        <v>56</v>
      </c>
      <c r="G72" s="7">
        <v>1725</v>
      </c>
      <c r="H72" s="7" t="s">
        <v>40</v>
      </c>
      <c r="I72" s="7" t="s">
        <v>41</v>
      </c>
      <c r="J72" s="7">
        <v>0.16800000000000001</v>
      </c>
      <c r="K72" s="7">
        <v>1.4</v>
      </c>
      <c r="L72" s="8">
        <v>46.5</v>
      </c>
      <c r="M72" s="7">
        <v>0.12</v>
      </c>
      <c r="N72" s="7" t="s">
        <v>42</v>
      </c>
      <c r="O72" s="7"/>
      <c r="P72" s="7"/>
      <c r="Q72" s="7"/>
      <c r="R72" s="7"/>
      <c r="S72" s="7"/>
      <c r="T72" s="7"/>
      <c r="U72" s="7"/>
      <c r="V72" s="7"/>
      <c r="W72" s="7"/>
      <c r="X72" s="7" t="s">
        <v>43</v>
      </c>
      <c r="Y72" s="9">
        <f t="shared" si="5"/>
        <v>0.36129032258064514</v>
      </c>
      <c r="Z72" s="9">
        <f t="shared" si="6"/>
        <v>269.52258064516127</v>
      </c>
      <c r="AA72" s="9">
        <f t="shared" si="7"/>
        <v>2.1274337807802612</v>
      </c>
      <c r="AB72" s="9">
        <f t="shared" si="8"/>
        <v>0.26952258064516127</v>
      </c>
      <c r="AC72" s="9">
        <f t="shared" si="9"/>
        <v>7.8933415363112918</v>
      </c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1:40" ht="26.25" x14ac:dyDescent="0.25">
      <c r="A73" s="7" t="s">
        <v>35</v>
      </c>
      <c r="B73" s="7" t="s">
        <v>36</v>
      </c>
      <c r="C73" s="7" t="s">
        <v>78</v>
      </c>
      <c r="D73" s="7" t="s">
        <v>38</v>
      </c>
      <c r="E73" s="7" t="s">
        <v>39</v>
      </c>
      <c r="F73" s="7">
        <v>56</v>
      </c>
      <c r="G73" s="7">
        <v>3450</v>
      </c>
      <c r="H73" s="7" t="s">
        <v>40</v>
      </c>
      <c r="I73" s="7" t="s">
        <v>41</v>
      </c>
      <c r="J73" s="7">
        <v>4</v>
      </c>
      <c r="K73" s="7">
        <v>1</v>
      </c>
      <c r="L73" s="7">
        <v>78</v>
      </c>
      <c r="M73" s="7">
        <v>4</v>
      </c>
      <c r="N73" s="7" t="s">
        <v>42</v>
      </c>
      <c r="O73" s="7"/>
      <c r="P73" s="7"/>
      <c r="Q73" s="7"/>
      <c r="R73" s="7"/>
      <c r="S73" s="7"/>
      <c r="T73" s="7"/>
      <c r="U73" s="7"/>
      <c r="V73" s="7"/>
      <c r="W73" s="7"/>
      <c r="X73" s="7" t="s">
        <v>43</v>
      </c>
      <c r="Y73" s="9">
        <f t="shared" si="5"/>
        <v>5.1282051282051277</v>
      </c>
      <c r="Z73" s="9">
        <f t="shared" si="6"/>
        <v>3825.6410256410254</v>
      </c>
      <c r="AA73" s="9">
        <f t="shared" si="7"/>
        <v>6.1203034329725536</v>
      </c>
      <c r="AB73" s="9">
        <f t="shared" si="8"/>
        <v>3.8256410256410254</v>
      </c>
      <c r="AC73" s="9">
        <f t="shared" si="9"/>
        <v>1.5998112190745952</v>
      </c>
      <c r="AD73" s="9">
        <f>(0.2*AA73+0.8*AA74)/(0.2*AB73+0.8*AB74)</f>
        <v>2.8435516025557863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0" ht="26.25" x14ac:dyDescent="0.25">
      <c r="A74" s="7" t="s">
        <v>35</v>
      </c>
      <c r="B74" s="7" t="s">
        <v>36</v>
      </c>
      <c r="C74" s="7" t="s">
        <v>78</v>
      </c>
      <c r="D74" s="7" t="s">
        <v>38</v>
      </c>
      <c r="E74" s="7" t="s">
        <v>39</v>
      </c>
      <c r="F74" s="7">
        <v>56</v>
      </c>
      <c r="G74" s="7">
        <v>1725</v>
      </c>
      <c r="H74" s="7" t="s">
        <v>40</v>
      </c>
      <c r="I74" s="7" t="s">
        <v>41</v>
      </c>
      <c r="J74" s="7">
        <v>0.5</v>
      </c>
      <c r="K74" s="7">
        <v>1</v>
      </c>
      <c r="L74" s="8">
        <v>56.7</v>
      </c>
      <c r="M74" s="7">
        <v>0.42</v>
      </c>
      <c r="N74" s="7" t="s">
        <v>42</v>
      </c>
      <c r="O74" s="7"/>
      <c r="P74" s="7"/>
      <c r="Q74" s="7"/>
      <c r="R74" s="7"/>
      <c r="S74" s="7"/>
      <c r="T74" s="7"/>
      <c r="U74" s="7"/>
      <c r="V74" s="7"/>
      <c r="W74" s="7"/>
      <c r="X74" s="7" t="s">
        <v>43</v>
      </c>
      <c r="Y74" s="9">
        <f t="shared" si="5"/>
        <v>0.88183421516754845</v>
      </c>
      <c r="Z74" s="9">
        <f t="shared" si="6"/>
        <v>657.84832451499119</v>
      </c>
      <c r="AA74" s="9">
        <f t="shared" si="7"/>
        <v>3.0601517164862782</v>
      </c>
      <c r="AB74" s="9">
        <f t="shared" si="8"/>
        <v>0.6578483245149912</v>
      </c>
      <c r="AC74" s="9">
        <f t="shared" si="9"/>
        <v>4.6517587754630556</v>
      </c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1:40" ht="26.25" x14ac:dyDescent="0.25">
      <c r="A75" s="7" t="s">
        <v>35</v>
      </c>
      <c r="B75" s="7" t="s">
        <v>36</v>
      </c>
      <c r="C75" s="7" t="s">
        <v>79</v>
      </c>
      <c r="D75" s="7" t="s">
        <v>38</v>
      </c>
      <c r="E75" s="7" t="s">
        <v>39</v>
      </c>
      <c r="F75" s="7">
        <v>56</v>
      </c>
      <c r="G75" s="7">
        <v>3450</v>
      </c>
      <c r="H75" s="7" t="s">
        <v>40</v>
      </c>
      <c r="I75" s="7" t="s">
        <v>41</v>
      </c>
      <c r="J75" s="7">
        <v>2.4</v>
      </c>
      <c r="K75" s="7">
        <v>1.2</v>
      </c>
      <c r="L75" s="7">
        <v>77.400000000000006</v>
      </c>
      <c r="M75" s="7">
        <v>2</v>
      </c>
      <c r="N75" s="7" t="s">
        <v>42</v>
      </c>
      <c r="O75" s="7"/>
      <c r="P75" s="7"/>
      <c r="Q75" s="7"/>
      <c r="R75" s="7"/>
      <c r="S75" s="7"/>
      <c r="T75" s="7"/>
      <c r="U75" s="7"/>
      <c r="V75" s="7"/>
      <c r="W75" s="7"/>
      <c r="X75" s="7" t="s">
        <v>43</v>
      </c>
      <c r="Y75" s="9">
        <f t="shared" si="5"/>
        <v>3.1007751937984493</v>
      </c>
      <c r="Z75" s="9">
        <f t="shared" si="6"/>
        <v>2313.1782945736431</v>
      </c>
      <c r="AA75" s="9">
        <f t="shared" si="7"/>
        <v>5.1620638369274889</v>
      </c>
      <c r="AB75" s="9">
        <f t="shared" si="8"/>
        <v>2.313178294573643</v>
      </c>
      <c r="AC75" s="9">
        <f t="shared" si="9"/>
        <v>2.2315892592615487</v>
      </c>
      <c r="AD75" s="9">
        <f>(0.2*AA75+0.8*AA76)/(0.2*AB75+0.8*AB76)</f>
        <v>3.7572676303893422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1:40" ht="26.25" x14ac:dyDescent="0.25">
      <c r="A76" s="7" t="s">
        <v>35</v>
      </c>
      <c r="B76" s="7" t="s">
        <v>36</v>
      </c>
      <c r="C76" s="7" t="s">
        <v>79</v>
      </c>
      <c r="D76" s="7" t="s">
        <v>38</v>
      </c>
      <c r="E76" s="7" t="s">
        <v>39</v>
      </c>
      <c r="F76" s="7">
        <v>56</v>
      </c>
      <c r="G76" s="7">
        <v>1725</v>
      </c>
      <c r="H76" s="7" t="s">
        <v>40</v>
      </c>
      <c r="I76" s="7" t="s">
        <v>41</v>
      </c>
      <c r="J76" s="7">
        <v>0.3</v>
      </c>
      <c r="K76" s="7">
        <v>1.2</v>
      </c>
      <c r="L76" s="8">
        <v>49.5</v>
      </c>
      <c r="M76" s="7">
        <v>0.25</v>
      </c>
      <c r="N76" s="7" t="s">
        <v>42</v>
      </c>
      <c r="O76" s="7"/>
      <c r="P76" s="7"/>
      <c r="Q76" s="7"/>
      <c r="R76" s="7"/>
      <c r="S76" s="7"/>
      <c r="T76" s="7"/>
      <c r="U76" s="7"/>
      <c r="V76" s="7"/>
      <c r="W76" s="7"/>
      <c r="X76" s="7" t="s">
        <v>43</v>
      </c>
      <c r="Y76" s="9">
        <f t="shared" si="5"/>
        <v>0.60606060606060608</v>
      </c>
      <c r="Z76" s="9">
        <f t="shared" si="6"/>
        <v>452.12121212121212</v>
      </c>
      <c r="AA76" s="9">
        <f t="shared" si="7"/>
        <v>2.5810319184637445</v>
      </c>
      <c r="AB76" s="9">
        <f t="shared" si="8"/>
        <v>0.45212121212121215</v>
      </c>
      <c r="AC76" s="9">
        <f t="shared" si="9"/>
        <v>5.7087167097388445</v>
      </c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 ht="26.25" x14ac:dyDescent="0.25">
      <c r="A77" s="7" t="s">
        <v>35</v>
      </c>
      <c r="B77" s="7" t="s">
        <v>36</v>
      </c>
      <c r="C77" s="7" t="s">
        <v>80</v>
      </c>
      <c r="D77" s="7" t="s">
        <v>38</v>
      </c>
      <c r="E77" s="7" t="s">
        <v>39</v>
      </c>
      <c r="F77" s="7">
        <v>56</v>
      </c>
      <c r="G77" s="7">
        <v>3450</v>
      </c>
      <c r="H77" s="7" t="s">
        <v>40</v>
      </c>
      <c r="I77" s="7" t="s">
        <v>41</v>
      </c>
      <c r="J77" s="7">
        <v>2.5</v>
      </c>
      <c r="K77" s="7">
        <v>1</v>
      </c>
      <c r="L77" s="7">
        <v>77.7</v>
      </c>
      <c r="M77" s="7">
        <v>2.5</v>
      </c>
      <c r="N77" s="7" t="s">
        <v>42</v>
      </c>
      <c r="O77" s="7"/>
      <c r="P77" s="7"/>
      <c r="Q77" s="7"/>
      <c r="R77" s="7"/>
      <c r="S77" s="7"/>
      <c r="T77" s="7"/>
      <c r="U77" s="7"/>
      <c r="V77" s="7"/>
      <c r="W77" s="7"/>
      <c r="X77" s="7" t="s">
        <v>43</v>
      </c>
      <c r="Y77" s="9">
        <f t="shared" si="5"/>
        <v>3.2175032175032174</v>
      </c>
      <c r="Z77" s="9">
        <f t="shared" si="6"/>
        <v>2400.2574002574001</v>
      </c>
      <c r="AA77" s="9">
        <f t="shared" si="7"/>
        <v>5.2327858283729407</v>
      </c>
      <c r="AB77" s="9">
        <f t="shared" si="8"/>
        <v>2.4002574002574</v>
      </c>
      <c r="AC77" s="9">
        <f t="shared" si="9"/>
        <v>2.1800936132148929</v>
      </c>
      <c r="AD77" s="9">
        <f>(0.2*AA77+0.8*AA78)/(0.2*AB77+0.8*AB78)</f>
        <v>3.8256735870742999</v>
      </c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0" ht="26.25" x14ac:dyDescent="0.25">
      <c r="A78" s="7" t="s">
        <v>35</v>
      </c>
      <c r="B78" s="7" t="s">
        <v>36</v>
      </c>
      <c r="C78" s="7" t="s">
        <v>80</v>
      </c>
      <c r="D78" s="7" t="s">
        <v>38</v>
      </c>
      <c r="E78" s="7" t="s">
        <v>39</v>
      </c>
      <c r="F78" s="7">
        <v>56</v>
      </c>
      <c r="G78" s="7">
        <v>1725</v>
      </c>
      <c r="H78" s="7" t="s">
        <v>40</v>
      </c>
      <c r="I78" s="7" t="s">
        <v>41</v>
      </c>
      <c r="J78" s="7">
        <v>0.25</v>
      </c>
      <c r="K78" s="7">
        <v>1</v>
      </c>
      <c r="L78" s="8">
        <v>49.5</v>
      </c>
      <c r="M78" s="7">
        <v>0.25</v>
      </c>
      <c r="N78" s="7" t="s">
        <v>42</v>
      </c>
      <c r="O78" s="7"/>
      <c r="P78" s="7"/>
      <c r="Q78" s="7"/>
      <c r="R78" s="7"/>
      <c r="S78" s="7"/>
      <c r="T78" s="7"/>
      <c r="U78" s="7"/>
      <c r="V78" s="7"/>
      <c r="W78" s="7"/>
      <c r="X78" s="7" t="s">
        <v>43</v>
      </c>
      <c r="Y78" s="9">
        <f t="shared" si="5"/>
        <v>0.50505050505050508</v>
      </c>
      <c r="Z78" s="9">
        <f t="shared" si="6"/>
        <v>376.76767676767679</v>
      </c>
      <c r="AA78" s="9">
        <f t="shared" si="7"/>
        <v>2.4288440269663036</v>
      </c>
      <c r="AB78" s="9">
        <f t="shared" si="8"/>
        <v>0.37676767676767681</v>
      </c>
      <c r="AC78" s="9">
        <f t="shared" si="9"/>
        <v>6.4465297230472931</v>
      </c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1:40" ht="26.25" x14ac:dyDescent="0.25">
      <c r="A79" s="7" t="s">
        <v>35</v>
      </c>
      <c r="B79" s="7" t="s">
        <v>36</v>
      </c>
      <c r="C79" s="7" t="s">
        <v>81</v>
      </c>
      <c r="D79" s="7" t="s">
        <v>34</v>
      </c>
      <c r="E79" s="7" t="s">
        <v>39</v>
      </c>
      <c r="F79" s="7">
        <v>48</v>
      </c>
      <c r="G79" s="7">
        <v>3450</v>
      </c>
      <c r="H79" s="7" t="s">
        <v>40</v>
      </c>
      <c r="I79" s="7" t="s">
        <v>41</v>
      </c>
      <c r="J79" s="7">
        <v>2.21</v>
      </c>
      <c r="K79" s="7">
        <v>1.47</v>
      </c>
      <c r="L79" s="7">
        <v>49.5</v>
      </c>
      <c r="M79" s="7">
        <v>1.5</v>
      </c>
      <c r="N79" s="7" t="s">
        <v>42</v>
      </c>
      <c r="O79" s="7"/>
      <c r="P79" s="7"/>
      <c r="Q79" s="7"/>
      <c r="R79" s="7"/>
      <c r="S79" s="7"/>
      <c r="T79" s="7"/>
      <c r="U79" s="7"/>
      <c r="V79" s="7"/>
      <c r="W79" s="7"/>
      <c r="X79" s="7" t="s">
        <v>43</v>
      </c>
      <c r="Y79" s="9">
        <f t="shared" si="5"/>
        <v>4.4646464646464645</v>
      </c>
      <c r="Z79" s="9">
        <f t="shared" si="6"/>
        <v>3330.6262626262624</v>
      </c>
      <c r="AA79" s="9">
        <f t="shared" si="7"/>
        <v>5.0220810218221521</v>
      </c>
      <c r="AB79" s="9">
        <f t="shared" si="8"/>
        <v>3.3306262626262622</v>
      </c>
      <c r="AC79" s="9">
        <f t="shared" si="9"/>
        <v>1.5078488625926301</v>
      </c>
      <c r="AD79" s="9">
        <f>(0.2*AA79+0.8*AA80)/(0.2*AB79+0.8*AB80)</f>
        <v>2.9373601635698443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1:40" ht="26.25" x14ac:dyDescent="0.25">
      <c r="A80" s="7" t="s">
        <v>35</v>
      </c>
      <c r="B80" s="7" t="s">
        <v>36</v>
      </c>
      <c r="C80" s="7" t="s">
        <v>81</v>
      </c>
      <c r="D80" s="7" t="s">
        <v>34</v>
      </c>
      <c r="E80" s="7" t="s">
        <v>39</v>
      </c>
      <c r="F80" s="7">
        <v>48</v>
      </c>
      <c r="G80" s="7">
        <v>1725</v>
      </c>
      <c r="H80" s="7" t="s">
        <v>40</v>
      </c>
      <c r="I80" s="7" t="s">
        <v>41</v>
      </c>
      <c r="J80" s="7">
        <v>0.27900000000000003</v>
      </c>
      <c r="K80" s="7">
        <v>1.47</v>
      </c>
      <c r="L80" s="8">
        <v>46</v>
      </c>
      <c r="M80" s="7">
        <v>0.19</v>
      </c>
      <c r="N80" s="7" t="s">
        <v>42</v>
      </c>
      <c r="O80" s="7"/>
      <c r="P80" s="7"/>
      <c r="Q80" s="7"/>
      <c r="R80" s="7"/>
      <c r="S80" s="7"/>
      <c r="T80" s="7"/>
      <c r="U80" s="7"/>
      <c r="V80" s="7"/>
      <c r="W80" s="7"/>
      <c r="X80" s="7" t="s">
        <v>43</v>
      </c>
      <c r="Y80" s="9">
        <f t="shared" si="5"/>
        <v>0.60652173913043483</v>
      </c>
      <c r="Z80" s="9">
        <f t="shared" si="6"/>
        <v>452.46521739130441</v>
      </c>
      <c r="AA80" s="9">
        <f t="shared" si="7"/>
        <v>2.5193452754051235</v>
      </c>
      <c r="AB80" s="9">
        <f t="shared" si="8"/>
        <v>0.45246521739130441</v>
      </c>
      <c r="AC80" s="9">
        <f t="shared" si="9"/>
        <v>5.56804187055626</v>
      </c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 ht="26.25" x14ac:dyDescent="0.25">
      <c r="A81" s="7" t="s">
        <v>35</v>
      </c>
      <c r="B81" s="7" t="s">
        <v>36</v>
      </c>
      <c r="C81" s="7" t="s">
        <v>82</v>
      </c>
      <c r="D81" s="7" t="s">
        <v>34</v>
      </c>
      <c r="E81" s="7" t="s">
        <v>39</v>
      </c>
      <c r="F81" s="7">
        <v>48</v>
      </c>
      <c r="G81" s="7">
        <v>3450</v>
      </c>
      <c r="H81" s="7" t="s">
        <v>40</v>
      </c>
      <c r="I81" s="7" t="s">
        <v>41</v>
      </c>
      <c r="J81" s="7">
        <v>1.24</v>
      </c>
      <c r="K81" s="7">
        <v>1.65</v>
      </c>
      <c r="L81" s="7">
        <v>76</v>
      </c>
      <c r="M81" s="7">
        <v>0.75</v>
      </c>
      <c r="N81" s="7" t="s">
        <v>42</v>
      </c>
      <c r="O81" s="7"/>
      <c r="P81" s="7"/>
      <c r="Q81" s="7"/>
      <c r="R81" s="7"/>
      <c r="S81" s="7"/>
      <c r="T81" s="7"/>
      <c r="U81" s="7"/>
      <c r="V81" s="7"/>
      <c r="W81" s="7"/>
      <c r="X81" s="7" t="s">
        <v>43</v>
      </c>
      <c r="Y81" s="9">
        <f t="shared" si="5"/>
        <v>1.631578947368421</v>
      </c>
      <c r="Z81" s="9">
        <f t="shared" si="6"/>
        <v>1217.1578947368421</v>
      </c>
      <c r="AA81" s="9">
        <f t="shared" si="7"/>
        <v>4.1421598250743585</v>
      </c>
      <c r="AB81" s="9">
        <f t="shared" si="8"/>
        <v>1.217157894736842</v>
      </c>
      <c r="AC81" s="9">
        <f t="shared" si="9"/>
        <v>3.4031409096433807</v>
      </c>
      <c r="AD81" s="9">
        <f>(0.2*AA81+0.8*AA82)/(0.2*AB81+0.8*AB82)</f>
        <v>5.3330427796880553</v>
      </c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:40" ht="26.25" x14ac:dyDescent="0.25">
      <c r="A82" s="7" t="s">
        <v>35</v>
      </c>
      <c r="B82" s="7" t="s">
        <v>36</v>
      </c>
      <c r="C82" s="7" t="s">
        <v>82</v>
      </c>
      <c r="D82" s="7" t="s">
        <v>34</v>
      </c>
      <c r="E82" s="7" t="s">
        <v>39</v>
      </c>
      <c r="F82" s="7">
        <v>48</v>
      </c>
      <c r="G82" s="7">
        <v>1725</v>
      </c>
      <c r="H82" s="7" t="s">
        <v>40</v>
      </c>
      <c r="I82" s="7" t="s">
        <v>41</v>
      </c>
      <c r="J82" s="7">
        <v>0.20599999999999999</v>
      </c>
      <c r="K82" s="7">
        <v>1.65</v>
      </c>
      <c r="L82" s="8">
        <v>48.5</v>
      </c>
      <c r="M82" s="7">
        <v>0.125</v>
      </c>
      <c r="N82" s="7" t="s">
        <v>42</v>
      </c>
      <c r="O82" s="7"/>
      <c r="P82" s="7"/>
      <c r="Q82" s="7"/>
      <c r="R82" s="7"/>
      <c r="S82" s="7"/>
      <c r="T82" s="7"/>
      <c r="U82" s="7"/>
      <c r="V82" s="7"/>
      <c r="W82" s="7"/>
      <c r="X82" s="7" t="s">
        <v>43</v>
      </c>
      <c r="Y82" s="9">
        <f t="shared" si="5"/>
        <v>0.4247422680412371</v>
      </c>
      <c r="Z82" s="9">
        <f t="shared" si="6"/>
        <v>316.85773195876288</v>
      </c>
      <c r="AA82" s="9">
        <f t="shared" si="7"/>
        <v>2.2770646639090812</v>
      </c>
      <c r="AB82" s="9">
        <f t="shared" si="8"/>
        <v>0.31685773195876288</v>
      </c>
      <c r="AC82" s="9">
        <f t="shared" si="9"/>
        <v>7.1863945052962368</v>
      </c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:40" ht="26.25" x14ac:dyDescent="0.25">
      <c r="A83" s="7" t="s">
        <v>35</v>
      </c>
      <c r="B83" s="7" t="s">
        <v>36</v>
      </c>
      <c r="C83" s="7" t="s">
        <v>83</v>
      </c>
      <c r="D83" s="7" t="s">
        <v>38</v>
      </c>
      <c r="E83" s="7" t="s">
        <v>39</v>
      </c>
      <c r="F83" s="7">
        <v>56</v>
      </c>
      <c r="G83" s="7">
        <v>3450</v>
      </c>
      <c r="H83" s="7" t="s">
        <v>40</v>
      </c>
      <c r="I83" s="7" t="s">
        <v>41</v>
      </c>
      <c r="J83" s="7">
        <v>1</v>
      </c>
      <c r="K83" s="7">
        <v>1</v>
      </c>
      <c r="L83" s="7">
        <v>73</v>
      </c>
      <c r="M83" s="7">
        <v>1</v>
      </c>
      <c r="N83" s="7" t="s">
        <v>42</v>
      </c>
      <c r="O83" s="7"/>
      <c r="P83" s="7"/>
      <c r="Q83" s="7"/>
      <c r="R83" s="7"/>
      <c r="S83" s="7"/>
      <c r="T83" s="7"/>
      <c r="U83" s="7"/>
      <c r="V83" s="7"/>
      <c r="W83" s="7"/>
      <c r="X83" s="7" t="s">
        <v>43</v>
      </c>
      <c r="Y83" s="9">
        <f t="shared" si="5"/>
        <v>1.3698630136986301</v>
      </c>
      <c r="Z83" s="9">
        <f t="shared" si="6"/>
        <v>1021.917808219178</v>
      </c>
      <c r="AA83" s="9">
        <f t="shared" si="7"/>
        <v>3.8555495634729899</v>
      </c>
      <c r="AB83" s="9">
        <f t="shared" si="8"/>
        <v>1.021917808219178</v>
      </c>
      <c r="AC83" s="9">
        <f t="shared" si="9"/>
        <v>3.7728568114413981</v>
      </c>
      <c r="AD83" s="9">
        <f>(0.2*AA83+0.8*AA84)/(0.2*AB83+0.8*AB84)</f>
        <v>6.3163815179962164</v>
      </c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:40" ht="26.25" x14ac:dyDescent="0.25">
      <c r="A84" s="7" t="s">
        <v>35</v>
      </c>
      <c r="B84" s="7" t="s">
        <v>36</v>
      </c>
      <c r="C84" s="7" t="s">
        <v>83</v>
      </c>
      <c r="D84" s="7" t="s">
        <v>38</v>
      </c>
      <c r="E84" s="7" t="s">
        <v>39</v>
      </c>
      <c r="F84" s="7">
        <v>56</v>
      </c>
      <c r="G84" s="7">
        <v>1725</v>
      </c>
      <c r="H84" s="7" t="s">
        <v>40</v>
      </c>
      <c r="I84" s="7" t="s">
        <v>41</v>
      </c>
      <c r="J84" s="7">
        <v>0.13</v>
      </c>
      <c r="K84" s="7">
        <v>1</v>
      </c>
      <c r="L84" s="8">
        <v>47</v>
      </c>
      <c r="M84" s="7">
        <v>0.13</v>
      </c>
      <c r="N84" s="7" t="s">
        <v>42</v>
      </c>
      <c r="O84" s="7"/>
      <c r="P84" s="7"/>
      <c r="Q84" s="7"/>
      <c r="R84" s="7"/>
      <c r="S84" s="7"/>
      <c r="T84" s="7"/>
      <c r="U84" s="7"/>
      <c r="V84" s="7"/>
      <c r="W84" s="7"/>
      <c r="X84" s="7" t="s">
        <v>43</v>
      </c>
      <c r="Y84" s="9">
        <f t="shared" si="5"/>
        <v>0.27659574468085107</v>
      </c>
      <c r="Z84" s="9">
        <f t="shared" si="6"/>
        <v>206.34042553191489</v>
      </c>
      <c r="AA84" s="9">
        <f t="shared" si="7"/>
        <v>1.9531431485637185</v>
      </c>
      <c r="AB84" s="9">
        <f t="shared" si="8"/>
        <v>0.20634042553191489</v>
      </c>
      <c r="AC84" s="9">
        <f t="shared" si="9"/>
        <v>9.4656349744787356</v>
      </c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:40" ht="26.25" x14ac:dyDescent="0.25">
      <c r="A85" s="7" t="s">
        <v>35</v>
      </c>
      <c r="B85" s="7" t="s">
        <v>36</v>
      </c>
      <c r="C85" s="7" t="s">
        <v>84</v>
      </c>
      <c r="D85" s="7" t="s">
        <v>38</v>
      </c>
      <c r="E85" s="7" t="s">
        <v>39</v>
      </c>
      <c r="F85" s="7">
        <v>56</v>
      </c>
      <c r="G85" s="7">
        <v>3450</v>
      </c>
      <c r="H85" s="7" t="s">
        <v>40</v>
      </c>
      <c r="I85" s="7" t="s">
        <v>41</v>
      </c>
      <c r="J85" s="7">
        <v>1.4</v>
      </c>
      <c r="K85" s="7">
        <v>1.4</v>
      </c>
      <c r="L85" s="7">
        <v>73.7</v>
      </c>
      <c r="M85" s="7">
        <v>1</v>
      </c>
      <c r="N85" s="7" t="s">
        <v>42</v>
      </c>
      <c r="O85" s="7"/>
      <c r="P85" s="7"/>
      <c r="Q85" s="7"/>
      <c r="R85" s="7"/>
      <c r="S85" s="7"/>
      <c r="T85" s="7"/>
      <c r="U85" s="7"/>
      <c r="V85" s="7"/>
      <c r="W85" s="7"/>
      <c r="X85" s="7" t="s">
        <v>43</v>
      </c>
      <c r="Y85" s="9">
        <f t="shared" si="5"/>
        <v>1.8995929443690638</v>
      </c>
      <c r="Z85" s="9">
        <f t="shared" si="6"/>
        <v>1417.0963364993215</v>
      </c>
      <c r="AA85" s="9">
        <f t="shared" si="7"/>
        <v>4.3131606623039858</v>
      </c>
      <c r="AB85" s="9">
        <f t="shared" si="8"/>
        <v>1.4170963364993214</v>
      </c>
      <c r="AC85" s="9">
        <f t="shared" si="9"/>
        <v>3.0436608656817672</v>
      </c>
      <c r="AD85" s="9">
        <f>(0.2*AA85+0.8*AA86)/(0.2*AB85+0.8*AB86)</f>
        <v>4.8793457885948532</v>
      </c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:40" ht="26.25" x14ac:dyDescent="0.25">
      <c r="A86" s="7" t="s">
        <v>35</v>
      </c>
      <c r="B86" s="7" t="s">
        <v>36</v>
      </c>
      <c r="C86" s="7" t="s">
        <v>84</v>
      </c>
      <c r="D86" s="7" t="s">
        <v>38</v>
      </c>
      <c r="E86" s="7" t="s">
        <v>39</v>
      </c>
      <c r="F86" s="7">
        <v>56</v>
      </c>
      <c r="G86" s="7">
        <v>1725</v>
      </c>
      <c r="H86" s="7" t="s">
        <v>40</v>
      </c>
      <c r="I86" s="7" t="s">
        <v>41</v>
      </c>
      <c r="J86" s="7">
        <v>0.16800000000000001</v>
      </c>
      <c r="K86" s="7">
        <v>1.4</v>
      </c>
      <c r="L86" s="8">
        <v>41.4</v>
      </c>
      <c r="M86" s="7">
        <v>0.12</v>
      </c>
      <c r="N86" s="7" t="s">
        <v>42</v>
      </c>
      <c r="O86" s="7"/>
      <c r="P86" s="7"/>
      <c r="Q86" s="7"/>
      <c r="R86" s="7"/>
      <c r="S86" s="7"/>
      <c r="T86" s="7"/>
      <c r="U86" s="7"/>
      <c r="V86" s="7"/>
      <c r="W86" s="7"/>
      <c r="X86" s="7" t="s">
        <v>43</v>
      </c>
      <c r="Y86" s="9">
        <f t="shared" si="5"/>
        <v>0.40579710144927539</v>
      </c>
      <c r="Z86" s="9">
        <f t="shared" si="6"/>
        <v>302.72463768115944</v>
      </c>
      <c r="AA86" s="9">
        <f t="shared" si="7"/>
        <v>2.1274337807802612</v>
      </c>
      <c r="AB86" s="9">
        <f t="shared" si="8"/>
        <v>0.30272463768115943</v>
      </c>
      <c r="AC86" s="9">
        <f t="shared" si="9"/>
        <v>7.027620206522311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:40" ht="26.25" x14ac:dyDescent="0.25">
      <c r="A87" s="7" t="s">
        <v>35</v>
      </c>
      <c r="B87" s="7" t="s">
        <v>36</v>
      </c>
      <c r="C87" s="7" t="s">
        <v>85</v>
      </c>
      <c r="D87" s="7" t="s">
        <v>38</v>
      </c>
      <c r="E87" s="7" t="s">
        <v>39</v>
      </c>
      <c r="F87" s="7">
        <v>56</v>
      </c>
      <c r="G87" s="7">
        <v>3450</v>
      </c>
      <c r="H87" s="7" t="s">
        <v>40</v>
      </c>
      <c r="I87" s="7" t="s">
        <v>41</v>
      </c>
      <c r="J87" s="7">
        <v>3</v>
      </c>
      <c r="K87" s="7">
        <v>1</v>
      </c>
      <c r="L87" s="7">
        <v>80</v>
      </c>
      <c r="M87" s="7">
        <v>3</v>
      </c>
      <c r="N87" s="7" t="s">
        <v>42</v>
      </c>
      <c r="O87" s="7"/>
      <c r="P87" s="7"/>
      <c r="Q87" s="7"/>
      <c r="R87" s="7"/>
      <c r="S87" s="7"/>
      <c r="T87" s="7"/>
      <c r="U87" s="7"/>
      <c r="V87" s="7"/>
      <c r="W87" s="7"/>
      <c r="X87" s="7" t="s">
        <v>43</v>
      </c>
      <c r="Y87" s="9">
        <f t="shared" si="5"/>
        <v>3.75</v>
      </c>
      <c r="Z87" s="9">
        <f t="shared" si="6"/>
        <v>2797.5</v>
      </c>
      <c r="AA87" s="9">
        <f t="shared" si="7"/>
        <v>5.5606647012178323</v>
      </c>
      <c r="AB87" s="9">
        <f t="shared" si="8"/>
        <v>2.7974999999999999</v>
      </c>
      <c r="AC87" s="9">
        <f t="shared" si="9"/>
        <v>1.9877264347516828</v>
      </c>
      <c r="AD87" s="9">
        <f>(0.2*AA87+0.8*AA88)/(0.2*AB87+0.8*AB88)</f>
        <v>3.5451985793745666</v>
      </c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:40" ht="26.25" x14ac:dyDescent="0.25">
      <c r="A88" s="7" t="s">
        <v>35</v>
      </c>
      <c r="B88" s="7" t="s">
        <v>36</v>
      </c>
      <c r="C88" s="7" t="s">
        <v>85</v>
      </c>
      <c r="D88" s="7" t="s">
        <v>38</v>
      </c>
      <c r="E88" s="7" t="s">
        <v>39</v>
      </c>
      <c r="F88" s="7">
        <v>56</v>
      </c>
      <c r="G88" s="7">
        <v>1725</v>
      </c>
      <c r="H88" s="7" t="s">
        <v>40</v>
      </c>
      <c r="I88" s="7" t="s">
        <v>41</v>
      </c>
      <c r="J88" s="7">
        <v>0.38</v>
      </c>
      <c r="K88" s="7">
        <v>1</v>
      </c>
      <c r="L88" s="8">
        <v>59</v>
      </c>
      <c r="M88" s="7">
        <v>0.38</v>
      </c>
      <c r="N88" s="7" t="s">
        <v>42</v>
      </c>
      <c r="O88" s="7"/>
      <c r="P88" s="7"/>
      <c r="Q88" s="7"/>
      <c r="R88" s="7"/>
      <c r="S88" s="7"/>
      <c r="T88" s="7"/>
      <c r="U88" s="7"/>
      <c r="V88" s="7"/>
      <c r="W88" s="7"/>
      <c r="X88" s="7" t="s">
        <v>43</v>
      </c>
      <c r="Y88" s="9">
        <f t="shared" si="5"/>
        <v>0.64406779661016955</v>
      </c>
      <c r="Z88" s="9">
        <f t="shared" si="6"/>
        <v>480.47457627118649</v>
      </c>
      <c r="AA88" s="9">
        <f t="shared" si="7"/>
        <v>2.7926348663678366</v>
      </c>
      <c r="AB88" s="9">
        <f t="shared" si="8"/>
        <v>0.4804745762711865</v>
      </c>
      <c r="AC88" s="9">
        <f t="shared" si="9"/>
        <v>5.8122427372549152</v>
      </c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:40" ht="26.25" x14ac:dyDescent="0.25">
      <c r="A89" s="7" t="s">
        <v>35</v>
      </c>
      <c r="B89" s="7" t="s">
        <v>36</v>
      </c>
      <c r="C89" s="7" t="s">
        <v>86</v>
      </c>
      <c r="D89" s="7" t="s">
        <v>38</v>
      </c>
      <c r="E89" s="7" t="s">
        <v>39</v>
      </c>
      <c r="F89" s="7">
        <v>56</v>
      </c>
      <c r="G89" s="7">
        <v>3450</v>
      </c>
      <c r="H89" s="7" t="s">
        <v>40</v>
      </c>
      <c r="I89" s="7" t="s">
        <v>41</v>
      </c>
      <c r="J89" s="7">
        <v>1.25</v>
      </c>
      <c r="K89" s="7">
        <v>1.67</v>
      </c>
      <c r="L89" s="7">
        <v>72.900000000000006</v>
      </c>
      <c r="M89" s="7">
        <v>0.75</v>
      </c>
      <c r="N89" s="7" t="s">
        <v>42</v>
      </c>
      <c r="O89" s="7"/>
      <c r="P89" s="7"/>
      <c r="Q89" s="7"/>
      <c r="R89" s="7"/>
      <c r="S89" s="7"/>
      <c r="T89" s="7"/>
      <c r="U89" s="7"/>
      <c r="V89" s="7"/>
      <c r="W89" s="7"/>
      <c r="X89" s="7" t="s">
        <v>43</v>
      </c>
      <c r="Y89" s="9">
        <f t="shared" si="5"/>
        <v>1.7146776406035664</v>
      </c>
      <c r="Z89" s="9">
        <f t="shared" si="6"/>
        <v>1279.1495198902605</v>
      </c>
      <c r="AA89" s="9">
        <f t="shared" si="7"/>
        <v>4.153264864341744</v>
      </c>
      <c r="AB89" s="9">
        <f t="shared" si="8"/>
        <v>1.2791495198902605</v>
      </c>
      <c r="AC89" s="9">
        <f t="shared" si="9"/>
        <v>3.2468955346971922</v>
      </c>
      <c r="AD89" s="9">
        <f>(0.2*AA89+0.8*AA90)/(0.2*AB89+0.8*AB90)</f>
        <v>5.5809488153487106</v>
      </c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:40" ht="26.25" x14ac:dyDescent="0.25">
      <c r="A90" s="7" t="s">
        <v>35</v>
      </c>
      <c r="B90" s="7" t="s">
        <v>36</v>
      </c>
      <c r="C90" s="7" t="s">
        <v>86</v>
      </c>
      <c r="D90" s="7" t="s">
        <v>38</v>
      </c>
      <c r="E90" s="7" t="s">
        <v>39</v>
      </c>
      <c r="F90" s="7">
        <v>56</v>
      </c>
      <c r="G90" s="7">
        <v>1725</v>
      </c>
      <c r="H90" s="7" t="s">
        <v>40</v>
      </c>
      <c r="I90" s="7" t="s">
        <v>41</v>
      </c>
      <c r="J90" s="7">
        <v>0.16700000000000001</v>
      </c>
      <c r="K90" s="7">
        <v>1.67</v>
      </c>
      <c r="L90" s="8">
        <v>50.5</v>
      </c>
      <c r="M90" s="7">
        <v>0.1</v>
      </c>
      <c r="N90" s="7" t="s">
        <v>42</v>
      </c>
      <c r="O90" s="7"/>
      <c r="P90" s="7"/>
      <c r="Q90" s="7"/>
      <c r="R90" s="7"/>
      <c r="S90" s="7"/>
      <c r="T90" s="7"/>
      <c r="U90" s="7"/>
      <c r="V90" s="7"/>
      <c r="W90" s="7"/>
      <c r="X90" s="7" t="s">
        <v>43</v>
      </c>
      <c r="Y90" s="9">
        <f t="shared" si="5"/>
        <v>0.33069306930693071</v>
      </c>
      <c r="Z90" s="9">
        <f t="shared" si="6"/>
        <v>246.6970297029703</v>
      </c>
      <c r="AA90" s="9">
        <f t="shared" si="7"/>
        <v>2.1232042790067571</v>
      </c>
      <c r="AB90" s="9">
        <f t="shared" si="8"/>
        <v>0.24669702970297031</v>
      </c>
      <c r="AC90" s="9">
        <f t="shared" si="9"/>
        <v>8.6065255084876817</v>
      </c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:40" ht="26.25" x14ac:dyDescent="0.25">
      <c r="A91" s="10" t="s">
        <v>87</v>
      </c>
      <c r="B91" s="10" t="s">
        <v>36</v>
      </c>
      <c r="C91" s="10" t="s">
        <v>88</v>
      </c>
      <c r="D91" s="10" t="s">
        <v>38</v>
      </c>
      <c r="E91" s="10" t="s">
        <v>89</v>
      </c>
      <c r="F91" s="10">
        <v>56</v>
      </c>
      <c r="G91" s="10">
        <v>3450</v>
      </c>
      <c r="H91" s="10" t="s">
        <v>40</v>
      </c>
      <c r="I91" s="10" t="s">
        <v>41</v>
      </c>
      <c r="J91" s="10">
        <v>1</v>
      </c>
      <c r="K91" s="10">
        <v>1</v>
      </c>
      <c r="L91" s="10">
        <v>73</v>
      </c>
      <c r="M91" s="10">
        <v>1</v>
      </c>
      <c r="N91" s="10" t="s">
        <v>42</v>
      </c>
      <c r="O91" s="9"/>
      <c r="P91" s="9"/>
      <c r="Q91" s="9"/>
      <c r="R91" s="9"/>
      <c r="S91" s="9"/>
      <c r="T91" s="9"/>
      <c r="U91" s="9"/>
      <c r="V91" s="9"/>
      <c r="W91" s="9"/>
      <c r="X91" s="10" t="s">
        <v>43</v>
      </c>
      <c r="Y91" s="9">
        <f t="shared" si="5"/>
        <v>1.3698630136986301</v>
      </c>
      <c r="Z91" s="9">
        <f t="shared" si="6"/>
        <v>1021.917808219178</v>
      </c>
      <c r="AA91" s="9">
        <f t="shared" si="7"/>
        <v>3.8555495634729899</v>
      </c>
      <c r="AB91" s="9">
        <f t="shared" si="8"/>
        <v>1.021917808219178</v>
      </c>
      <c r="AC91" s="9">
        <f t="shared" si="9"/>
        <v>3.7728568114413981</v>
      </c>
      <c r="AD91" s="9">
        <f>(0.2*AA91+0.8*AA92)/(0.2*AB91+0.8*AB92)</f>
        <v>6.3163815179962164</v>
      </c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:40" ht="26.25" x14ac:dyDescent="0.25">
      <c r="A92" s="10" t="s">
        <v>87</v>
      </c>
      <c r="B92" s="10" t="s">
        <v>36</v>
      </c>
      <c r="C92" s="10" t="s">
        <v>90</v>
      </c>
      <c r="D92" s="10" t="s">
        <v>38</v>
      </c>
      <c r="E92" s="10" t="s">
        <v>89</v>
      </c>
      <c r="F92" s="10">
        <v>56</v>
      </c>
      <c r="G92" s="10">
        <v>1725</v>
      </c>
      <c r="H92" s="10" t="s">
        <v>40</v>
      </c>
      <c r="I92" s="10" t="s">
        <v>41</v>
      </c>
      <c r="J92" s="10">
        <v>0.13</v>
      </c>
      <c r="K92" s="10">
        <v>1</v>
      </c>
      <c r="L92" s="10">
        <v>47</v>
      </c>
      <c r="M92" s="10">
        <v>0.13</v>
      </c>
      <c r="N92" s="10" t="s">
        <v>42</v>
      </c>
      <c r="O92" s="9"/>
      <c r="P92" s="9"/>
      <c r="Q92" s="9"/>
      <c r="R92" s="9"/>
      <c r="S92" s="9"/>
      <c r="T92" s="9"/>
      <c r="U92" s="9"/>
      <c r="V92" s="9"/>
      <c r="W92" s="9"/>
      <c r="X92" s="10" t="s">
        <v>43</v>
      </c>
      <c r="Y92" s="9">
        <f t="shared" si="5"/>
        <v>0.27659574468085107</v>
      </c>
      <c r="Z92" s="9">
        <f t="shared" si="6"/>
        <v>206.34042553191489</v>
      </c>
      <c r="AA92" s="9">
        <f t="shared" si="7"/>
        <v>1.9531431485637185</v>
      </c>
      <c r="AB92" s="9">
        <f t="shared" si="8"/>
        <v>0.20634042553191489</v>
      </c>
      <c r="AC92" s="9">
        <f t="shared" si="9"/>
        <v>9.4656349744787356</v>
      </c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:40" ht="26.25" x14ac:dyDescent="0.25">
      <c r="A93" s="10" t="s">
        <v>87</v>
      </c>
      <c r="B93" s="10" t="s">
        <v>36</v>
      </c>
      <c r="C93" s="10" t="s">
        <v>91</v>
      </c>
      <c r="D93" s="10" t="s">
        <v>38</v>
      </c>
      <c r="E93" s="10" t="s">
        <v>89</v>
      </c>
      <c r="F93" s="10">
        <v>56</v>
      </c>
      <c r="G93" s="10">
        <v>3450</v>
      </c>
      <c r="H93" s="10" t="s">
        <v>40</v>
      </c>
      <c r="I93" s="10" t="s">
        <v>41</v>
      </c>
      <c r="J93" s="10">
        <v>1.5</v>
      </c>
      <c r="K93" s="10">
        <v>1</v>
      </c>
      <c r="L93" s="10">
        <v>73.5</v>
      </c>
      <c r="M93" s="10">
        <v>1.5</v>
      </c>
      <c r="N93" s="10" t="s">
        <v>42</v>
      </c>
      <c r="O93" s="9"/>
      <c r="P93" s="9"/>
      <c r="Q93" s="9"/>
      <c r="R93" s="9"/>
      <c r="S93" s="9"/>
      <c r="T93" s="9"/>
      <c r="U93" s="9"/>
      <c r="V93" s="9"/>
      <c r="W93" s="9"/>
      <c r="X93" s="10" t="s">
        <v>43</v>
      </c>
      <c r="Y93" s="9">
        <f t="shared" si="5"/>
        <v>2.0408163265306123</v>
      </c>
      <c r="Z93" s="9">
        <f t="shared" si="6"/>
        <v>1522.4489795918369</v>
      </c>
      <c r="AA93" s="9">
        <f t="shared" si="7"/>
        <v>4.4135024981778104</v>
      </c>
      <c r="AB93" s="9">
        <f t="shared" si="8"/>
        <v>1.5224489795918368</v>
      </c>
      <c r="AC93" s="9">
        <f t="shared" si="9"/>
        <v>2.8989493620738966</v>
      </c>
      <c r="AD93" s="9">
        <f>(0.2*AA93+0.8*AA94)/(0.2*AB93+0.8*AB94)</f>
        <v>4.999141930007414</v>
      </c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:40" ht="26.25" x14ac:dyDescent="0.25">
      <c r="A94" s="10" t="s">
        <v>87</v>
      </c>
      <c r="B94" s="10" t="s">
        <v>36</v>
      </c>
      <c r="C94" s="10" t="s">
        <v>92</v>
      </c>
      <c r="D94" s="10" t="s">
        <v>38</v>
      </c>
      <c r="E94" s="10" t="s">
        <v>89</v>
      </c>
      <c r="F94" s="10">
        <v>56</v>
      </c>
      <c r="G94" s="10">
        <v>1725</v>
      </c>
      <c r="H94" s="10" t="s">
        <v>40</v>
      </c>
      <c r="I94" s="10" t="s">
        <v>41</v>
      </c>
      <c r="J94" s="10">
        <v>0.19</v>
      </c>
      <c r="K94" s="10">
        <v>1</v>
      </c>
      <c r="L94" s="10">
        <v>50</v>
      </c>
      <c r="M94" s="10">
        <v>0.19</v>
      </c>
      <c r="N94" s="10" t="s">
        <v>42</v>
      </c>
      <c r="O94" s="9"/>
      <c r="P94" s="9"/>
      <c r="Q94" s="9"/>
      <c r="R94" s="9"/>
      <c r="S94" s="9"/>
      <c r="T94" s="9"/>
      <c r="U94" s="9"/>
      <c r="V94" s="9"/>
      <c r="W94" s="9"/>
      <c r="X94" s="10" t="s">
        <v>43</v>
      </c>
      <c r="Y94" s="9">
        <f t="shared" si="5"/>
        <v>0.38</v>
      </c>
      <c r="Z94" s="9">
        <f t="shared" si="6"/>
        <v>283.48</v>
      </c>
      <c r="AA94" s="9">
        <f t="shared" si="7"/>
        <v>2.2165157623176879</v>
      </c>
      <c r="AB94" s="9">
        <f t="shared" si="8"/>
        <v>0.28348000000000001</v>
      </c>
      <c r="AC94" s="9">
        <f t="shared" si="9"/>
        <v>7.818949352044898</v>
      </c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:40" ht="26.25" x14ac:dyDescent="0.25">
      <c r="A95" s="10" t="s">
        <v>87</v>
      </c>
      <c r="B95" s="10" t="s">
        <v>36</v>
      </c>
      <c r="C95" s="10" t="s">
        <v>93</v>
      </c>
      <c r="D95" s="10" t="s">
        <v>38</v>
      </c>
      <c r="E95" s="10" t="s">
        <v>89</v>
      </c>
      <c r="F95" s="10">
        <v>56</v>
      </c>
      <c r="G95" s="10">
        <v>3450</v>
      </c>
      <c r="H95" s="10" t="s">
        <v>40</v>
      </c>
      <c r="I95" s="10" t="s">
        <v>41</v>
      </c>
      <c r="J95" s="10">
        <v>2</v>
      </c>
      <c r="K95" s="10">
        <v>1</v>
      </c>
      <c r="L95" s="10">
        <v>75</v>
      </c>
      <c r="M95" s="10">
        <v>2</v>
      </c>
      <c r="N95" s="10" t="s">
        <v>42</v>
      </c>
      <c r="O95" s="9"/>
      <c r="P95" s="9"/>
      <c r="Q95" s="9"/>
      <c r="R95" s="9"/>
      <c r="S95" s="9"/>
      <c r="T95" s="9"/>
      <c r="U95" s="9"/>
      <c r="V95" s="9"/>
      <c r="W95" s="9"/>
      <c r="X95" s="10" t="s">
        <v>43</v>
      </c>
      <c r="Y95" s="9">
        <f t="shared" si="5"/>
        <v>2.6666666666666665</v>
      </c>
      <c r="Z95" s="9">
        <f t="shared" si="6"/>
        <v>1989.3333333333333</v>
      </c>
      <c r="AA95" s="9">
        <f t="shared" si="7"/>
        <v>4.8576880539326082</v>
      </c>
      <c r="AB95" s="9">
        <f t="shared" si="8"/>
        <v>1.9893333333333332</v>
      </c>
      <c r="AC95" s="9">
        <f t="shared" si="9"/>
        <v>2.4418673193360969</v>
      </c>
      <c r="AD95" s="9">
        <f>(0.2*AA95+0.8*AA96)/(0.2*AB95+0.8*AB96)</f>
        <v>4.3875263064006864</v>
      </c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:40" ht="26.25" x14ac:dyDescent="0.25">
      <c r="A96" s="10" t="s">
        <v>87</v>
      </c>
      <c r="B96" s="10" t="s">
        <v>36</v>
      </c>
      <c r="C96" s="10" t="s">
        <v>94</v>
      </c>
      <c r="D96" s="10" t="s">
        <v>38</v>
      </c>
      <c r="E96" s="10" t="s">
        <v>89</v>
      </c>
      <c r="F96" s="10">
        <v>56</v>
      </c>
      <c r="G96" s="10">
        <v>1725</v>
      </c>
      <c r="H96" s="10" t="s">
        <v>40</v>
      </c>
      <c r="I96" s="10" t="s">
        <v>41</v>
      </c>
      <c r="J96" s="10">
        <v>0.25</v>
      </c>
      <c r="K96" s="10">
        <v>1</v>
      </c>
      <c r="L96" s="10">
        <v>56</v>
      </c>
      <c r="M96" s="10">
        <v>0.25</v>
      </c>
      <c r="N96" s="10" t="s">
        <v>42</v>
      </c>
      <c r="O96" s="9"/>
      <c r="P96" s="9"/>
      <c r="Q96" s="9"/>
      <c r="R96" s="9"/>
      <c r="S96" s="9"/>
      <c r="T96" s="9"/>
      <c r="U96" s="9"/>
      <c r="V96" s="9"/>
      <c r="W96" s="9"/>
      <c r="X96" s="10" t="s">
        <v>43</v>
      </c>
      <c r="Y96" s="9">
        <f t="shared" si="5"/>
        <v>0.4464285714285714</v>
      </c>
      <c r="Z96" s="9">
        <f t="shared" si="6"/>
        <v>333.03571428571428</v>
      </c>
      <c r="AA96" s="9">
        <f t="shared" si="7"/>
        <v>2.4288440269663036</v>
      </c>
      <c r="AB96" s="9">
        <f t="shared" si="8"/>
        <v>0.33303571428571427</v>
      </c>
      <c r="AC96" s="9">
        <f t="shared" si="9"/>
        <v>7.2930437270838073</v>
      </c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:40" ht="26.25" x14ac:dyDescent="0.25">
      <c r="A97" s="10" t="s">
        <v>87</v>
      </c>
      <c r="B97" s="10" t="s">
        <v>36</v>
      </c>
      <c r="C97" s="10" t="s">
        <v>95</v>
      </c>
      <c r="D97" s="10" t="s">
        <v>38</v>
      </c>
      <c r="E97" s="10" t="s">
        <v>89</v>
      </c>
      <c r="F97" s="10">
        <v>56</v>
      </c>
      <c r="G97" s="10">
        <v>3450</v>
      </c>
      <c r="H97" s="10" t="s">
        <v>40</v>
      </c>
      <c r="I97" s="10" t="s">
        <v>41</v>
      </c>
      <c r="J97" s="10">
        <v>3</v>
      </c>
      <c r="K97" s="10">
        <v>1</v>
      </c>
      <c r="L97" s="10">
        <v>80</v>
      </c>
      <c r="M97" s="10">
        <v>3</v>
      </c>
      <c r="N97" s="10" t="s">
        <v>42</v>
      </c>
      <c r="O97" s="9"/>
      <c r="P97" s="9"/>
      <c r="Q97" s="9"/>
      <c r="R97" s="9"/>
      <c r="S97" s="9"/>
      <c r="T97" s="9"/>
      <c r="U97" s="9"/>
      <c r="V97" s="9"/>
      <c r="W97" s="9"/>
      <c r="X97" s="10" t="s">
        <v>43</v>
      </c>
      <c r="Y97" s="9">
        <f t="shared" si="5"/>
        <v>3.75</v>
      </c>
      <c r="Z97" s="9">
        <f t="shared" si="6"/>
        <v>2797.5</v>
      </c>
      <c r="AA97" s="9">
        <f t="shared" si="7"/>
        <v>5.5606647012178323</v>
      </c>
      <c r="AB97" s="9">
        <f t="shared" si="8"/>
        <v>2.7974999999999999</v>
      </c>
      <c r="AC97" s="9">
        <f t="shared" si="9"/>
        <v>1.9877264347516828</v>
      </c>
      <c r="AD97" s="9">
        <f>(0.2*AA97+0.8*AA98)/(0.2*AB97+0.8*AB98)</f>
        <v>3.5451985793745666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spans="1:40" ht="26.25" x14ac:dyDescent="0.25">
      <c r="A98" s="10" t="s">
        <v>87</v>
      </c>
      <c r="B98" s="10" t="s">
        <v>36</v>
      </c>
      <c r="C98" s="10" t="s">
        <v>96</v>
      </c>
      <c r="D98" s="10" t="s">
        <v>38</v>
      </c>
      <c r="E98" s="10" t="s">
        <v>89</v>
      </c>
      <c r="F98" s="10">
        <v>56</v>
      </c>
      <c r="G98" s="10">
        <v>1725</v>
      </c>
      <c r="H98" s="10" t="s">
        <v>40</v>
      </c>
      <c r="I98" s="10" t="s">
        <v>41</v>
      </c>
      <c r="J98" s="10">
        <v>0.38</v>
      </c>
      <c r="K98" s="10">
        <v>1</v>
      </c>
      <c r="L98" s="10">
        <v>59</v>
      </c>
      <c r="M98" s="10">
        <v>0.38</v>
      </c>
      <c r="N98" s="10" t="s">
        <v>42</v>
      </c>
      <c r="O98" s="9"/>
      <c r="P98" s="9"/>
      <c r="Q98" s="9"/>
      <c r="R98" s="9"/>
      <c r="S98" s="9"/>
      <c r="T98" s="9"/>
      <c r="U98" s="9"/>
      <c r="V98" s="9"/>
      <c r="W98" s="9"/>
      <c r="X98" s="10" t="s">
        <v>43</v>
      </c>
      <c r="Y98" s="9">
        <f t="shared" si="5"/>
        <v>0.64406779661016955</v>
      </c>
      <c r="Z98" s="9">
        <f t="shared" si="6"/>
        <v>480.47457627118649</v>
      </c>
      <c r="AA98" s="9">
        <f t="shared" si="7"/>
        <v>2.7926348663678366</v>
      </c>
      <c r="AB98" s="9">
        <f t="shared" si="8"/>
        <v>0.4804745762711865</v>
      </c>
      <c r="AC98" s="9">
        <f t="shared" si="9"/>
        <v>5.8122427372549152</v>
      </c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</row>
    <row r="99" spans="1:40" ht="26.25" x14ac:dyDescent="0.25">
      <c r="A99" s="10" t="s">
        <v>87</v>
      </c>
      <c r="B99" s="10" t="s">
        <v>36</v>
      </c>
      <c r="C99" s="10" t="s">
        <v>97</v>
      </c>
      <c r="D99" s="10" t="s">
        <v>38</v>
      </c>
      <c r="E99" s="10" t="s">
        <v>89</v>
      </c>
      <c r="F99" s="10">
        <v>56</v>
      </c>
      <c r="G99" s="10">
        <v>3450</v>
      </c>
      <c r="H99" s="10" t="s">
        <v>40</v>
      </c>
      <c r="I99" s="10" t="s">
        <v>41</v>
      </c>
      <c r="J99" s="10">
        <v>1.1299999999999999</v>
      </c>
      <c r="K99" s="10">
        <v>1.5</v>
      </c>
      <c r="L99" s="10">
        <v>67</v>
      </c>
      <c r="M99" s="10">
        <v>0.75</v>
      </c>
      <c r="N99" s="10" t="s">
        <v>42</v>
      </c>
      <c r="O99" s="9"/>
      <c r="P99" s="9"/>
      <c r="Q99" s="9"/>
      <c r="R99" s="9"/>
      <c r="S99" s="9"/>
      <c r="T99" s="9"/>
      <c r="U99" s="9"/>
      <c r="V99" s="9"/>
      <c r="W99" s="9"/>
      <c r="X99" s="10" t="s">
        <v>43</v>
      </c>
      <c r="Y99" s="9">
        <f t="shared" si="5"/>
        <v>1.6865671641791042</v>
      </c>
      <c r="Z99" s="9">
        <f t="shared" si="6"/>
        <v>1258.1791044776119</v>
      </c>
      <c r="AA99" s="9">
        <f t="shared" si="7"/>
        <v>4.015865000379307</v>
      </c>
      <c r="AB99" s="9">
        <f t="shared" si="8"/>
        <v>1.2581791044776118</v>
      </c>
      <c r="AC99" s="9">
        <f t="shared" si="9"/>
        <v>3.1918071013003106</v>
      </c>
      <c r="AD99" s="9">
        <f>(0.2*AA99+0.8*AA100)/(0.2*AB99+0.8*AB100)</f>
        <v>5.7623540708096632</v>
      </c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:40" ht="26.25" x14ac:dyDescent="0.25">
      <c r="A100" s="10" t="s">
        <v>87</v>
      </c>
      <c r="B100" s="10" t="s">
        <v>36</v>
      </c>
      <c r="C100" s="10" t="s">
        <v>98</v>
      </c>
      <c r="D100" s="10" t="s">
        <v>38</v>
      </c>
      <c r="E100" s="10" t="s">
        <v>89</v>
      </c>
      <c r="F100" s="10">
        <v>56</v>
      </c>
      <c r="G100" s="10">
        <v>1725</v>
      </c>
      <c r="H100" s="10" t="s">
        <v>40</v>
      </c>
      <c r="I100" s="10" t="s">
        <v>41</v>
      </c>
      <c r="J100" s="10">
        <v>0.15</v>
      </c>
      <c r="K100" s="10">
        <v>1.5</v>
      </c>
      <c r="L100" s="10">
        <v>52</v>
      </c>
      <c r="M100" s="10">
        <v>0.1</v>
      </c>
      <c r="N100" s="10" t="s">
        <v>42</v>
      </c>
      <c r="O100" s="9"/>
      <c r="P100" s="9"/>
      <c r="Q100" s="9"/>
      <c r="R100" s="9"/>
      <c r="S100" s="9"/>
      <c r="T100" s="9"/>
      <c r="U100" s="9"/>
      <c r="V100" s="9"/>
      <c r="W100" s="9"/>
      <c r="X100" s="10" t="s">
        <v>43</v>
      </c>
      <c r="Y100" s="9">
        <f t="shared" si="5"/>
        <v>0.28846153846153844</v>
      </c>
      <c r="Z100" s="9">
        <f t="shared" si="6"/>
        <v>215.19230769230768</v>
      </c>
      <c r="AA100" s="9">
        <f t="shared" si="7"/>
        <v>2.0485663912664238</v>
      </c>
      <c r="AB100" s="9">
        <f t="shared" si="8"/>
        <v>0.21519230769230768</v>
      </c>
      <c r="AC100" s="9">
        <f t="shared" si="9"/>
        <v>9.5197008351969661</v>
      </c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spans="1:40" ht="26.25" x14ac:dyDescent="0.25">
      <c r="A101" s="10" t="s">
        <v>87</v>
      </c>
      <c r="B101" s="10" t="s">
        <v>36</v>
      </c>
      <c r="C101" s="10" t="s">
        <v>99</v>
      </c>
      <c r="D101" s="10" t="s">
        <v>38</v>
      </c>
      <c r="E101" s="10" t="s">
        <v>89</v>
      </c>
      <c r="F101" s="10">
        <v>56</v>
      </c>
      <c r="G101" s="10">
        <v>3450</v>
      </c>
      <c r="H101" s="10" t="s">
        <v>40</v>
      </c>
      <c r="I101" s="10" t="s">
        <v>41</v>
      </c>
      <c r="J101" s="10">
        <v>1.1299999999999999</v>
      </c>
      <c r="K101" s="10">
        <v>1.5</v>
      </c>
      <c r="L101" s="10">
        <v>67</v>
      </c>
      <c r="M101" s="10">
        <v>0.75</v>
      </c>
      <c r="N101" s="10" t="s">
        <v>42</v>
      </c>
      <c r="O101" s="9"/>
      <c r="P101" s="9"/>
      <c r="Q101" s="9"/>
      <c r="R101" s="9"/>
      <c r="S101" s="9"/>
      <c r="T101" s="9"/>
      <c r="U101" s="9"/>
      <c r="V101" s="9"/>
      <c r="W101" s="9"/>
      <c r="X101" s="10" t="s">
        <v>43</v>
      </c>
      <c r="Y101" s="9">
        <f t="shared" si="5"/>
        <v>1.6865671641791042</v>
      </c>
      <c r="Z101" s="9">
        <f t="shared" si="6"/>
        <v>1258.1791044776119</v>
      </c>
      <c r="AA101" s="9">
        <f t="shared" si="7"/>
        <v>4.015865000379307</v>
      </c>
      <c r="AB101" s="9">
        <f t="shared" si="8"/>
        <v>1.2581791044776118</v>
      </c>
      <c r="AC101" s="9">
        <f t="shared" si="9"/>
        <v>3.1918071013003106</v>
      </c>
      <c r="AD101" s="9">
        <f>(0.2*AA101+0.8*AA102)/(0.2*AB101+0.8*AB102)</f>
        <v>5.7623540708096632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spans="1:40" ht="26.25" x14ac:dyDescent="0.25">
      <c r="A102" s="10" t="s">
        <v>87</v>
      </c>
      <c r="B102" s="10" t="s">
        <v>36</v>
      </c>
      <c r="C102" s="10" t="s">
        <v>100</v>
      </c>
      <c r="D102" s="10" t="s">
        <v>38</v>
      </c>
      <c r="E102" s="10" t="s">
        <v>89</v>
      </c>
      <c r="F102" s="10">
        <v>56</v>
      </c>
      <c r="G102" s="10">
        <v>1725</v>
      </c>
      <c r="H102" s="10" t="s">
        <v>40</v>
      </c>
      <c r="I102" s="10" t="s">
        <v>41</v>
      </c>
      <c r="J102" s="10">
        <v>0.15</v>
      </c>
      <c r="K102" s="10">
        <v>1.5</v>
      </c>
      <c r="L102" s="10">
        <v>52</v>
      </c>
      <c r="M102" s="10">
        <v>0.1</v>
      </c>
      <c r="N102" s="10" t="s">
        <v>42</v>
      </c>
      <c r="O102" s="9"/>
      <c r="P102" s="9"/>
      <c r="Q102" s="9"/>
      <c r="R102" s="9"/>
      <c r="S102" s="9"/>
      <c r="T102" s="9"/>
      <c r="U102" s="9"/>
      <c r="V102" s="9"/>
      <c r="W102" s="9"/>
      <c r="X102" s="10" t="s">
        <v>43</v>
      </c>
      <c r="Y102" s="9">
        <f t="shared" si="5"/>
        <v>0.28846153846153844</v>
      </c>
      <c r="Z102" s="9">
        <f t="shared" si="6"/>
        <v>215.19230769230768</v>
      </c>
      <c r="AA102" s="9">
        <f t="shared" si="7"/>
        <v>2.0485663912664238</v>
      </c>
      <c r="AB102" s="9">
        <f t="shared" si="8"/>
        <v>0.21519230769230768</v>
      </c>
      <c r="AC102" s="9">
        <f t="shared" si="9"/>
        <v>9.5197008351969661</v>
      </c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:40" ht="26.25" x14ac:dyDescent="0.25">
      <c r="A103" s="10" t="s">
        <v>87</v>
      </c>
      <c r="B103" s="10" t="s">
        <v>36</v>
      </c>
      <c r="C103" s="10" t="s">
        <v>101</v>
      </c>
      <c r="D103" s="10" t="s">
        <v>38</v>
      </c>
      <c r="E103" s="10" t="s">
        <v>89</v>
      </c>
      <c r="F103" s="10">
        <v>56</v>
      </c>
      <c r="G103" s="10">
        <v>3450</v>
      </c>
      <c r="H103" s="10" t="s">
        <v>40</v>
      </c>
      <c r="I103" s="10" t="s">
        <v>41</v>
      </c>
      <c r="J103" s="10">
        <v>1.4</v>
      </c>
      <c r="K103" s="10">
        <v>1.4</v>
      </c>
      <c r="L103" s="10">
        <v>72.5</v>
      </c>
      <c r="M103" s="10">
        <v>1</v>
      </c>
      <c r="N103" s="10" t="s">
        <v>42</v>
      </c>
      <c r="O103" s="9"/>
      <c r="P103" s="9"/>
      <c r="Q103" s="9"/>
      <c r="R103" s="9"/>
      <c r="S103" s="9"/>
      <c r="T103" s="9"/>
      <c r="U103" s="9"/>
      <c r="V103" s="9"/>
      <c r="W103" s="9"/>
      <c r="X103" s="10" t="s">
        <v>43</v>
      </c>
      <c r="Y103" s="9">
        <f t="shared" si="5"/>
        <v>1.9310344827586206</v>
      </c>
      <c r="Z103" s="9">
        <f t="shared" si="6"/>
        <v>1440.5517241379309</v>
      </c>
      <c r="AA103" s="9">
        <f t="shared" si="7"/>
        <v>4.3131606623039858</v>
      </c>
      <c r="AB103" s="9">
        <f t="shared" si="8"/>
        <v>1.4405517241379309</v>
      </c>
      <c r="AC103" s="9">
        <f t="shared" si="9"/>
        <v>2.9941032939203276</v>
      </c>
      <c r="AD103" s="9">
        <f>(0.2*AA103+0.8*AA104)/(0.2*AB103+0.8*AB104)</f>
        <v>5.0786691792963206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spans="1:40" ht="26.25" x14ac:dyDescent="0.25">
      <c r="A104" s="10" t="s">
        <v>87</v>
      </c>
      <c r="B104" s="10" t="s">
        <v>36</v>
      </c>
      <c r="C104" s="10" t="s">
        <v>102</v>
      </c>
      <c r="D104" s="10" t="s">
        <v>38</v>
      </c>
      <c r="E104" s="10" t="s">
        <v>89</v>
      </c>
      <c r="F104" s="10">
        <v>56</v>
      </c>
      <c r="G104" s="10">
        <v>1725</v>
      </c>
      <c r="H104" s="10" t="s">
        <v>40</v>
      </c>
      <c r="I104" s="10" t="s">
        <v>41</v>
      </c>
      <c r="J104" s="10">
        <v>0.17</v>
      </c>
      <c r="K104" s="10">
        <v>1.4</v>
      </c>
      <c r="L104" s="10">
        <v>46.5</v>
      </c>
      <c r="M104" s="10">
        <v>0.12</v>
      </c>
      <c r="N104" s="10" t="s">
        <v>42</v>
      </c>
      <c r="O104" s="9"/>
      <c r="P104" s="9"/>
      <c r="Q104" s="9"/>
      <c r="R104" s="9"/>
      <c r="S104" s="9"/>
      <c r="T104" s="9"/>
      <c r="U104" s="9"/>
      <c r="V104" s="9"/>
      <c r="W104" s="9"/>
      <c r="X104" s="10" t="s">
        <v>43</v>
      </c>
      <c r="Y104" s="9">
        <f t="shared" si="5"/>
        <v>0.36559139784946237</v>
      </c>
      <c r="Z104" s="9">
        <f t="shared" si="6"/>
        <v>272.73118279569894</v>
      </c>
      <c r="AA104" s="9">
        <f t="shared" si="7"/>
        <v>2.1358426973619227</v>
      </c>
      <c r="AB104" s="9">
        <f t="shared" si="8"/>
        <v>0.27273118279569897</v>
      </c>
      <c r="AC104" s="9">
        <f t="shared" si="9"/>
        <v>7.8313109468009294</v>
      </c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:40" ht="26.25" x14ac:dyDescent="0.25">
      <c r="A105" s="10" t="s">
        <v>87</v>
      </c>
      <c r="B105" s="10" t="s">
        <v>36</v>
      </c>
      <c r="C105" s="10" t="s">
        <v>103</v>
      </c>
      <c r="D105" s="10" t="s">
        <v>38</v>
      </c>
      <c r="E105" s="10" t="s">
        <v>89</v>
      </c>
      <c r="F105" s="10">
        <v>56</v>
      </c>
      <c r="G105" s="10">
        <v>3450</v>
      </c>
      <c r="H105" s="10" t="s">
        <v>40</v>
      </c>
      <c r="I105" s="10" t="s">
        <v>41</v>
      </c>
      <c r="J105" s="10">
        <v>1.4</v>
      </c>
      <c r="K105" s="10">
        <v>1.4</v>
      </c>
      <c r="L105" s="10">
        <v>72.5</v>
      </c>
      <c r="M105" s="10">
        <v>1</v>
      </c>
      <c r="N105" s="10" t="s">
        <v>42</v>
      </c>
      <c r="O105" s="9"/>
      <c r="P105" s="9"/>
      <c r="Q105" s="9"/>
      <c r="R105" s="9"/>
      <c r="S105" s="9"/>
      <c r="T105" s="9"/>
      <c r="U105" s="9"/>
      <c r="V105" s="9"/>
      <c r="W105" s="9"/>
      <c r="X105" s="10" t="s">
        <v>43</v>
      </c>
      <c r="Y105" s="9">
        <f t="shared" si="5"/>
        <v>1.9310344827586206</v>
      </c>
      <c r="Z105" s="9">
        <f t="shared" si="6"/>
        <v>1440.5517241379309</v>
      </c>
      <c r="AA105" s="9">
        <f t="shared" si="7"/>
        <v>4.3131606623039858</v>
      </c>
      <c r="AB105" s="9">
        <f t="shared" si="8"/>
        <v>1.4405517241379309</v>
      </c>
      <c r="AC105" s="9">
        <f t="shared" si="9"/>
        <v>2.9941032939203276</v>
      </c>
      <c r="AD105" s="9">
        <f>(0.2*AA105+0.8*AA106)/(0.2*AB105+0.8*AB106)</f>
        <v>5.0786691792963206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:40" ht="26.25" x14ac:dyDescent="0.25">
      <c r="A106" s="10" t="s">
        <v>87</v>
      </c>
      <c r="B106" s="10" t="s">
        <v>36</v>
      </c>
      <c r="C106" s="10" t="s">
        <v>104</v>
      </c>
      <c r="D106" s="10" t="s">
        <v>38</v>
      </c>
      <c r="E106" s="10" t="s">
        <v>89</v>
      </c>
      <c r="F106" s="10">
        <v>56</v>
      </c>
      <c r="G106" s="10">
        <v>1725</v>
      </c>
      <c r="H106" s="10" t="s">
        <v>40</v>
      </c>
      <c r="I106" s="10" t="s">
        <v>41</v>
      </c>
      <c r="J106" s="10">
        <v>0.17</v>
      </c>
      <c r="K106" s="10">
        <v>1.4</v>
      </c>
      <c r="L106" s="10">
        <v>46.5</v>
      </c>
      <c r="M106" s="10">
        <v>0.12</v>
      </c>
      <c r="N106" s="10" t="s">
        <v>42</v>
      </c>
      <c r="O106" s="9"/>
      <c r="P106" s="9"/>
      <c r="Q106" s="9"/>
      <c r="R106" s="9"/>
      <c r="S106" s="9"/>
      <c r="T106" s="9"/>
      <c r="U106" s="9"/>
      <c r="V106" s="9"/>
      <c r="W106" s="9"/>
      <c r="X106" s="10" t="s">
        <v>43</v>
      </c>
      <c r="Y106" s="9">
        <f t="shared" si="5"/>
        <v>0.36559139784946237</v>
      </c>
      <c r="Z106" s="9">
        <f t="shared" si="6"/>
        <v>272.73118279569894</v>
      </c>
      <c r="AA106" s="9">
        <f t="shared" si="7"/>
        <v>2.1358426973619227</v>
      </c>
      <c r="AB106" s="9">
        <f t="shared" si="8"/>
        <v>0.27273118279569897</v>
      </c>
      <c r="AC106" s="9">
        <f t="shared" si="9"/>
        <v>7.8313109468009294</v>
      </c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:40" ht="26.25" x14ac:dyDescent="0.25">
      <c r="A107" s="10" t="s">
        <v>87</v>
      </c>
      <c r="B107" s="10" t="s">
        <v>36</v>
      </c>
      <c r="C107" s="10" t="s">
        <v>105</v>
      </c>
      <c r="D107" s="10" t="s">
        <v>38</v>
      </c>
      <c r="E107" s="10" t="s">
        <v>89</v>
      </c>
      <c r="F107" s="10">
        <v>56</v>
      </c>
      <c r="G107" s="10">
        <v>3450</v>
      </c>
      <c r="H107" s="10" t="s">
        <v>40</v>
      </c>
      <c r="I107" s="10" t="s">
        <v>41</v>
      </c>
      <c r="J107" s="10">
        <v>1.95</v>
      </c>
      <c r="K107" s="10">
        <v>1.3</v>
      </c>
      <c r="L107" s="10">
        <v>72.599999999999994</v>
      </c>
      <c r="M107" s="10">
        <v>1.5</v>
      </c>
      <c r="N107" s="10" t="s">
        <v>42</v>
      </c>
      <c r="O107" s="9"/>
      <c r="P107" s="9"/>
      <c r="Q107" s="9"/>
      <c r="R107" s="9"/>
      <c r="S107" s="9"/>
      <c r="T107" s="9"/>
      <c r="U107" s="9"/>
      <c r="V107" s="9"/>
      <c r="W107" s="9"/>
      <c r="X107" s="10" t="s">
        <v>43</v>
      </c>
      <c r="Y107" s="9">
        <f t="shared" si="5"/>
        <v>2.6859504132231407</v>
      </c>
      <c r="Z107" s="9">
        <f t="shared" si="6"/>
        <v>2003.7190082644629</v>
      </c>
      <c r="AA107" s="9">
        <f t="shared" si="7"/>
        <v>4.8168652158836736</v>
      </c>
      <c r="AB107" s="9">
        <f t="shared" si="8"/>
        <v>2.0037190082644627</v>
      </c>
      <c r="AC107" s="9">
        <f t="shared" si="9"/>
        <v>2.403962429869765</v>
      </c>
      <c r="AD107" s="9">
        <f>(0.2*AA107+0.8*AA108)/(0.2*AB107+0.8*AB108)</f>
        <v>4.2839784571256931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9"/>
    </row>
    <row r="108" spans="1:40" ht="26.25" x14ac:dyDescent="0.25">
      <c r="A108" s="10" t="s">
        <v>87</v>
      </c>
      <c r="B108" s="10" t="s">
        <v>36</v>
      </c>
      <c r="C108" s="10" t="s">
        <v>106</v>
      </c>
      <c r="D108" s="10" t="s">
        <v>38</v>
      </c>
      <c r="E108" s="10" t="s">
        <v>89</v>
      </c>
      <c r="F108" s="10">
        <v>56</v>
      </c>
      <c r="G108" s="10">
        <v>1725</v>
      </c>
      <c r="H108" s="10" t="s">
        <v>40</v>
      </c>
      <c r="I108" s="10" t="s">
        <v>41</v>
      </c>
      <c r="J108" s="10">
        <v>0.26</v>
      </c>
      <c r="K108" s="10">
        <v>1.3</v>
      </c>
      <c r="L108" s="10">
        <v>54.7</v>
      </c>
      <c r="M108" s="10">
        <v>0.2</v>
      </c>
      <c r="N108" s="10" t="s">
        <v>42</v>
      </c>
      <c r="O108" s="9"/>
      <c r="P108" s="9"/>
      <c r="Q108" s="9"/>
      <c r="R108" s="9"/>
      <c r="S108" s="9"/>
      <c r="T108" s="9"/>
      <c r="U108" s="9"/>
      <c r="V108" s="9"/>
      <c r="W108" s="9"/>
      <c r="X108" s="10" t="s">
        <v>43</v>
      </c>
      <c r="Y108" s="9">
        <f t="shared" si="5"/>
        <v>0.47531992687385738</v>
      </c>
      <c r="Z108" s="9">
        <f t="shared" si="6"/>
        <v>354.5886654478976</v>
      </c>
      <c r="AA108" s="9">
        <f t="shared" si="7"/>
        <v>2.4608061663333793</v>
      </c>
      <c r="AB108" s="9">
        <f t="shared" si="8"/>
        <v>0.35458866544789758</v>
      </c>
      <c r="AC108" s="9">
        <f t="shared" si="9"/>
        <v>6.9398895286881759</v>
      </c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spans="1:40" ht="26.25" x14ac:dyDescent="0.25">
      <c r="A109" s="10" t="s">
        <v>87</v>
      </c>
      <c r="B109" s="10" t="s">
        <v>36</v>
      </c>
      <c r="C109" s="10" t="s">
        <v>107</v>
      </c>
      <c r="D109" s="10" t="s">
        <v>38</v>
      </c>
      <c r="E109" s="10" t="s">
        <v>89</v>
      </c>
      <c r="F109" s="10">
        <v>56</v>
      </c>
      <c r="G109" s="10">
        <v>3450</v>
      </c>
      <c r="H109" s="10" t="s">
        <v>40</v>
      </c>
      <c r="I109" s="10" t="s">
        <v>41</v>
      </c>
      <c r="J109" s="10">
        <v>1.95</v>
      </c>
      <c r="K109" s="10">
        <v>1.3</v>
      </c>
      <c r="L109" s="10">
        <v>72.599999999999994</v>
      </c>
      <c r="M109" s="10">
        <v>1.5</v>
      </c>
      <c r="N109" s="10" t="s">
        <v>42</v>
      </c>
      <c r="O109" s="9"/>
      <c r="P109" s="9"/>
      <c r="Q109" s="9"/>
      <c r="R109" s="9"/>
      <c r="S109" s="9"/>
      <c r="T109" s="9"/>
      <c r="U109" s="9"/>
      <c r="V109" s="9"/>
      <c r="W109" s="9"/>
      <c r="X109" s="10" t="s">
        <v>43</v>
      </c>
      <c r="Y109" s="9">
        <f t="shared" si="5"/>
        <v>2.6859504132231407</v>
      </c>
      <c r="Z109" s="9">
        <f t="shared" si="6"/>
        <v>2003.7190082644629</v>
      </c>
      <c r="AA109" s="9">
        <f t="shared" si="7"/>
        <v>4.8168652158836736</v>
      </c>
      <c r="AB109" s="9">
        <f t="shared" si="8"/>
        <v>2.0037190082644627</v>
      </c>
      <c r="AC109" s="9">
        <f t="shared" si="9"/>
        <v>2.403962429869765</v>
      </c>
      <c r="AD109" s="9">
        <f>(0.2*AA109+0.8*AA110)/(0.2*AB109+0.8*AB110)</f>
        <v>4.2839784571256931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9"/>
    </row>
    <row r="110" spans="1:40" ht="26.25" x14ac:dyDescent="0.25">
      <c r="A110" s="10" t="s">
        <v>87</v>
      </c>
      <c r="B110" s="10" t="s">
        <v>36</v>
      </c>
      <c r="C110" s="10" t="s">
        <v>108</v>
      </c>
      <c r="D110" s="10" t="s">
        <v>38</v>
      </c>
      <c r="E110" s="10" t="s">
        <v>89</v>
      </c>
      <c r="F110" s="10">
        <v>56</v>
      </c>
      <c r="G110" s="10">
        <v>1725</v>
      </c>
      <c r="H110" s="10" t="s">
        <v>40</v>
      </c>
      <c r="I110" s="10" t="s">
        <v>41</v>
      </c>
      <c r="J110" s="10">
        <v>0.26</v>
      </c>
      <c r="K110" s="10">
        <v>1.3</v>
      </c>
      <c r="L110" s="10">
        <v>54.7</v>
      </c>
      <c r="M110" s="10">
        <v>0.2</v>
      </c>
      <c r="N110" s="10" t="s">
        <v>42</v>
      </c>
      <c r="O110" s="9"/>
      <c r="P110" s="9"/>
      <c r="Q110" s="9"/>
      <c r="R110" s="9"/>
      <c r="S110" s="9"/>
      <c r="T110" s="9"/>
      <c r="U110" s="9"/>
      <c r="V110" s="9"/>
      <c r="W110" s="9"/>
      <c r="X110" s="10" t="s">
        <v>43</v>
      </c>
      <c r="Y110" s="9">
        <f t="shared" si="5"/>
        <v>0.47531992687385738</v>
      </c>
      <c r="Z110" s="9">
        <f t="shared" si="6"/>
        <v>354.5886654478976</v>
      </c>
      <c r="AA110" s="9">
        <f t="shared" si="7"/>
        <v>2.4608061663333793</v>
      </c>
      <c r="AB110" s="9">
        <f t="shared" si="8"/>
        <v>0.35458866544789758</v>
      </c>
      <c r="AC110" s="9">
        <f t="shared" si="9"/>
        <v>6.9398895286881759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</row>
    <row r="111" spans="1:40" ht="26.25" x14ac:dyDescent="0.25">
      <c r="A111" s="10" t="s">
        <v>87</v>
      </c>
      <c r="B111" s="10" t="s">
        <v>36</v>
      </c>
      <c r="C111" s="10" t="s">
        <v>109</v>
      </c>
      <c r="D111" s="10" t="s">
        <v>38</v>
      </c>
      <c r="E111" s="10" t="s">
        <v>89</v>
      </c>
      <c r="F111" s="10">
        <v>56</v>
      </c>
      <c r="G111" s="10">
        <v>3450</v>
      </c>
      <c r="H111" s="10" t="s">
        <v>40</v>
      </c>
      <c r="I111" s="10" t="s">
        <v>41</v>
      </c>
      <c r="J111" s="10">
        <v>2.4</v>
      </c>
      <c r="K111" s="10">
        <v>1.2</v>
      </c>
      <c r="L111" s="10">
        <v>77.400000000000006</v>
      </c>
      <c r="M111" s="10">
        <v>2</v>
      </c>
      <c r="N111" s="10" t="s">
        <v>42</v>
      </c>
      <c r="O111" s="9"/>
      <c r="P111" s="9"/>
      <c r="Q111" s="9"/>
      <c r="R111" s="9"/>
      <c r="S111" s="9"/>
      <c r="T111" s="9"/>
      <c r="U111" s="9"/>
      <c r="V111" s="9"/>
      <c r="W111" s="9"/>
      <c r="X111" s="10" t="s">
        <v>43</v>
      </c>
      <c r="Y111" s="9">
        <f t="shared" si="5"/>
        <v>3.1007751937984493</v>
      </c>
      <c r="Z111" s="9">
        <f t="shared" si="6"/>
        <v>2313.1782945736431</v>
      </c>
      <c r="AA111" s="9">
        <f t="shared" si="7"/>
        <v>5.1620638369274889</v>
      </c>
      <c r="AB111" s="9">
        <f t="shared" si="8"/>
        <v>2.313178294573643</v>
      </c>
      <c r="AC111" s="9">
        <f t="shared" si="9"/>
        <v>2.2315892592615487</v>
      </c>
      <c r="AD111" s="9">
        <f>(0.2*AA111+0.8*AA112)/(0.2*AB111+0.8*AB112)</f>
        <v>3.7572676303893422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spans="1:40" ht="26.25" x14ac:dyDescent="0.25">
      <c r="A112" s="10" t="s">
        <v>87</v>
      </c>
      <c r="B112" s="10" t="s">
        <v>36</v>
      </c>
      <c r="C112" s="10" t="s">
        <v>110</v>
      </c>
      <c r="D112" s="10" t="s">
        <v>38</v>
      </c>
      <c r="E112" s="10" t="s">
        <v>89</v>
      </c>
      <c r="F112" s="10">
        <v>56</v>
      </c>
      <c r="G112" s="10">
        <v>1725</v>
      </c>
      <c r="H112" s="10" t="s">
        <v>40</v>
      </c>
      <c r="I112" s="10" t="s">
        <v>41</v>
      </c>
      <c r="J112" s="10">
        <v>0.3</v>
      </c>
      <c r="K112" s="10">
        <v>1.2</v>
      </c>
      <c r="L112" s="10">
        <v>49.5</v>
      </c>
      <c r="M112" s="10">
        <v>0.25</v>
      </c>
      <c r="N112" s="10" t="s">
        <v>42</v>
      </c>
      <c r="O112" s="9"/>
      <c r="P112" s="9"/>
      <c r="Q112" s="9"/>
      <c r="R112" s="9"/>
      <c r="S112" s="9"/>
      <c r="T112" s="9"/>
      <c r="U112" s="9"/>
      <c r="V112" s="9"/>
      <c r="W112" s="9"/>
      <c r="X112" s="10" t="s">
        <v>43</v>
      </c>
      <c r="Y112" s="9">
        <f t="shared" si="5"/>
        <v>0.60606060606060608</v>
      </c>
      <c r="Z112" s="9">
        <f t="shared" si="6"/>
        <v>452.12121212121212</v>
      </c>
      <c r="AA112" s="9">
        <f t="shared" si="7"/>
        <v>2.5810319184637445</v>
      </c>
      <c r="AB112" s="9">
        <f t="shared" si="8"/>
        <v>0.45212121212121215</v>
      </c>
      <c r="AC112" s="9">
        <f t="shared" si="9"/>
        <v>5.7087167097388445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spans="1:40" ht="26.25" x14ac:dyDescent="0.25">
      <c r="A113" s="10" t="s">
        <v>87</v>
      </c>
      <c r="B113" s="10" t="s">
        <v>36</v>
      </c>
      <c r="C113" s="10" t="s">
        <v>111</v>
      </c>
      <c r="D113" s="10" t="s">
        <v>38</v>
      </c>
      <c r="E113" s="10" t="s">
        <v>89</v>
      </c>
      <c r="F113" s="10">
        <v>56</v>
      </c>
      <c r="G113" s="10">
        <v>3450</v>
      </c>
      <c r="H113" s="10" t="s">
        <v>40</v>
      </c>
      <c r="I113" s="10" t="s">
        <v>41</v>
      </c>
      <c r="J113" s="10">
        <v>2.4</v>
      </c>
      <c r="K113" s="10">
        <v>1.2</v>
      </c>
      <c r="L113" s="10">
        <v>77.400000000000006</v>
      </c>
      <c r="M113" s="10">
        <v>2</v>
      </c>
      <c r="N113" s="10" t="s">
        <v>42</v>
      </c>
      <c r="O113" s="9"/>
      <c r="P113" s="9"/>
      <c r="Q113" s="9"/>
      <c r="R113" s="9"/>
      <c r="S113" s="9"/>
      <c r="T113" s="9"/>
      <c r="U113" s="9"/>
      <c r="V113" s="9"/>
      <c r="W113" s="9"/>
      <c r="X113" s="10" t="s">
        <v>43</v>
      </c>
      <c r="Y113" s="9">
        <f t="shared" si="5"/>
        <v>3.1007751937984493</v>
      </c>
      <c r="Z113" s="9">
        <f t="shared" si="6"/>
        <v>2313.1782945736431</v>
      </c>
      <c r="AA113" s="9">
        <f t="shared" si="7"/>
        <v>5.1620638369274889</v>
      </c>
      <c r="AB113" s="9">
        <f t="shared" si="8"/>
        <v>2.313178294573643</v>
      </c>
      <c r="AC113" s="9">
        <f t="shared" si="9"/>
        <v>2.2315892592615487</v>
      </c>
      <c r="AD113" s="9">
        <f>(0.2*AA113+0.8*AA114)/(0.2*AB113+0.8*AB114)</f>
        <v>3.929692932531009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spans="1:40" ht="26.25" x14ac:dyDescent="0.25">
      <c r="A114" s="10" t="s">
        <v>87</v>
      </c>
      <c r="B114" s="10" t="s">
        <v>36</v>
      </c>
      <c r="C114" s="10" t="s">
        <v>112</v>
      </c>
      <c r="D114" s="10" t="s">
        <v>38</v>
      </c>
      <c r="E114" s="10" t="s">
        <v>89</v>
      </c>
      <c r="F114" s="10">
        <v>56</v>
      </c>
      <c r="G114" s="10">
        <v>1725</v>
      </c>
      <c r="H114" s="10" t="s">
        <v>40</v>
      </c>
      <c r="I114" s="10" t="s">
        <v>41</v>
      </c>
      <c r="J114" s="10">
        <v>0.3</v>
      </c>
      <c r="K114" s="10">
        <v>1.2</v>
      </c>
      <c r="L114" s="10">
        <v>55</v>
      </c>
      <c r="M114" s="10">
        <v>0.25</v>
      </c>
      <c r="N114" s="10" t="s">
        <v>42</v>
      </c>
      <c r="O114" s="9"/>
      <c r="P114" s="9"/>
      <c r="Q114" s="9"/>
      <c r="R114" s="9"/>
      <c r="S114" s="9"/>
      <c r="T114" s="9"/>
      <c r="U114" s="9"/>
      <c r="V114" s="9"/>
      <c r="W114" s="9"/>
      <c r="X114" s="10" t="s">
        <v>43</v>
      </c>
      <c r="Y114" s="9">
        <f t="shared" si="5"/>
        <v>0.54545454545454541</v>
      </c>
      <c r="Z114" s="9">
        <f t="shared" si="6"/>
        <v>406.90909090909088</v>
      </c>
      <c r="AA114" s="9">
        <f t="shared" si="7"/>
        <v>2.5810319184637445</v>
      </c>
      <c r="AB114" s="9">
        <f t="shared" si="8"/>
        <v>0.40690909090909089</v>
      </c>
      <c r="AC114" s="9">
        <f t="shared" si="9"/>
        <v>6.3430185663764949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spans="1:40" ht="26.25" x14ac:dyDescent="0.25">
      <c r="A115" s="10" t="s">
        <v>87</v>
      </c>
      <c r="B115" s="10" t="s">
        <v>36</v>
      </c>
      <c r="C115" s="10" t="s">
        <v>113</v>
      </c>
      <c r="D115" s="10" t="s">
        <v>38</v>
      </c>
      <c r="E115" s="10" t="s">
        <v>89</v>
      </c>
      <c r="F115" s="10">
        <v>56</v>
      </c>
      <c r="G115" s="10">
        <v>3450</v>
      </c>
      <c r="H115" s="10" t="s">
        <v>40</v>
      </c>
      <c r="I115" s="10" t="s">
        <v>41</v>
      </c>
      <c r="J115" s="10">
        <v>1.25</v>
      </c>
      <c r="K115" s="10">
        <v>1.67</v>
      </c>
      <c r="L115" s="10">
        <v>72.900000000000006</v>
      </c>
      <c r="M115" s="10">
        <v>0.75</v>
      </c>
      <c r="N115" s="10" t="s">
        <v>42</v>
      </c>
      <c r="O115" s="9"/>
      <c r="P115" s="9"/>
      <c r="Q115" s="9"/>
      <c r="R115" s="9"/>
      <c r="S115" s="9"/>
      <c r="T115" s="9"/>
      <c r="U115" s="9"/>
      <c r="V115" s="9"/>
      <c r="W115" s="9"/>
      <c r="X115" s="10" t="s">
        <v>43</v>
      </c>
      <c r="Y115" s="9">
        <f t="shared" si="5"/>
        <v>1.7146776406035664</v>
      </c>
      <c r="Z115" s="9">
        <f t="shared" si="6"/>
        <v>1279.1495198902605</v>
      </c>
      <c r="AA115" s="9">
        <f t="shared" si="7"/>
        <v>4.153264864341744</v>
      </c>
      <c r="AB115" s="9">
        <f t="shared" si="8"/>
        <v>1.2791495198902605</v>
      </c>
      <c r="AC115" s="9">
        <f t="shared" si="9"/>
        <v>3.2468955346971922</v>
      </c>
      <c r="AD115" s="9">
        <f>(0.2*AA115+0.8*AA116)/(0.2*AB115+0.8*AB116)</f>
        <v>5.5597643037809821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:40" ht="26.25" x14ac:dyDescent="0.25">
      <c r="A116" s="10" t="s">
        <v>87</v>
      </c>
      <c r="B116" s="10" t="s">
        <v>36</v>
      </c>
      <c r="C116" s="10" t="s">
        <v>114</v>
      </c>
      <c r="D116" s="10" t="s">
        <v>38</v>
      </c>
      <c r="E116" s="10" t="s">
        <v>89</v>
      </c>
      <c r="F116" s="10">
        <v>56</v>
      </c>
      <c r="G116" s="10">
        <v>1725</v>
      </c>
      <c r="H116" s="10" t="s">
        <v>40</v>
      </c>
      <c r="I116" s="10" t="s">
        <v>41</v>
      </c>
      <c r="J116" s="10">
        <v>0.17</v>
      </c>
      <c r="K116" s="10">
        <v>1.67</v>
      </c>
      <c r="L116" s="10">
        <v>50.5</v>
      </c>
      <c r="M116" s="10">
        <v>0.1</v>
      </c>
      <c r="N116" s="10" t="s">
        <v>42</v>
      </c>
      <c r="O116" s="9"/>
      <c r="P116" s="9"/>
      <c r="Q116" s="9"/>
      <c r="R116" s="9"/>
      <c r="S116" s="9"/>
      <c r="T116" s="9"/>
      <c r="U116" s="9"/>
      <c r="V116" s="9"/>
      <c r="W116" s="9"/>
      <c r="X116" s="10" t="s">
        <v>43</v>
      </c>
      <c r="Y116" s="9">
        <f t="shared" si="5"/>
        <v>0.33663366336633666</v>
      </c>
      <c r="Z116" s="9">
        <f t="shared" si="6"/>
        <v>251.12871287128715</v>
      </c>
      <c r="AA116" s="9">
        <f t="shared" si="7"/>
        <v>2.1358426973619227</v>
      </c>
      <c r="AB116" s="9">
        <f t="shared" si="8"/>
        <v>0.25112871287128713</v>
      </c>
      <c r="AC116" s="9">
        <f t="shared" si="9"/>
        <v>8.504972103514989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:40" ht="26.25" x14ac:dyDescent="0.25">
      <c r="A117" s="10" t="s">
        <v>87</v>
      </c>
      <c r="B117" s="10" t="s">
        <v>36</v>
      </c>
      <c r="C117" s="10" t="s">
        <v>115</v>
      </c>
      <c r="D117" s="10" t="s">
        <v>38</v>
      </c>
      <c r="E117" s="10" t="s">
        <v>89</v>
      </c>
      <c r="F117" s="10">
        <v>56</v>
      </c>
      <c r="G117" s="10">
        <v>3450</v>
      </c>
      <c r="H117" s="10" t="s">
        <v>40</v>
      </c>
      <c r="I117" s="10" t="s">
        <v>41</v>
      </c>
      <c r="J117" s="10">
        <v>1.25</v>
      </c>
      <c r="K117" s="10">
        <v>1.67</v>
      </c>
      <c r="L117" s="10">
        <v>68.2</v>
      </c>
      <c r="M117" s="10">
        <v>0.75</v>
      </c>
      <c r="N117" s="10" t="s">
        <v>42</v>
      </c>
      <c r="O117" s="9"/>
      <c r="P117" s="9"/>
      <c r="Q117" s="9"/>
      <c r="R117" s="9"/>
      <c r="S117" s="9"/>
      <c r="T117" s="9"/>
      <c r="U117" s="9"/>
      <c r="V117" s="9"/>
      <c r="W117" s="9"/>
      <c r="X117" s="10" t="s">
        <v>43</v>
      </c>
      <c r="Y117" s="9">
        <f t="shared" si="5"/>
        <v>1.8328445747800586</v>
      </c>
      <c r="Z117" s="9">
        <f t="shared" si="6"/>
        <v>1367.3020527859237</v>
      </c>
      <c r="AA117" s="9">
        <f t="shared" si="7"/>
        <v>4.153264864341744</v>
      </c>
      <c r="AB117" s="9">
        <f t="shared" si="8"/>
        <v>1.3673020527859236</v>
      </c>
      <c r="AC117" s="9">
        <f t="shared" si="9"/>
        <v>3.0375620777276886</v>
      </c>
      <c r="AD117" s="9">
        <f>(0.2*AA117+0.8*AA118)/(0.2*AB117+0.8*AB118)</f>
        <v>5.6247824693676325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:40" ht="26.25" x14ac:dyDescent="0.25">
      <c r="A118" s="10" t="s">
        <v>87</v>
      </c>
      <c r="B118" s="10" t="s">
        <v>36</v>
      </c>
      <c r="C118" s="10" t="s">
        <v>116</v>
      </c>
      <c r="D118" s="10" t="s">
        <v>38</v>
      </c>
      <c r="E118" s="10" t="s">
        <v>89</v>
      </c>
      <c r="F118" s="10">
        <v>56</v>
      </c>
      <c r="G118" s="10">
        <v>1725</v>
      </c>
      <c r="H118" s="10" t="s">
        <v>40</v>
      </c>
      <c r="I118" s="10" t="s">
        <v>41</v>
      </c>
      <c r="J118" s="10">
        <v>0.17</v>
      </c>
      <c r="K118" s="10">
        <v>1.67</v>
      </c>
      <c r="L118" s="10">
        <v>57</v>
      </c>
      <c r="M118" s="10">
        <v>0.1</v>
      </c>
      <c r="N118" s="10" t="s">
        <v>42</v>
      </c>
      <c r="O118" s="9"/>
      <c r="P118" s="9"/>
      <c r="Q118" s="9"/>
      <c r="R118" s="9"/>
      <c r="S118" s="9"/>
      <c r="T118" s="9"/>
      <c r="U118" s="9"/>
      <c r="V118" s="9"/>
      <c r="W118" s="9"/>
      <c r="X118" s="10" t="s">
        <v>43</v>
      </c>
      <c r="Y118" s="9">
        <f t="shared" si="5"/>
        <v>0.2982456140350877</v>
      </c>
      <c r="Z118" s="9">
        <f t="shared" si="6"/>
        <v>222.49122807017542</v>
      </c>
      <c r="AA118" s="9">
        <f t="shared" si="7"/>
        <v>2.1358426973619227</v>
      </c>
      <c r="AB118" s="9">
        <f t="shared" si="8"/>
        <v>0.22249122807017543</v>
      </c>
      <c r="AC118" s="9">
        <f t="shared" si="9"/>
        <v>9.5996714831753351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:40" ht="26.25" x14ac:dyDescent="0.25">
      <c r="A119" s="10" t="s">
        <v>87</v>
      </c>
      <c r="B119" s="10" t="s">
        <v>36</v>
      </c>
      <c r="C119" s="10" t="s">
        <v>117</v>
      </c>
      <c r="D119" s="10" t="s">
        <v>38</v>
      </c>
      <c r="E119" s="10" t="s">
        <v>89</v>
      </c>
      <c r="F119" s="10">
        <v>56</v>
      </c>
      <c r="G119" s="10">
        <v>3450</v>
      </c>
      <c r="H119" s="10" t="s">
        <v>40</v>
      </c>
      <c r="I119" s="10" t="s">
        <v>41</v>
      </c>
      <c r="J119" s="10">
        <v>1.65</v>
      </c>
      <c r="K119" s="10">
        <v>1.65</v>
      </c>
      <c r="L119" s="10">
        <v>76.400000000000006</v>
      </c>
      <c r="M119" s="10">
        <v>1</v>
      </c>
      <c r="N119" s="10" t="s">
        <v>42</v>
      </c>
      <c r="O119" s="9"/>
      <c r="P119" s="9"/>
      <c r="Q119" s="9"/>
      <c r="R119" s="9"/>
      <c r="S119" s="9"/>
      <c r="T119" s="9"/>
      <c r="U119" s="9"/>
      <c r="V119" s="9"/>
      <c r="W119" s="9"/>
      <c r="X119" s="10" t="s">
        <v>43</v>
      </c>
      <c r="Y119" s="9">
        <f t="shared" si="5"/>
        <v>2.159685863874345</v>
      </c>
      <c r="Z119" s="9">
        <f t="shared" si="6"/>
        <v>1611.1256544502614</v>
      </c>
      <c r="AA119" s="9">
        <f t="shared" si="7"/>
        <v>4.5559708683859572</v>
      </c>
      <c r="AB119" s="9">
        <f t="shared" si="8"/>
        <v>1.6111256544502615</v>
      </c>
      <c r="AC119" s="9">
        <f t="shared" si="9"/>
        <v>2.8278184608391195</v>
      </c>
      <c r="AD119" s="9">
        <f>(0.2*AA119+0.8*AA120)/(0.2*AB119+0.8*AB120)</f>
        <v>4.8400195927076579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:40" ht="26.25" x14ac:dyDescent="0.25">
      <c r="A120" s="10" t="s">
        <v>87</v>
      </c>
      <c r="B120" s="10" t="s">
        <v>36</v>
      </c>
      <c r="C120" s="10" t="s">
        <v>118</v>
      </c>
      <c r="D120" s="10" t="s">
        <v>38</v>
      </c>
      <c r="E120" s="10" t="s">
        <v>89</v>
      </c>
      <c r="F120" s="10">
        <v>56</v>
      </c>
      <c r="G120" s="10">
        <v>1725</v>
      </c>
      <c r="H120" s="10" t="s">
        <v>40</v>
      </c>
      <c r="I120" s="10" t="s">
        <v>41</v>
      </c>
      <c r="J120" s="10">
        <v>0.2</v>
      </c>
      <c r="K120" s="10">
        <v>1.65</v>
      </c>
      <c r="L120" s="10">
        <v>50</v>
      </c>
      <c r="M120" s="10">
        <v>0.12</v>
      </c>
      <c r="N120" s="10" t="s">
        <v>42</v>
      </c>
      <c r="O120" s="9"/>
      <c r="P120" s="9"/>
      <c r="Q120" s="9"/>
      <c r="R120" s="9"/>
      <c r="S120" s="9"/>
      <c r="T120" s="9"/>
      <c r="U120" s="9"/>
      <c r="V120" s="9"/>
      <c r="W120" s="9"/>
      <c r="X120" s="10" t="s">
        <v>43</v>
      </c>
      <c r="Y120" s="9">
        <f t="shared" si="5"/>
        <v>0.4</v>
      </c>
      <c r="Z120" s="9">
        <f t="shared" si="6"/>
        <v>298.40000000000003</v>
      </c>
      <c r="AA120" s="9">
        <f t="shared" si="7"/>
        <v>2.2547390628307795</v>
      </c>
      <c r="AB120" s="9">
        <f t="shared" si="8"/>
        <v>0.29840000000000005</v>
      </c>
      <c r="AC120" s="9">
        <f t="shared" si="9"/>
        <v>7.556096055062933</v>
      </c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:40" ht="26.25" x14ac:dyDescent="0.25">
      <c r="A121" s="10" t="s">
        <v>87</v>
      </c>
      <c r="B121" s="10" t="s">
        <v>36</v>
      </c>
      <c r="C121" s="10" t="s">
        <v>119</v>
      </c>
      <c r="D121" s="10" t="s">
        <v>38</v>
      </c>
      <c r="E121" s="10" t="s">
        <v>89</v>
      </c>
      <c r="F121" s="10">
        <v>56</v>
      </c>
      <c r="G121" s="10">
        <v>3450</v>
      </c>
      <c r="H121" s="10" t="s">
        <v>40</v>
      </c>
      <c r="I121" s="10" t="s">
        <v>41</v>
      </c>
      <c r="J121" s="10">
        <v>2.21</v>
      </c>
      <c r="K121" s="10">
        <v>1.47</v>
      </c>
      <c r="L121" s="10">
        <v>74.900000000000006</v>
      </c>
      <c r="M121" s="10">
        <v>1.5</v>
      </c>
      <c r="N121" s="10" t="s">
        <v>42</v>
      </c>
      <c r="O121" s="9"/>
      <c r="P121" s="9"/>
      <c r="Q121" s="9"/>
      <c r="R121" s="9"/>
      <c r="S121" s="9"/>
      <c r="T121" s="9"/>
      <c r="U121" s="9"/>
      <c r="V121" s="9"/>
      <c r="W121" s="9"/>
      <c r="X121" s="10" t="s">
        <v>43</v>
      </c>
      <c r="Y121" s="9">
        <f t="shared" si="5"/>
        <v>2.9506008010680902</v>
      </c>
      <c r="Z121" s="9">
        <f t="shared" si="6"/>
        <v>2201.1481975967954</v>
      </c>
      <c r="AA121" s="9">
        <f t="shared" si="7"/>
        <v>5.0220810218221521</v>
      </c>
      <c r="AB121" s="9">
        <f t="shared" si="8"/>
        <v>2.2011481975967953</v>
      </c>
      <c r="AC121" s="9">
        <f t="shared" si="9"/>
        <v>2.2815733294583436</v>
      </c>
      <c r="AD121" s="9">
        <f>(0.2*AA121+0.8*AA122)/(0.2*AB121+0.8*AB122)</f>
        <v>4.1209707959251176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:40" ht="26.25" x14ac:dyDescent="0.25">
      <c r="A122" s="10" t="s">
        <v>87</v>
      </c>
      <c r="B122" s="10" t="s">
        <v>36</v>
      </c>
      <c r="C122" s="10" t="s">
        <v>120</v>
      </c>
      <c r="D122" s="10" t="s">
        <v>38</v>
      </c>
      <c r="E122" s="10" t="s">
        <v>89</v>
      </c>
      <c r="F122" s="10">
        <v>56</v>
      </c>
      <c r="G122" s="10">
        <v>1725</v>
      </c>
      <c r="H122" s="10" t="s">
        <v>40</v>
      </c>
      <c r="I122" s="10" t="s">
        <v>41</v>
      </c>
      <c r="J122" s="10">
        <v>0.28000000000000003</v>
      </c>
      <c r="K122" s="10">
        <v>1.47</v>
      </c>
      <c r="L122" s="10">
        <v>57</v>
      </c>
      <c r="M122" s="10">
        <v>0.19</v>
      </c>
      <c r="N122" s="10" t="s">
        <v>42</v>
      </c>
      <c r="O122" s="9"/>
      <c r="P122" s="9"/>
      <c r="Q122" s="9"/>
      <c r="R122" s="9"/>
      <c r="S122" s="9"/>
      <c r="T122" s="9"/>
      <c r="U122" s="9"/>
      <c r="V122" s="9"/>
      <c r="W122" s="9"/>
      <c r="X122" s="10" t="s">
        <v>43</v>
      </c>
      <c r="Y122" s="9">
        <f t="shared" si="5"/>
        <v>0.49122807017543857</v>
      </c>
      <c r="Z122" s="9">
        <f t="shared" si="6"/>
        <v>366.45614035087715</v>
      </c>
      <c r="AA122" s="9">
        <f t="shared" si="7"/>
        <v>2.5223516568677633</v>
      </c>
      <c r="AB122" s="9">
        <f t="shared" si="8"/>
        <v>0.36645614035087715</v>
      </c>
      <c r="AC122" s="9">
        <f t="shared" si="9"/>
        <v>6.8830928974273515</v>
      </c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:40" ht="26.25" x14ac:dyDescent="0.25">
      <c r="A123" s="10" t="s">
        <v>87</v>
      </c>
      <c r="B123" s="10" t="s">
        <v>36</v>
      </c>
      <c r="C123" s="10" t="s">
        <v>121</v>
      </c>
      <c r="D123" s="10" t="s">
        <v>38</v>
      </c>
      <c r="E123" s="10" t="s">
        <v>89</v>
      </c>
      <c r="F123" s="10">
        <v>56</v>
      </c>
      <c r="G123" s="10">
        <v>3450</v>
      </c>
      <c r="H123" s="10" t="s">
        <v>40</v>
      </c>
      <c r="I123" s="10" t="s">
        <v>41</v>
      </c>
      <c r="J123" s="10">
        <v>2.6</v>
      </c>
      <c r="K123" s="10">
        <v>1.3</v>
      </c>
      <c r="L123" s="10">
        <v>80.7</v>
      </c>
      <c r="M123" s="10">
        <v>2</v>
      </c>
      <c r="N123" s="10" t="s">
        <v>42</v>
      </c>
      <c r="O123" s="9"/>
      <c r="P123" s="9"/>
      <c r="Q123" s="9"/>
      <c r="R123" s="9"/>
      <c r="S123" s="9"/>
      <c r="T123" s="9"/>
      <c r="U123" s="9"/>
      <c r="V123" s="9"/>
      <c r="W123" s="9"/>
      <c r="X123" s="10" t="s">
        <v>43</v>
      </c>
      <c r="Y123" s="9">
        <f t="shared" si="5"/>
        <v>3.2218091697645601</v>
      </c>
      <c r="Z123" s="9">
        <f t="shared" si="6"/>
        <v>2403.4696406443618</v>
      </c>
      <c r="AA123" s="9">
        <f t="shared" si="7"/>
        <v>5.3016461701930018</v>
      </c>
      <c r="AB123" s="9">
        <f t="shared" si="8"/>
        <v>2.4034696406443619</v>
      </c>
      <c r="AC123" s="9">
        <f t="shared" si="9"/>
        <v>2.2058303048802599</v>
      </c>
      <c r="AD123" s="9">
        <f>(0.2*AA123+0.8*AA124)/(0.2*AB123+0.8*AB124)</f>
        <v>4.0508315377038535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:40" ht="26.25" x14ac:dyDescent="0.25">
      <c r="A124" s="10" t="s">
        <v>87</v>
      </c>
      <c r="B124" s="10" t="s">
        <v>36</v>
      </c>
      <c r="C124" s="10" t="s">
        <v>122</v>
      </c>
      <c r="D124" s="10" t="s">
        <v>38</v>
      </c>
      <c r="E124" s="10" t="s">
        <v>89</v>
      </c>
      <c r="F124" s="10">
        <v>56</v>
      </c>
      <c r="G124" s="10">
        <v>1725</v>
      </c>
      <c r="H124" s="10" t="s">
        <v>40</v>
      </c>
      <c r="I124" s="10" t="s">
        <v>41</v>
      </c>
      <c r="J124" s="10">
        <v>0.33</v>
      </c>
      <c r="K124" s="10">
        <v>1.3</v>
      </c>
      <c r="L124" s="10">
        <v>64.099999999999994</v>
      </c>
      <c r="M124" s="10">
        <v>0.25</v>
      </c>
      <c r="N124" s="10" t="s">
        <v>42</v>
      </c>
      <c r="O124" s="9"/>
      <c r="P124" s="9"/>
      <c r="Q124" s="9"/>
      <c r="R124" s="9"/>
      <c r="S124" s="9"/>
      <c r="T124" s="9"/>
      <c r="U124" s="9"/>
      <c r="V124" s="9"/>
      <c r="W124" s="9"/>
      <c r="X124" s="10" t="s">
        <v>43</v>
      </c>
      <c r="Y124" s="9">
        <f t="shared" si="5"/>
        <v>0.51482059282371306</v>
      </c>
      <c r="Z124" s="9">
        <f t="shared" si="6"/>
        <v>384.05616224648992</v>
      </c>
      <c r="AA124" s="9">
        <f t="shared" si="7"/>
        <v>2.6643479267883219</v>
      </c>
      <c r="AB124" s="9">
        <f t="shared" si="8"/>
        <v>0.38405616224648992</v>
      </c>
      <c r="AC124" s="9">
        <f t="shared" si="9"/>
        <v>6.9373914252632796</v>
      </c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:40" ht="26.25" x14ac:dyDescent="0.25">
      <c r="A125" s="10" t="s">
        <v>87</v>
      </c>
      <c r="B125" s="10" t="s">
        <v>36</v>
      </c>
      <c r="C125" s="10" t="s">
        <v>123</v>
      </c>
      <c r="D125" s="10" t="s">
        <v>38</v>
      </c>
      <c r="E125" s="10" t="s">
        <v>89</v>
      </c>
      <c r="F125" s="10">
        <v>56</v>
      </c>
      <c r="G125" s="10">
        <v>3450</v>
      </c>
      <c r="H125" s="10" t="s">
        <v>40</v>
      </c>
      <c r="I125" s="10" t="s">
        <v>41</v>
      </c>
      <c r="J125" s="10">
        <v>3.45</v>
      </c>
      <c r="K125" s="10">
        <v>1.1499999999999999</v>
      </c>
      <c r="L125" s="10">
        <v>80.2</v>
      </c>
      <c r="M125" s="10">
        <v>3</v>
      </c>
      <c r="N125" s="10" t="s">
        <v>42</v>
      </c>
      <c r="O125" s="9"/>
      <c r="P125" s="9"/>
      <c r="Q125" s="9"/>
      <c r="R125" s="9"/>
      <c r="S125" s="9"/>
      <c r="T125" s="9"/>
      <c r="U125" s="9"/>
      <c r="V125" s="9"/>
      <c r="W125" s="9"/>
      <c r="X125" s="10" t="s">
        <v>43</v>
      </c>
      <c r="Y125" s="9">
        <f t="shared" si="5"/>
        <v>4.3017456359102244</v>
      </c>
      <c r="Z125" s="9">
        <f t="shared" si="6"/>
        <v>3209.1022443890274</v>
      </c>
      <c r="AA125" s="9">
        <f t="shared" si="7"/>
        <v>5.8258503161562656</v>
      </c>
      <c r="AB125" s="9">
        <f t="shared" si="8"/>
        <v>3.2091022443890274</v>
      </c>
      <c r="AC125" s="9">
        <f t="shared" si="9"/>
        <v>1.8154143659157342</v>
      </c>
      <c r="AD125" s="9">
        <f>(0.2*AA125+0.8*AA126)/(0.2*AB125+0.8*AB126)</f>
        <v>3.3041880200244007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:40" ht="26.25" x14ac:dyDescent="0.25">
      <c r="A126" s="10" t="s">
        <v>87</v>
      </c>
      <c r="B126" s="10" t="s">
        <v>36</v>
      </c>
      <c r="C126" s="10" t="s">
        <v>124</v>
      </c>
      <c r="D126" s="10" t="s">
        <v>38</v>
      </c>
      <c r="E126" s="10" t="s">
        <v>89</v>
      </c>
      <c r="F126" s="10">
        <v>56</v>
      </c>
      <c r="G126" s="10">
        <v>1725</v>
      </c>
      <c r="H126" s="10" t="s">
        <v>40</v>
      </c>
      <c r="I126" s="10" t="s">
        <v>41</v>
      </c>
      <c r="J126" s="10">
        <v>0.44</v>
      </c>
      <c r="K126" s="10">
        <v>1.1499999999999999</v>
      </c>
      <c r="L126" s="10">
        <v>62.4</v>
      </c>
      <c r="M126" s="10">
        <v>0.38</v>
      </c>
      <c r="N126" s="10" t="s">
        <v>42</v>
      </c>
      <c r="O126" s="9"/>
      <c r="P126" s="9"/>
      <c r="Q126" s="9"/>
      <c r="R126" s="9"/>
      <c r="S126" s="9"/>
      <c r="T126" s="9"/>
      <c r="U126" s="9"/>
      <c r="V126" s="9"/>
      <c r="W126" s="9"/>
      <c r="X126" s="10" t="s">
        <v>43</v>
      </c>
      <c r="Y126" s="9">
        <f t="shared" si="5"/>
        <v>0.70512820512820518</v>
      </c>
      <c r="Z126" s="9">
        <f t="shared" si="6"/>
        <v>526.02564102564111</v>
      </c>
      <c r="AA126" s="9">
        <f t="shared" si="7"/>
        <v>2.9324943399994226</v>
      </c>
      <c r="AB126" s="9">
        <f t="shared" si="8"/>
        <v>0.52602564102564109</v>
      </c>
      <c r="AC126" s="9">
        <f t="shared" si="9"/>
        <v>5.5748125400915169</v>
      </c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:40" ht="26.25" x14ac:dyDescent="0.25">
      <c r="A127" s="10" t="s">
        <v>87</v>
      </c>
      <c r="B127" s="10" t="s">
        <v>36</v>
      </c>
      <c r="C127" s="10" t="s">
        <v>125</v>
      </c>
      <c r="D127" s="10" t="s">
        <v>38</v>
      </c>
      <c r="E127" s="10" t="s">
        <v>89</v>
      </c>
      <c r="F127" s="10">
        <v>56</v>
      </c>
      <c r="G127" s="10">
        <v>3450</v>
      </c>
      <c r="H127" s="10" t="s">
        <v>40</v>
      </c>
      <c r="I127" s="10" t="s">
        <v>41</v>
      </c>
      <c r="J127" s="10">
        <v>3.45</v>
      </c>
      <c r="K127" s="10">
        <v>1.1499999999999999</v>
      </c>
      <c r="L127" s="10">
        <v>80</v>
      </c>
      <c r="M127" s="10">
        <v>3</v>
      </c>
      <c r="N127" s="10" t="s">
        <v>42</v>
      </c>
      <c r="O127" s="9"/>
      <c r="P127" s="9"/>
      <c r="Q127" s="9"/>
      <c r="R127" s="9"/>
      <c r="S127" s="9"/>
      <c r="T127" s="9"/>
      <c r="U127" s="9"/>
      <c r="V127" s="9"/>
      <c r="W127" s="9"/>
      <c r="X127" s="10" t="s">
        <v>43</v>
      </c>
      <c r="Y127" s="9">
        <f t="shared" si="5"/>
        <v>4.3125</v>
      </c>
      <c r="Z127" s="9">
        <f t="shared" si="6"/>
        <v>3217.125</v>
      </c>
      <c r="AA127" s="9">
        <f t="shared" si="7"/>
        <v>5.8258503161562656</v>
      </c>
      <c r="AB127" s="9">
        <f t="shared" si="8"/>
        <v>3.2171249999999998</v>
      </c>
      <c r="AC127" s="9">
        <f t="shared" si="9"/>
        <v>1.8108871480456201</v>
      </c>
      <c r="AD127" s="9">
        <f>(0.2*AA127+0.8*AA128)/(0.2*AB127+0.8*AB128)</f>
        <v>3.0753781745871644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:40" ht="26.25" x14ac:dyDescent="0.25">
      <c r="A128" s="10" t="s">
        <v>87</v>
      </c>
      <c r="B128" s="10" t="s">
        <v>36</v>
      </c>
      <c r="C128" s="10" t="s">
        <v>126</v>
      </c>
      <c r="D128" s="10" t="s">
        <v>38</v>
      </c>
      <c r="E128" s="10" t="s">
        <v>89</v>
      </c>
      <c r="F128" s="10">
        <v>56</v>
      </c>
      <c r="G128" s="10">
        <v>1725</v>
      </c>
      <c r="H128" s="10" t="s">
        <v>40</v>
      </c>
      <c r="I128" s="10" t="s">
        <v>41</v>
      </c>
      <c r="J128" s="10">
        <v>0.44</v>
      </c>
      <c r="K128" s="10">
        <v>1.1499999999999999</v>
      </c>
      <c r="L128" s="10">
        <v>52.7</v>
      </c>
      <c r="M128" s="10">
        <v>0.38</v>
      </c>
      <c r="N128" s="10" t="s">
        <v>42</v>
      </c>
      <c r="O128" s="9"/>
      <c r="P128" s="9"/>
      <c r="Q128" s="9"/>
      <c r="R128" s="9"/>
      <c r="S128" s="9"/>
      <c r="T128" s="9"/>
      <c r="U128" s="9"/>
      <c r="V128" s="9"/>
      <c r="W128" s="9"/>
      <c r="X128" s="10" t="s">
        <v>43</v>
      </c>
      <c r="Y128" s="9">
        <f t="shared" si="5"/>
        <v>0.83491461100569253</v>
      </c>
      <c r="Z128" s="9">
        <f t="shared" si="6"/>
        <v>622.84629981024659</v>
      </c>
      <c r="AA128" s="9">
        <f t="shared" si="7"/>
        <v>2.9324943399994226</v>
      </c>
      <c r="AB128" s="9">
        <f t="shared" si="8"/>
        <v>0.62284629981024664</v>
      </c>
      <c r="AC128" s="9">
        <f t="shared" si="9"/>
        <v>4.7082150779298555</v>
      </c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:40" ht="26.25" x14ac:dyDescent="0.25">
      <c r="A129" s="10" t="s">
        <v>87</v>
      </c>
      <c r="B129" s="10" t="s">
        <v>36</v>
      </c>
      <c r="C129" s="10" t="s">
        <v>127</v>
      </c>
      <c r="D129" s="10" t="s">
        <v>38</v>
      </c>
      <c r="E129" s="10" t="s">
        <v>89</v>
      </c>
      <c r="F129" s="10">
        <v>56</v>
      </c>
      <c r="G129" s="10">
        <v>3450</v>
      </c>
      <c r="H129" s="10" t="s">
        <v>40</v>
      </c>
      <c r="I129" s="10" t="s">
        <v>41</v>
      </c>
      <c r="J129" s="10">
        <v>3.45</v>
      </c>
      <c r="K129" s="10">
        <v>1.1499999999999999</v>
      </c>
      <c r="L129" s="10">
        <v>80</v>
      </c>
      <c r="M129" s="10">
        <v>3</v>
      </c>
      <c r="N129" s="10" t="s">
        <v>42</v>
      </c>
      <c r="O129" s="9"/>
      <c r="P129" s="9"/>
      <c r="Q129" s="9"/>
      <c r="R129" s="9"/>
      <c r="S129" s="9"/>
      <c r="T129" s="9"/>
      <c r="U129" s="9"/>
      <c r="V129" s="9"/>
      <c r="W129" s="9"/>
      <c r="X129" s="10" t="s">
        <v>43</v>
      </c>
      <c r="Y129" s="9">
        <f t="shared" si="5"/>
        <v>4.3125</v>
      </c>
      <c r="Z129" s="9">
        <f t="shared" si="6"/>
        <v>3217.125</v>
      </c>
      <c r="AA129" s="9">
        <f t="shared" si="7"/>
        <v>5.8258503161562656</v>
      </c>
      <c r="AB129" s="9">
        <f t="shared" si="8"/>
        <v>3.2171249999999998</v>
      </c>
      <c r="AC129" s="9">
        <f t="shared" si="9"/>
        <v>1.8108871480456201</v>
      </c>
      <c r="AD129" s="9">
        <f>(0.2*AA129+0.8*AA130)/(0.2*AB129+0.8*AB130)</f>
        <v>3.0753781745871644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:40" ht="26.25" x14ac:dyDescent="0.25">
      <c r="A130" s="10" t="s">
        <v>87</v>
      </c>
      <c r="B130" s="10" t="s">
        <v>36</v>
      </c>
      <c r="C130" s="10" t="s">
        <v>128</v>
      </c>
      <c r="D130" s="10" t="s">
        <v>38</v>
      </c>
      <c r="E130" s="10" t="s">
        <v>89</v>
      </c>
      <c r="F130" s="10">
        <v>56</v>
      </c>
      <c r="G130" s="10">
        <v>1725</v>
      </c>
      <c r="H130" s="10" t="s">
        <v>40</v>
      </c>
      <c r="I130" s="10" t="s">
        <v>41</v>
      </c>
      <c r="J130" s="10">
        <v>0.44</v>
      </c>
      <c r="K130" s="10">
        <v>1.1499999999999999</v>
      </c>
      <c r="L130" s="10">
        <v>52.7</v>
      </c>
      <c r="M130" s="10">
        <v>0.38</v>
      </c>
      <c r="N130" s="10" t="s">
        <v>42</v>
      </c>
      <c r="O130" s="9"/>
      <c r="P130" s="9"/>
      <c r="Q130" s="9"/>
      <c r="R130" s="9"/>
      <c r="S130" s="9"/>
      <c r="T130" s="9"/>
      <c r="U130" s="9"/>
      <c r="V130" s="9"/>
      <c r="W130" s="9"/>
      <c r="X130" s="10" t="s">
        <v>43</v>
      </c>
      <c r="Y130" s="9">
        <f t="shared" si="5"/>
        <v>0.83491461100569253</v>
      </c>
      <c r="Z130" s="9">
        <f t="shared" si="6"/>
        <v>622.84629981024659</v>
      </c>
      <c r="AA130" s="9">
        <f t="shared" si="7"/>
        <v>2.9324943399994226</v>
      </c>
      <c r="AB130" s="9">
        <f t="shared" si="8"/>
        <v>0.62284629981024664</v>
      </c>
      <c r="AC130" s="9">
        <f t="shared" si="9"/>
        <v>4.7082150779298555</v>
      </c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:40" ht="26.25" x14ac:dyDescent="0.25">
      <c r="A131" s="10" t="s">
        <v>87</v>
      </c>
      <c r="B131" s="10" t="s">
        <v>36</v>
      </c>
      <c r="C131" s="10" t="s">
        <v>129</v>
      </c>
      <c r="D131" s="10" t="s">
        <v>38</v>
      </c>
      <c r="E131" s="10" t="s">
        <v>89</v>
      </c>
      <c r="F131" s="10">
        <v>56</v>
      </c>
      <c r="G131" s="10">
        <v>3450</v>
      </c>
      <c r="H131" s="10" t="s">
        <v>40</v>
      </c>
      <c r="I131" s="10" t="s">
        <v>41</v>
      </c>
      <c r="J131" s="10">
        <v>0.8</v>
      </c>
      <c r="K131" s="10">
        <v>1.6</v>
      </c>
      <c r="L131" s="10">
        <v>57</v>
      </c>
      <c r="M131" s="10">
        <v>0.5</v>
      </c>
      <c r="N131" s="10" t="s">
        <v>42</v>
      </c>
      <c r="O131" s="9"/>
      <c r="P131" s="9"/>
      <c r="Q131" s="9"/>
      <c r="R131" s="9"/>
      <c r="S131" s="9"/>
      <c r="T131" s="9"/>
      <c r="U131" s="9"/>
      <c r="V131" s="9"/>
      <c r="W131" s="9"/>
      <c r="X131" s="10" t="s">
        <v>43</v>
      </c>
      <c r="Y131" s="9">
        <f t="shared" ref="Y131:Y194" si="10">J131/(L131*0.01)</f>
        <v>1.4035087719298245</v>
      </c>
      <c r="Z131" s="9">
        <f t="shared" ref="Z131:Z194" si="11">Y131*746</f>
        <v>1047.0175438596491</v>
      </c>
      <c r="AA131" s="9">
        <f t="shared" ref="AA131:AA194" si="12">POWER((3956/0.0082*J131*$AD$1),1/3)*60/1000</f>
        <v>3.5791751602513679</v>
      </c>
      <c r="AB131" s="9">
        <f t="shared" ref="AB131:AB194" si="13">Z131/1000</f>
        <v>1.0470175438596492</v>
      </c>
      <c r="AC131" s="9">
        <f t="shared" ref="AC131:AC194" si="14">AA131/AB131</f>
        <v>3.4184481255752006</v>
      </c>
      <c r="AD131" s="9">
        <f>(0.2*AA131+0.8*AA132)/(0.2*AB131+0.8*AB132)</f>
        <v>5.1722606421746535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spans="1:40" ht="26.25" x14ac:dyDescent="0.25">
      <c r="A132" s="10" t="s">
        <v>87</v>
      </c>
      <c r="B132" s="10" t="s">
        <v>36</v>
      </c>
      <c r="C132" s="10" t="s">
        <v>130</v>
      </c>
      <c r="D132" s="10" t="s">
        <v>38</v>
      </c>
      <c r="E132" s="10" t="s">
        <v>89</v>
      </c>
      <c r="F132" s="10">
        <v>56</v>
      </c>
      <c r="G132" s="10">
        <v>1725</v>
      </c>
      <c r="H132" s="10" t="s">
        <v>40</v>
      </c>
      <c r="I132" s="10" t="s">
        <v>41</v>
      </c>
      <c r="J132" s="10">
        <v>0.1</v>
      </c>
      <c r="K132" s="10">
        <v>1.6</v>
      </c>
      <c r="L132" s="10">
        <v>29</v>
      </c>
      <c r="M132" s="10">
        <v>0.06</v>
      </c>
      <c r="N132" s="10" t="s">
        <v>42</v>
      </c>
      <c r="O132" s="9"/>
      <c r="P132" s="9"/>
      <c r="Q132" s="9"/>
      <c r="R132" s="9"/>
      <c r="S132" s="9"/>
      <c r="T132" s="9"/>
      <c r="U132" s="9"/>
      <c r="V132" s="9"/>
      <c r="W132" s="9"/>
      <c r="X132" s="10" t="s">
        <v>43</v>
      </c>
      <c r="Y132" s="9">
        <f t="shared" si="10"/>
        <v>0.34482758620689657</v>
      </c>
      <c r="Z132" s="9">
        <f t="shared" si="11"/>
        <v>257.24137931034483</v>
      </c>
      <c r="AA132" s="9">
        <f t="shared" si="12"/>
        <v>1.7895875801256855</v>
      </c>
      <c r="AB132" s="9">
        <f t="shared" si="13"/>
        <v>0.25724137931034485</v>
      </c>
      <c r="AC132" s="9">
        <f t="shared" si="14"/>
        <v>6.9568417994162033</v>
      </c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</row>
    <row r="133" spans="1:40" ht="26.25" x14ac:dyDescent="0.25">
      <c r="A133" s="10" t="s">
        <v>87</v>
      </c>
      <c r="B133" s="10" t="s">
        <v>36</v>
      </c>
      <c r="C133" s="10" t="s">
        <v>131</v>
      </c>
      <c r="D133" s="10" t="s">
        <v>38</v>
      </c>
      <c r="E133" s="10" t="s">
        <v>89</v>
      </c>
      <c r="F133" s="10">
        <v>56</v>
      </c>
      <c r="G133" s="10">
        <v>3450</v>
      </c>
      <c r="H133" s="10" t="s">
        <v>40</v>
      </c>
      <c r="I133" s="10" t="s">
        <v>41</v>
      </c>
      <c r="J133" s="10">
        <v>0.8</v>
      </c>
      <c r="K133" s="10">
        <v>1.6</v>
      </c>
      <c r="L133" s="10">
        <v>57</v>
      </c>
      <c r="M133" s="10">
        <v>0.5</v>
      </c>
      <c r="N133" s="10" t="s">
        <v>42</v>
      </c>
      <c r="O133" s="9"/>
      <c r="P133" s="9"/>
      <c r="Q133" s="9"/>
      <c r="R133" s="9"/>
      <c r="S133" s="9"/>
      <c r="T133" s="9"/>
      <c r="U133" s="9"/>
      <c r="V133" s="9"/>
      <c r="W133" s="9"/>
      <c r="X133" s="10" t="s">
        <v>43</v>
      </c>
      <c r="Y133" s="9">
        <f t="shared" si="10"/>
        <v>1.4035087719298245</v>
      </c>
      <c r="Z133" s="9">
        <f t="shared" si="11"/>
        <v>1047.0175438596491</v>
      </c>
      <c r="AA133" s="9">
        <f t="shared" si="12"/>
        <v>3.5791751602513679</v>
      </c>
      <c r="AB133" s="9">
        <f t="shared" si="13"/>
        <v>1.0470175438596492</v>
      </c>
      <c r="AC133" s="9">
        <f t="shared" si="14"/>
        <v>3.4184481255752006</v>
      </c>
      <c r="AD133" s="9">
        <f>(0.2*AA133+0.8*AA134)/(0.2*AB133+0.8*AB134)</f>
        <v>5.1722606421746535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9"/>
    </row>
    <row r="134" spans="1:40" ht="26.25" x14ac:dyDescent="0.25">
      <c r="A134" s="10" t="s">
        <v>87</v>
      </c>
      <c r="B134" s="10" t="s">
        <v>36</v>
      </c>
      <c r="C134" s="10" t="s">
        <v>132</v>
      </c>
      <c r="D134" s="10" t="s">
        <v>38</v>
      </c>
      <c r="E134" s="10" t="s">
        <v>89</v>
      </c>
      <c r="F134" s="10">
        <v>56</v>
      </c>
      <c r="G134" s="10">
        <v>1725</v>
      </c>
      <c r="H134" s="10" t="s">
        <v>40</v>
      </c>
      <c r="I134" s="10" t="s">
        <v>41</v>
      </c>
      <c r="J134" s="10">
        <v>0.1</v>
      </c>
      <c r="K134" s="10">
        <v>1.6</v>
      </c>
      <c r="L134" s="10">
        <v>29</v>
      </c>
      <c r="M134" s="10">
        <v>0.06</v>
      </c>
      <c r="N134" s="10" t="s">
        <v>42</v>
      </c>
      <c r="O134" s="9"/>
      <c r="P134" s="9"/>
      <c r="Q134" s="9"/>
      <c r="R134" s="9"/>
      <c r="S134" s="9"/>
      <c r="T134" s="9"/>
      <c r="U134" s="9"/>
      <c r="V134" s="9"/>
      <c r="W134" s="9"/>
      <c r="X134" s="10" t="s">
        <v>43</v>
      </c>
      <c r="Y134" s="9">
        <f t="shared" si="10"/>
        <v>0.34482758620689657</v>
      </c>
      <c r="Z134" s="9">
        <f t="shared" si="11"/>
        <v>257.24137931034483</v>
      </c>
      <c r="AA134" s="9">
        <f t="shared" si="12"/>
        <v>1.7895875801256855</v>
      </c>
      <c r="AB134" s="9">
        <f t="shared" si="13"/>
        <v>0.25724137931034485</v>
      </c>
      <c r="AC134" s="9">
        <f t="shared" si="14"/>
        <v>6.9568417994162033</v>
      </c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spans="1:40" ht="26.25" x14ac:dyDescent="0.25">
      <c r="A135" s="10" t="s">
        <v>87</v>
      </c>
      <c r="B135" s="10" t="s">
        <v>36</v>
      </c>
      <c r="C135" s="10" t="s">
        <v>133</v>
      </c>
      <c r="D135" s="10" t="s">
        <v>38</v>
      </c>
      <c r="E135" s="10" t="s">
        <v>89</v>
      </c>
      <c r="F135" s="10">
        <v>56</v>
      </c>
      <c r="G135" s="10">
        <v>3450</v>
      </c>
      <c r="H135" s="10" t="s">
        <v>40</v>
      </c>
      <c r="I135" s="10" t="s">
        <v>41</v>
      </c>
      <c r="J135" s="10">
        <v>1.1299999999999999</v>
      </c>
      <c r="K135" s="10">
        <v>1.5</v>
      </c>
      <c r="L135" s="10">
        <v>66.2</v>
      </c>
      <c r="M135" s="10">
        <v>0.75</v>
      </c>
      <c r="N135" s="10" t="s">
        <v>42</v>
      </c>
      <c r="O135" s="9"/>
      <c r="P135" s="9"/>
      <c r="Q135" s="9"/>
      <c r="R135" s="9"/>
      <c r="S135" s="9"/>
      <c r="T135" s="9"/>
      <c r="U135" s="9"/>
      <c r="V135" s="9"/>
      <c r="W135" s="9"/>
      <c r="X135" s="10" t="s">
        <v>43</v>
      </c>
      <c r="Y135" s="9">
        <f t="shared" si="10"/>
        <v>1.7069486404833834</v>
      </c>
      <c r="Z135" s="9">
        <f t="shared" si="11"/>
        <v>1273.3836858006039</v>
      </c>
      <c r="AA135" s="9">
        <f t="shared" si="12"/>
        <v>4.015865000379307</v>
      </c>
      <c r="AB135" s="9">
        <f t="shared" si="13"/>
        <v>1.2733836858006038</v>
      </c>
      <c r="AC135" s="9">
        <f t="shared" si="14"/>
        <v>3.1536959717325468</v>
      </c>
      <c r="AD135" s="9">
        <f>(0.2*AA135+0.8*AA136)/(0.2*AB135+0.8*AB136)</f>
        <v>4.8180853979584075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:40" ht="26.25" x14ac:dyDescent="0.25">
      <c r="A136" s="10" t="s">
        <v>87</v>
      </c>
      <c r="B136" s="10" t="s">
        <v>36</v>
      </c>
      <c r="C136" s="10" t="s">
        <v>134</v>
      </c>
      <c r="D136" s="10" t="s">
        <v>38</v>
      </c>
      <c r="E136" s="10" t="s">
        <v>89</v>
      </c>
      <c r="F136" s="10">
        <v>56</v>
      </c>
      <c r="G136" s="10">
        <v>1725</v>
      </c>
      <c r="H136" s="10" t="s">
        <v>40</v>
      </c>
      <c r="I136" s="10" t="s">
        <v>41</v>
      </c>
      <c r="J136" s="10">
        <v>0.15</v>
      </c>
      <c r="K136" s="10">
        <v>1.5</v>
      </c>
      <c r="L136" s="10">
        <v>35.5</v>
      </c>
      <c r="M136" s="10">
        <v>0.1</v>
      </c>
      <c r="N136" s="10" t="s">
        <v>42</v>
      </c>
      <c r="O136" s="9"/>
      <c r="P136" s="9"/>
      <c r="Q136" s="9"/>
      <c r="R136" s="9"/>
      <c r="S136" s="9"/>
      <c r="T136" s="9"/>
      <c r="U136" s="9"/>
      <c r="V136" s="9"/>
      <c r="W136" s="9"/>
      <c r="X136" s="10" t="s">
        <v>43</v>
      </c>
      <c r="Y136" s="9">
        <f t="shared" si="10"/>
        <v>0.42253521126760563</v>
      </c>
      <c r="Z136" s="9">
        <f t="shared" si="11"/>
        <v>315.21126760563379</v>
      </c>
      <c r="AA136" s="9">
        <f t="shared" si="12"/>
        <v>2.0485663912664238</v>
      </c>
      <c r="AB136" s="9">
        <f t="shared" si="13"/>
        <v>0.31521126760563378</v>
      </c>
      <c r="AC136" s="9">
        <f t="shared" si="14"/>
        <v>6.4990265317210056</v>
      </c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 ht="26.25" x14ac:dyDescent="0.25">
      <c r="A137" s="10" t="s">
        <v>87</v>
      </c>
      <c r="B137" s="10" t="s">
        <v>36</v>
      </c>
      <c r="C137" s="10" t="s">
        <v>135</v>
      </c>
      <c r="D137" s="10" t="s">
        <v>38</v>
      </c>
      <c r="E137" s="10" t="s">
        <v>89</v>
      </c>
      <c r="F137" s="10">
        <v>56</v>
      </c>
      <c r="G137" s="10">
        <v>3450</v>
      </c>
      <c r="H137" s="10" t="s">
        <v>40</v>
      </c>
      <c r="I137" s="10" t="s">
        <v>41</v>
      </c>
      <c r="J137" s="10">
        <v>1.4</v>
      </c>
      <c r="K137" s="10">
        <v>1.4</v>
      </c>
      <c r="L137" s="10">
        <v>73.7</v>
      </c>
      <c r="M137" s="10">
        <v>1</v>
      </c>
      <c r="N137" s="10" t="s">
        <v>42</v>
      </c>
      <c r="O137" s="9"/>
      <c r="P137" s="9"/>
      <c r="Q137" s="9"/>
      <c r="R137" s="9"/>
      <c r="S137" s="9"/>
      <c r="T137" s="9"/>
      <c r="U137" s="9"/>
      <c r="V137" s="9"/>
      <c r="W137" s="9"/>
      <c r="X137" s="10" t="s">
        <v>43</v>
      </c>
      <c r="Y137" s="9">
        <f t="shared" si="10"/>
        <v>1.8995929443690638</v>
      </c>
      <c r="Z137" s="9">
        <f t="shared" si="11"/>
        <v>1417.0963364993215</v>
      </c>
      <c r="AA137" s="9">
        <f t="shared" si="12"/>
        <v>4.3131606623039858</v>
      </c>
      <c r="AB137" s="9">
        <f t="shared" si="13"/>
        <v>1.4170963364993214</v>
      </c>
      <c r="AC137" s="9">
        <f t="shared" si="14"/>
        <v>3.0436608656817672</v>
      </c>
      <c r="AD137" s="9">
        <f>(0.2*AA137+0.8*AA138)/(0.2*AB137+0.8*AB138)</f>
        <v>4.8654560675745904</v>
      </c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 ht="26.25" x14ac:dyDescent="0.25">
      <c r="A138" s="10" t="s">
        <v>87</v>
      </c>
      <c r="B138" s="10" t="s">
        <v>36</v>
      </c>
      <c r="C138" s="10" t="s">
        <v>136</v>
      </c>
      <c r="D138" s="10" t="s">
        <v>38</v>
      </c>
      <c r="E138" s="10" t="s">
        <v>89</v>
      </c>
      <c r="F138" s="10">
        <v>56</v>
      </c>
      <c r="G138" s="10">
        <v>1725</v>
      </c>
      <c r="H138" s="10" t="s">
        <v>40</v>
      </c>
      <c r="I138" s="10" t="s">
        <v>41</v>
      </c>
      <c r="J138" s="10">
        <v>0.17</v>
      </c>
      <c r="K138" s="10">
        <v>1.4</v>
      </c>
      <c r="L138" s="10">
        <v>41.4</v>
      </c>
      <c r="M138" s="10">
        <v>0.12</v>
      </c>
      <c r="N138" s="10" t="s">
        <v>42</v>
      </c>
      <c r="O138" s="9"/>
      <c r="P138" s="9"/>
      <c r="Q138" s="9"/>
      <c r="R138" s="9"/>
      <c r="S138" s="9"/>
      <c r="T138" s="9"/>
      <c r="U138" s="9"/>
      <c r="V138" s="9"/>
      <c r="W138" s="9"/>
      <c r="X138" s="10" t="s">
        <v>43</v>
      </c>
      <c r="Y138" s="9">
        <f t="shared" si="10"/>
        <v>0.41062801932367154</v>
      </c>
      <c r="Z138" s="9">
        <f t="shared" si="11"/>
        <v>306.32850241545896</v>
      </c>
      <c r="AA138" s="9">
        <f t="shared" si="12"/>
        <v>2.1358426973619227</v>
      </c>
      <c r="AB138" s="9">
        <f t="shared" si="13"/>
        <v>0.30632850241545895</v>
      </c>
      <c r="AC138" s="9">
        <f t="shared" si="14"/>
        <v>6.972392971990506</v>
      </c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:40" ht="26.25" x14ac:dyDescent="0.25">
      <c r="A139" s="10" t="s">
        <v>87</v>
      </c>
      <c r="B139" s="10" t="s">
        <v>36</v>
      </c>
      <c r="C139" s="10" t="s">
        <v>137</v>
      </c>
      <c r="D139" s="10" t="s">
        <v>38</v>
      </c>
      <c r="E139" s="10" t="s">
        <v>89</v>
      </c>
      <c r="F139" s="10">
        <v>56</v>
      </c>
      <c r="G139" s="10">
        <v>3450</v>
      </c>
      <c r="H139" s="10" t="s">
        <v>40</v>
      </c>
      <c r="I139" s="10" t="s">
        <v>41</v>
      </c>
      <c r="J139" s="10">
        <v>1.95</v>
      </c>
      <c r="K139" s="10">
        <v>1.3</v>
      </c>
      <c r="L139" s="10">
        <v>74.400000000000006</v>
      </c>
      <c r="M139" s="10">
        <v>1.5</v>
      </c>
      <c r="N139" s="10" t="s">
        <v>42</v>
      </c>
      <c r="O139" s="9"/>
      <c r="P139" s="9"/>
      <c r="Q139" s="9"/>
      <c r="R139" s="9"/>
      <c r="S139" s="9"/>
      <c r="T139" s="9"/>
      <c r="U139" s="9"/>
      <c r="V139" s="9"/>
      <c r="W139" s="9"/>
      <c r="X139" s="10" t="s">
        <v>43</v>
      </c>
      <c r="Y139" s="9">
        <f t="shared" si="10"/>
        <v>2.6209677419354835</v>
      </c>
      <c r="Z139" s="9">
        <f t="shared" si="11"/>
        <v>1955.2419354838707</v>
      </c>
      <c r="AA139" s="9">
        <f t="shared" si="12"/>
        <v>4.8168652158836736</v>
      </c>
      <c r="AB139" s="9">
        <f t="shared" si="13"/>
        <v>1.9552419354838708</v>
      </c>
      <c r="AC139" s="9">
        <f t="shared" si="14"/>
        <v>2.463564804164057</v>
      </c>
      <c r="AD139" s="9">
        <f>(0.2*AA139+0.8*AA140)/(0.2*AB139+0.8*AB140)</f>
        <v>3.9381426750303836</v>
      </c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:40" ht="26.25" x14ac:dyDescent="0.25">
      <c r="A140" s="10" t="s">
        <v>87</v>
      </c>
      <c r="B140" s="10" t="s">
        <v>36</v>
      </c>
      <c r="C140" s="10" t="s">
        <v>138</v>
      </c>
      <c r="D140" s="10" t="s">
        <v>38</v>
      </c>
      <c r="E140" s="10" t="s">
        <v>89</v>
      </c>
      <c r="F140" s="10">
        <v>56</v>
      </c>
      <c r="G140" s="10">
        <v>1725</v>
      </c>
      <c r="H140" s="10" t="s">
        <v>40</v>
      </c>
      <c r="I140" s="10" t="s">
        <v>41</v>
      </c>
      <c r="J140" s="10">
        <v>0.25</v>
      </c>
      <c r="K140" s="10">
        <v>1.3</v>
      </c>
      <c r="L140" s="10">
        <v>43</v>
      </c>
      <c r="M140" s="10">
        <v>0.19</v>
      </c>
      <c r="N140" s="10" t="s">
        <v>42</v>
      </c>
      <c r="O140" s="9"/>
      <c r="P140" s="9"/>
      <c r="Q140" s="9"/>
      <c r="R140" s="9"/>
      <c r="S140" s="9"/>
      <c r="T140" s="9"/>
      <c r="U140" s="9"/>
      <c r="V140" s="9"/>
      <c r="W140" s="9"/>
      <c r="X140" s="10" t="s">
        <v>43</v>
      </c>
      <c r="Y140" s="9">
        <f t="shared" si="10"/>
        <v>0.58139534883720934</v>
      </c>
      <c r="Z140" s="9">
        <f t="shared" si="11"/>
        <v>433.72093023255815</v>
      </c>
      <c r="AA140" s="9">
        <f t="shared" si="12"/>
        <v>2.4288440269663036</v>
      </c>
      <c r="AB140" s="9">
        <f t="shared" si="13"/>
        <v>0.43372093023255814</v>
      </c>
      <c r="AC140" s="9">
        <f t="shared" si="14"/>
        <v>5.6000157190107807</v>
      </c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:40" ht="26.25" x14ac:dyDescent="0.25">
      <c r="A141" s="10" t="s">
        <v>87</v>
      </c>
      <c r="B141" s="10" t="s">
        <v>36</v>
      </c>
      <c r="C141" s="10" t="s">
        <v>139</v>
      </c>
      <c r="D141" s="10" t="s">
        <v>38</v>
      </c>
      <c r="E141" s="10" t="s">
        <v>89</v>
      </c>
      <c r="F141" s="10">
        <v>56</v>
      </c>
      <c r="G141" s="10">
        <v>3450</v>
      </c>
      <c r="H141" s="10" t="s">
        <v>40</v>
      </c>
      <c r="I141" s="10" t="s">
        <v>41</v>
      </c>
      <c r="J141" s="10">
        <v>1.95</v>
      </c>
      <c r="K141" s="10">
        <v>1.3</v>
      </c>
      <c r="L141" s="10">
        <v>74.400000000000006</v>
      </c>
      <c r="M141" s="10">
        <v>1.5</v>
      </c>
      <c r="N141" s="10" t="s">
        <v>42</v>
      </c>
      <c r="O141" s="9"/>
      <c r="P141" s="9"/>
      <c r="Q141" s="9"/>
      <c r="R141" s="9"/>
      <c r="S141" s="9"/>
      <c r="T141" s="9"/>
      <c r="U141" s="9"/>
      <c r="V141" s="9"/>
      <c r="W141" s="9"/>
      <c r="X141" s="10" t="s">
        <v>43</v>
      </c>
      <c r="Y141" s="9">
        <f t="shared" si="10"/>
        <v>2.6209677419354835</v>
      </c>
      <c r="Z141" s="9">
        <f t="shared" si="11"/>
        <v>1955.2419354838707</v>
      </c>
      <c r="AA141" s="9">
        <f t="shared" si="12"/>
        <v>4.8168652158836736</v>
      </c>
      <c r="AB141" s="9">
        <f t="shared" si="13"/>
        <v>1.9552419354838708</v>
      </c>
      <c r="AC141" s="9">
        <f t="shared" si="14"/>
        <v>2.463564804164057</v>
      </c>
      <c r="AD141" s="9">
        <f>(0.2*AA141+0.8*AA142)/(0.2*AB141+0.8*AB142)</f>
        <v>3.9844446126195767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:40" ht="26.25" x14ac:dyDescent="0.25">
      <c r="A142" s="10" t="s">
        <v>87</v>
      </c>
      <c r="B142" s="10" t="s">
        <v>36</v>
      </c>
      <c r="C142" s="10" t="s">
        <v>140</v>
      </c>
      <c r="D142" s="10" t="s">
        <v>38</v>
      </c>
      <c r="E142" s="10" t="s">
        <v>89</v>
      </c>
      <c r="F142" s="10">
        <v>56</v>
      </c>
      <c r="G142" s="10">
        <v>1725</v>
      </c>
      <c r="H142" s="10" t="s">
        <v>40</v>
      </c>
      <c r="I142" s="10" t="s">
        <v>41</v>
      </c>
      <c r="J142" s="10">
        <v>0.26</v>
      </c>
      <c r="K142" s="10">
        <v>1.3</v>
      </c>
      <c r="L142" s="10">
        <v>45</v>
      </c>
      <c r="M142" s="10">
        <v>0.2</v>
      </c>
      <c r="N142" s="10" t="s">
        <v>42</v>
      </c>
      <c r="O142" s="9"/>
      <c r="P142" s="9"/>
      <c r="Q142" s="9"/>
      <c r="R142" s="9"/>
      <c r="S142" s="9"/>
      <c r="T142" s="9"/>
      <c r="U142" s="9"/>
      <c r="V142" s="9"/>
      <c r="W142" s="9"/>
      <c r="X142" s="10" t="s">
        <v>43</v>
      </c>
      <c r="Y142" s="9">
        <f t="shared" si="10"/>
        <v>0.57777777777777783</v>
      </c>
      <c r="Z142" s="9">
        <f t="shared" si="11"/>
        <v>431.02222222222224</v>
      </c>
      <c r="AA142" s="9">
        <f t="shared" si="12"/>
        <v>2.4608061663333793</v>
      </c>
      <c r="AB142" s="9">
        <f t="shared" si="13"/>
        <v>0.43102222222222225</v>
      </c>
      <c r="AC142" s="9">
        <f t="shared" si="14"/>
        <v>5.7092327018458482</v>
      </c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:40" ht="26.25" x14ac:dyDescent="0.25">
      <c r="A143" s="10" t="s">
        <v>87</v>
      </c>
      <c r="B143" s="10" t="s">
        <v>36</v>
      </c>
      <c r="C143" s="10" t="s">
        <v>141</v>
      </c>
      <c r="D143" s="10" t="s">
        <v>38</v>
      </c>
      <c r="E143" s="10" t="s">
        <v>89</v>
      </c>
      <c r="F143" s="10">
        <v>56</v>
      </c>
      <c r="G143" s="10">
        <v>3450</v>
      </c>
      <c r="H143" s="10" t="s">
        <v>40</v>
      </c>
      <c r="I143" s="10" t="s">
        <v>41</v>
      </c>
      <c r="J143" s="10">
        <v>2.4</v>
      </c>
      <c r="K143" s="10">
        <v>1.2</v>
      </c>
      <c r="L143" s="10">
        <v>77.7</v>
      </c>
      <c r="M143" s="10">
        <v>2</v>
      </c>
      <c r="N143" s="10" t="s">
        <v>42</v>
      </c>
      <c r="O143" s="9"/>
      <c r="P143" s="9"/>
      <c r="Q143" s="9"/>
      <c r="R143" s="9"/>
      <c r="S143" s="9"/>
      <c r="T143" s="9"/>
      <c r="U143" s="9"/>
      <c r="V143" s="9"/>
      <c r="W143" s="9"/>
      <c r="X143" s="10" t="s">
        <v>43</v>
      </c>
      <c r="Y143" s="9">
        <f t="shared" si="10"/>
        <v>3.0888030888030884</v>
      </c>
      <c r="Z143" s="9">
        <f t="shared" si="11"/>
        <v>2304.2471042471038</v>
      </c>
      <c r="AA143" s="9">
        <f t="shared" si="12"/>
        <v>5.1620638369274889</v>
      </c>
      <c r="AB143" s="9">
        <f t="shared" si="13"/>
        <v>2.304247104247104</v>
      </c>
      <c r="AC143" s="9">
        <f t="shared" si="14"/>
        <v>2.2402388300338805</v>
      </c>
      <c r="AD143" s="9">
        <f>(0.2*AA143+0.8*AA144)/(0.2*AB143+0.8*AB144)</f>
        <v>3.8372285205770824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:40" ht="26.25" x14ac:dyDescent="0.25">
      <c r="A144" s="10" t="s">
        <v>87</v>
      </c>
      <c r="B144" s="10" t="s">
        <v>36</v>
      </c>
      <c r="C144" s="10" t="s">
        <v>142</v>
      </c>
      <c r="D144" s="10" t="s">
        <v>38</v>
      </c>
      <c r="E144" s="10" t="s">
        <v>89</v>
      </c>
      <c r="F144" s="10">
        <v>56</v>
      </c>
      <c r="G144" s="10">
        <v>1725</v>
      </c>
      <c r="H144" s="10" t="s">
        <v>40</v>
      </c>
      <c r="I144" s="10" t="s">
        <v>41</v>
      </c>
      <c r="J144" s="10">
        <v>0.3</v>
      </c>
      <c r="K144" s="10">
        <v>1.2</v>
      </c>
      <c r="L144" s="10">
        <v>51.7</v>
      </c>
      <c r="M144" s="10">
        <v>0.25</v>
      </c>
      <c r="N144" s="10" t="s">
        <v>42</v>
      </c>
      <c r="O144" s="9"/>
      <c r="P144" s="9"/>
      <c r="Q144" s="9"/>
      <c r="R144" s="9"/>
      <c r="S144" s="9"/>
      <c r="T144" s="9"/>
      <c r="U144" s="9"/>
      <c r="V144" s="9"/>
      <c r="W144" s="9"/>
      <c r="X144" s="10" t="s">
        <v>43</v>
      </c>
      <c r="Y144" s="9">
        <f t="shared" si="10"/>
        <v>0.58027079303675044</v>
      </c>
      <c r="Z144" s="9">
        <f t="shared" si="11"/>
        <v>432.88201160541581</v>
      </c>
      <c r="AA144" s="9">
        <f t="shared" si="12"/>
        <v>2.5810319184637445</v>
      </c>
      <c r="AB144" s="9">
        <f t="shared" si="13"/>
        <v>0.43288201160541584</v>
      </c>
      <c r="AC144" s="9">
        <f t="shared" si="14"/>
        <v>5.962437452393905</v>
      </c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:40" ht="26.25" x14ac:dyDescent="0.25">
      <c r="A145" s="10" t="s">
        <v>87</v>
      </c>
      <c r="B145" s="10" t="s">
        <v>36</v>
      </c>
      <c r="C145" s="10" t="s">
        <v>143</v>
      </c>
      <c r="D145" s="10" t="s">
        <v>38</v>
      </c>
      <c r="E145" s="10" t="s">
        <v>89</v>
      </c>
      <c r="F145" s="10">
        <v>56</v>
      </c>
      <c r="G145" s="10">
        <v>3450</v>
      </c>
      <c r="H145" s="10" t="s">
        <v>40</v>
      </c>
      <c r="I145" s="10" t="s">
        <v>41</v>
      </c>
      <c r="J145" s="10">
        <v>2.2000000000000002</v>
      </c>
      <c r="K145" s="10">
        <v>1.1000000000000001</v>
      </c>
      <c r="L145" s="10">
        <v>80.400000000000006</v>
      </c>
      <c r="M145" s="10">
        <v>2</v>
      </c>
      <c r="N145" s="10" t="s">
        <v>42</v>
      </c>
      <c r="O145" s="9"/>
      <c r="P145" s="9"/>
      <c r="Q145" s="9"/>
      <c r="R145" s="9"/>
      <c r="S145" s="9"/>
      <c r="T145" s="9"/>
      <c r="U145" s="9"/>
      <c r="V145" s="9"/>
      <c r="W145" s="9"/>
      <c r="X145" s="10" t="s">
        <v>43</v>
      </c>
      <c r="Y145" s="9">
        <f t="shared" si="10"/>
        <v>2.7363184079601992</v>
      </c>
      <c r="Z145" s="9">
        <f t="shared" si="11"/>
        <v>2041.2935323383085</v>
      </c>
      <c r="AA145" s="9">
        <f t="shared" si="12"/>
        <v>5.0144947851645698</v>
      </c>
      <c r="AB145" s="9">
        <f t="shared" si="13"/>
        <v>2.0412935323383086</v>
      </c>
      <c r="AC145" s="9">
        <f t="shared" si="14"/>
        <v>2.4565280327030914</v>
      </c>
      <c r="AD145" s="9">
        <f>(0.2*AA145+0.8*AA146)/(0.2*AB145+0.8*AB146)</f>
        <v>3.854117661473575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:40" ht="26.25" x14ac:dyDescent="0.25">
      <c r="A146" s="10" t="s">
        <v>87</v>
      </c>
      <c r="B146" s="10" t="s">
        <v>36</v>
      </c>
      <c r="C146" s="10" t="s">
        <v>144</v>
      </c>
      <c r="D146" s="10" t="s">
        <v>38</v>
      </c>
      <c r="E146" s="10" t="s">
        <v>89</v>
      </c>
      <c r="F146" s="10">
        <v>56</v>
      </c>
      <c r="G146" s="10">
        <v>1725</v>
      </c>
      <c r="H146" s="10" t="s">
        <v>40</v>
      </c>
      <c r="I146" s="10" t="s">
        <v>41</v>
      </c>
      <c r="J146" s="10">
        <v>0.36</v>
      </c>
      <c r="K146" s="10">
        <v>1.1000000000000001</v>
      </c>
      <c r="L146" s="10">
        <v>51</v>
      </c>
      <c r="M146" s="10">
        <v>0.33</v>
      </c>
      <c r="N146" s="10" t="s">
        <v>42</v>
      </c>
      <c r="O146" s="9"/>
      <c r="P146" s="9"/>
      <c r="Q146" s="9"/>
      <c r="R146" s="9"/>
      <c r="S146" s="9"/>
      <c r="T146" s="9"/>
      <c r="U146" s="9"/>
      <c r="V146" s="9"/>
      <c r="W146" s="9"/>
      <c r="X146" s="10" t="s">
        <v>43</v>
      </c>
      <c r="Y146" s="9">
        <f t="shared" si="10"/>
        <v>0.70588235294117641</v>
      </c>
      <c r="Z146" s="9">
        <f t="shared" si="11"/>
        <v>526.58823529411757</v>
      </c>
      <c r="AA146" s="9">
        <f t="shared" si="12"/>
        <v>2.7427556854893322</v>
      </c>
      <c r="AB146" s="9">
        <f t="shared" si="13"/>
        <v>0.52658823529411758</v>
      </c>
      <c r="AC146" s="9">
        <f t="shared" si="14"/>
        <v>5.2085396172161138</v>
      </c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:40" ht="26.25" x14ac:dyDescent="0.25">
      <c r="A147" s="10" t="s">
        <v>87</v>
      </c>
      <c r="B147" s="10" t="s">
        <v>36</v>
      </c>
      <c r="C147" s="10" t="s">
        <v>145</v>
      </c>
      <c r="D147" s="10" t="s">
        <v>38</v>
      </c>
      <c r="E147" s="10" t="s">
        <v>89</v>
      </c>
      <c r="F147" s="10">
        <v>48</v>
      </c>
      <c r="G147" s="10">
        <v>3450</v>
      </c>
      <c r="H147" s="10" t="s">
        <v>40</v>
      </c>
      <c r="I147" s="10" t="s">
        <v>41</v>
      </c>
      <c r="J147" s="10">
        <v>2</v>
      </c>
      <c r="K147" s="10">
        <v>1</v>
      </c>
      <c r="L147" s="10">
        <v>75</v>
      </c>
      <c r="M147" s="10">
        <v>2</v>
      </c>
      <c r="N147" s="10" t="s">
        <v>42</v>
      </c>
      <c r="O147" s="9"/>
      <c r="P147" s="9"/>
      <c r="Q147" s="9"/>
      <c r="R147" s="9"/>
      <c r="S147" s="9"/>
      <c r="T147" s="9"/>
      <c r="U147" s="9"/>
      <c r="V147" s="9"/>
      <c r="W147" s="9"/>
      <c r="X147" s="10" t="s">
        <v>43</v>
      </c>
      <c r="Y147" s="9">
        <f t="shared" si="10"/>
        <v>2.6666666666666665</v>
      </c>
      <c r="Z147" s="9">
        <f t="shared" si="11"/>
        <v>1989.3333333333333</v>
      </c>
      <c r="AA147" s="9">
        <f t="shared" si="12"/>
        <v>4.8576880539326082</v>
      </c>
      <c r="AB147" s="9">
        <f t="shared" si="13"/>
        <v>1.9893333333333332</v>
      </c>
      <c r="AC147" s="9">
        <f t="shared" si="14"/>
        <v>2.4418673193360969</v>
      </c>
      <c r="AD147" s="9">
        <f>(0.2*AA147+0.8*AA148)/(0.2*AB147+0.8*AB148)</f>
        <v>4.3875263064006864</v>
      </c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:40" ht="26.25" x14ac:dyDescent="0.25">
      <c r="A148" s="10" t="s">
        <v>87</v>
      </c>
      <c r="B148" s="10" t="s">
        <v>36</v>
      </c>
      <c r="C148" s="10" t="s">
        <v>146</v>
      </c>
      <c r="D148" s="10" t="s">
        <v>38</v>
      </c>
      <c r="E148" s="10" t="s">
        <v>89</v>
      </c>
      <c r="F148" s="10">
        <v>48</v>
      </c>
      <c r="G148" s="10">
        <v>1725</v>
      </c>
      <c r="H148" s="10" t="s">
        <v>40</v>
      </c>
      <c r="I148" s="10" t="s">
        <v>41</v>
      </c>
      <c r="J148" s="10">
        <v>0.25</v>
      </c>
      <c r="K148" s="10">
        <v>1</v>
      </c>
      <c r="L148" s="10">
        <v>56</v>
      </c>
      <c r="M148" s="10">
        <v>0.25</v>
      </c>
      <c r="N148" s="10" t="s">
        <v>42</v>
      </c>
      <c r="O148" s="9"/>
      <c r="P148" s="9"/>
      <c r="Q148" s="9"/>
      <c r="R148" s="9"/>
      <c r="S148" s="9"/>
      <c r="T148" s="9"/>
      <c r="U148" s="9"/>
      <c r="V148" s="9"/>
      <c r="W148" s="9"/>
      <c r="X148" s="10" t="s">
        <v>43</v>
      </c>
      <c r="Y148" s="9">
        <f t="shared" si="10"/>
        <v>0.4464285714285714</v>
      </c>
      <c r="Z148" s="9">
        <f t="shared" si="11"/>
        <v>333.03571428571428</v>
      </c>
      <c r="AA148" s="9">
        <f t="shared" si="12"/>
        <v>2.4288440269663036</v>
      </c>
      <c r="AB148" s="9">
        <f t="shared" si="13"/>
        <v>0.33303571428571427</v>
      </c>
      <c r="AC148" s="9">
        <f t="shared" si="14"/>
        <v>7.2930437270838073</v>
      </c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:40" ht="26.25" x14ac:dyDescent="0.25">
      <c r="A149" s="10" t="s">
        <v>87</v>
      </c>
      <c r="B149" s="10" t="s">
        <v>36</v>
      </c>
      <c r="C149" s="10" t="s">
        <v>147</v>
      </c>
      <c r="D149" s="10" t="s">
        <v>38</v>
      </c>
      <c r="E149" s="10" t="s">
        <v>89</v>
      </c>
      <c r="F149" s="10">
        <v>48</v>
      </c>
      <c r="G149" s="10">
        <v>3450</v>
      </c>
      <c r="H149" s="10" t="s">
        <v>40</v>
      </c>
      <c r="I149" s="10" t="s">
        <v>41</v>
      </c>
      <c r="J149" s="10">
        <v>3</v>
      </c>
      <c r="K149" s="10">
        <v>1</v>
      </c>
      <c r="L149" s="10">
        <v>77</v>
      </c>
      <c r="M149" s="10">
        <v>3</v>
      </c>
      <c r="N149" s="10" t="s">
        <v>42</v>
      </c>
      <c r="O149" s="9"/>
      <c r="P149" s="9"/>
      <c r="Q149" s="9"/>
      <c r="R149" s="9"/>
      <c r="S149" s="9"/>
      <c r="T149" s="9"/>
      <c r="U149" s="9"/>
      <c r="V149" s="9"/>
      <c r="W149" s="9"/>
      <c r="X149" s="10" t="s">
        <v>43</v>
      </c>
      <c r="Y149" s="9">
        <f t="shared" si="10"/>
        <v>3.8961038961038961</v>
      </c>
      <c r="Z149" s="9">
        <f t="shared" si="11"/>
        <v>2906.4935064935066</v>
      </c>
      <c r="AA149" s="9">
        <f t="shared" si="12"/>
        <v>5.5606647012178323</v>
      </c>
      <c r="AB149" s="9">
        <f t="shared" si="13"/>
        <v>2.9064935064935065</v>
      </c>
      <c r="AC149" s="9">
        <f t="shared" si="14"/>
        <v>1.9131866934484947</v>
      </c>
      <c r="AD149" s="9">
        <f>(0.2*AA149+0.8*AA150)/(0.2*AB149+0.8*AB150)</f>
        <v>3.2106185561753211</v>
      </c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:40" ht="26.25" x14ac:dyDescent="0.25">
      <c r="A150" s="10" t="s">
        <v>87</v>
      </c>
      <c r="B150" s="10" t="s">
        <v>36</v>
      </c>
      <c r="C150" s="10" t="s">
        <v>148</v>
      </c>
      <c r="D150" s="10" t="s">
        <v>38</v>
      </c>
      <c r="E150" s="10" t="s">
        <v>89</v>
      </c>
      <c r="F150" s="10">
        <v>48</v>
      </c>
      <c r="G150" s="10">
        <v>1725</v>
      </c>
      <c r="H150" s="10" t="s">
        <v>40</v>
      </c>
      <c r="I150" s="10" t="s">
        <v>41</v>
      </c>
      <c r="J150" s="10">
        <v>0.38</v>
      </c>
      <c r="K150" s="10">
        <v>1</v>
      </c>
      <c r="L150" s="10">
        <v>49.2</v>
      </c>
      <c r="M150" s="10">
        <v>0.38</v>
      </c>
      <c r="N150" s="10" t="s">
        <v>42</v>
      </c>
      <c r="O150" s="9"/>
      <c r="P150" s="9"/>
      <c r="Q150" s="9"/>
      <c r="R150" s="9"/>
      <c r="S150" s="9"/>
      <c r="T150" s="9"/>
      <c r="U150" s="9"/>
      <c r="V150" s="9"/>
      <c r="W150" s="9"/>
      <c r="X150" s="10" t="s">
        <v>43</v>
      </c>
      <c r="Y150" s="9">
        <f t="shared" si="10"/>
        <v>0.77235772357723576</v>
      </c>
      <c r="Z150" s="9">
        <f t="shared" si="11"/>
        <v>576.17886178861784</v>
      </c>
      <c r="AA150" s="9">
        <f t="shared" si="12"/>
        <v>2.7926348663678366</v>
      </c>
      <c r="AB150" s="9">
        <f t="shared" si="13"/>
        <v>0.57617886178861788</v>
      </c>
      <c r="AC150" s="9">
        <f t="shared" si="14"/>
        <v>4.8468193673379982</v>
      </c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:40" ht="26.25" x14ac:dyDescent="0.25">
      <c r="A151" s="10" t="s">
        <v>87</v>
      </c>
      <c r="B151" s="10" t="s">
        <v>36</v>
      </c>
      <c r="C151" s="10" t="s">
        <v>149</v>
      </c>
      <c r="D151" s="10" t="s">
        <v>38</v>
      </c>
      <c r="E151" s="10" t="s">
        <v>89</v>
      </c>
      <c r="F151" s="10">
        <v>48</v>
      </c>
      <c r="G151" s="10">
        <v>3450</v>
      </c>
      <c r="H151" s="10" t="s">
        <v>40</v>
      </c>
      <c r="I151" s="10" t="s">
        <v>41</v>
      </c>
      <c r="J151" s="10">
        <v>3</v>
      </c>
      <c r="K151" s="10">
        <v>1</v>
      </c>
      <c r="L151" s="10">
        <v>77</v>
      </c>
      <c r="M151" s="10">
        <v>3</v>
      </c>
      <c r="N151" s="10" t="s">
        <v>42</v>
      </c>
      <c r="O151" s="9"/>
      <c r="P151" s="9"/>
      <c r="Q151" s="9"/>
      <c r="R151" s="9"/>
      <c r="S151" s="9"/>
      <c r="T151" s="9"/>
      <c r="U151" s="9"/>
      <c r="V151" s="9"/>
      <c r="W151" s="9"/>
      <c r="X151" s="10" t="s">
        <v>43</v>
      </c>
      <c r="Y151" s="9">
        <f t="shared" si="10"/>
        <v>3.8961038961038961</v>
      </c>
      <c r="Z151" s="9">
        <f t="shared" si="11"/>
        <v>2906.4935064935066</v>
      </c>
      <c r="AA151" s="9">
        <f t="shared" si="12"/>
        <v>5.5606647012178323</v>
      </c>
      <c r="AB151" s="9">
        <f t="shared" si="13"/>
        <v>2.9064935064935065</v>
      </c>
      <c r="AC151" s="9">
        <f t="shared" si="14"/>
        <v>1.9131866934484947</v>
      </c>
      <c r="AD151" s="9">
        <f>(0.2*AA151+0.8*AA152)/(0.2*AB151+0.8*AB152)</f>
        <v>3.2106185561753211</v>
      </c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:40" ht="26.25" x14ac:dyDescent="0.25">
      <c r="A152" s="10" t="s">
        <v>87</v>
      </c>
      <c r="B152" s="10" t="s">
        <v>36</v>
      </c>
      <c r="C152" s="10" t="s">
        <v>150</v>
      </c>
      <c r="D152" s="10" t="s">
        <v>38</v>
      </c>
      <c r="E152" s="10" t="s">
        <v>89</v>
      </c>
      <c r="F152" s="10">
        <v>48</v>
      </c>
      <c r="G152" s="10">
        <v>1725</v>
      </c>
      <c r="H152" s="10" t="s">
        <v>40</v>
      </c>
      <c r="I152" s="10" t="s">
        <v>41</v>
      </c>
      <c r="J152" s="10">
        <v>0.38</v>
      </c>
      <c r="K152" s="10">
        <v>1</v>
      </c>
      <c r="L152" s="10">
        <v>49.2</v>
      </c>
      <c r="M152" s="10">
        <v>0.38</v>
      </c>
      <c r="N152" s="10" t="s">
        <v>42</v>
      </c>
      <c r="O152" s="9"/>
      <c r="P152" s="9"/>
      <c r="Q152" s="9"/>
      <c r="R152" s="9"/>
      <c r="S152" s="9"/>
      <c r="T152" s="9"/>
      <c r="U152" s="9"/>
      <c r="V152" s="9"/>
      <c r="W152" s="9"/>
      <c r="X152" s="10" t="s">
        <v>43</v>
      </c>
      <c r="Y152" s="9">
        <f t="shared" si="10"/>
        <v>0.77235772357723576</v>
      </c>
      <c r="Z152" s="9">
        <f t="shared" si="11"/>
        <v>576.17886178861784</v>
      </c>
      <c r="AA152" s="9">
        <f t="shared" si="12"/>
        <v>2.7926348663678366</v>
      </c>
      <c r="AB152" s="9">
        <f t="shared" si="13"/>
        <v>0.57617886178861788</v>
      </c>
      <c r="AC152" s="9">
        <f t="shared" si="14"/>
        <v>4.8468193673379982</v>
      </c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:40" ht="26.25" x14ac:dyDescent="0.25">
      <c r="A153" s="10" t="s">
        <v>87</v>
      </c>
      <c r="B153" s="10" t="s">
        <v>36</v>
      </c>
      <c r="C153" s="10" t="s">
        <v>151</v>
      </c>
      <c r="D153" s="10" t="s">
        <v>38</v>
      </c>
      <c r="E153" s="10" t="s">
        <v>89</v>
      </c>
      <c r="F153" s="10">
        <v>56</v>
      </c>
      <c r="G153" s="10">
        <v>3450</v>
      </c>
      <c r="H153" s="10" t="s">
        <v>40</v>
      </c>
      <c r="I153" s="10" t="s">
        <v>41</v>
      </c>
      <c r="J153" s="10">
        <v>1</v>
      </c>
      <c r="K153" s="10">
        <v>1</v>
      </c>
      <c r="L153" s="10">
        <v>68.8</v>
      </c>
      <c r="M153" s="10">
        <v>1</v>
      </c>
      <c r="N153" s="10" t="s">
        <v>42</v>
      </c>
      <c r="O153" s="9"/>
      <c r="P153" s="9"/>
      <c r="Q153" s="9"/>
      <c r="R153" s="9"/>
      <c r="S153" s="9"/>
      <c r="T153" s="9"/>
      <c r="U153" s="9"/>
      <c r="V153" s="9"/>
      <c r="W153" s="9"/>
      <c r="X153" s="10" t="s">
        <v>43</v>
      </c>
      <c r="Y153" s="9">
        <f t="shared" si="10"/>
        <v>1.4534883720930234</v>
      </c>
      <c r="Z153" s="9">
        <f t="shared" si="11"/>
        <v>1084.3023255813955</v>
      </c>
      <c r="AA153" s="9">
        <f t="shared" si="12"/>
        <v>3.8555495634729899</v>
      </c>
      <c r="AB153" s="9">
        <f t="shared" si="13"/>
        <v>1.0843023255813955</v>
      </c>
      <c r="AC153" s="9">
        <f t="shared" si="14"/>
        <v>3.5557883373584676</v>
      </c>
      <c r="AD153" s="9">
        <f>(0.2*AA153+0.8*AA154)/(0.2*AB153+0.8*AB154)</f>
        <v>6.0388325335938928</v>
      </c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:40" ht="26.25" x14ac:dyDescent="0.25">
      <c r="A154" s="10" t="s">
        <v>87</v>
      </c>
      <c r="B154" s="10" t="s">
        <v>36</v>
      </c>
      <c r="C154" s="10" t="s">
        <v>152</v>
      </c>
      <c r="D154" s="10" t="s">
        <v>38</v>
      </c>
      <c r="E154" s="10" t="s">
        <v>89</v>
      </c>
      <c r="F154" s="10">
        <v>56</v>
      </c>
      <c r="G154" s="10">
        <v>1725</v>
      </c>
      <c r="H154" s="10" t="s">
        <v>40</v>
      </c>
      <c r="I154" s="10" t="s">
        <v>41</v>
      </c>
      <c r="J154" s="10">
        <v>0.12</v>
      </c>
      <c r="K154" s="10">
        <v>1</v>
      </c>
      <c r="L154" s="10">
        <v>44</v>
      </c>
      <c r="M154" s="10">
        <v>0.12</v>
      </c>
      <c r="N154" s="10" t="s">
        <v>42</v>
      </c>
      <c r="O154" s="9"/>
      <c r="P154" s="9"/>
      <c r="Q154" s="9"/>
      <c r="R154" s="9"/>
      <c r="S154" s="9"/>
      <c r="T154" s="9"/>
      <c r="U154" s="9"/>
      <c r="V154" s="9"/>
      <c r="W154" s="9"/>
      <c r="X154" s="10" t="s">
        <v>43</v>
      </c>
      <c r="Y154" s="9">
        <f t="shared" si="10"/>
        <v>0.27272727272727271</v>
      </c>
      <c r="Z154" s="9">
        <f t="shared" si="11"/>
        <v>203.45454545454544</v>
      </c>
      <c r="AA154" s="9">
        <f t="shared" si="12"/>
        <v>1.901720577323331</v>
      </c>
      <c r="AB154" s="9">
        <f t="shared" si="13"/>
        <v>0.20345454545454544</v>
      </c>
      <c r="AC154" s="9">
        <f t="shared" si="14"/>
        <v>9.3471520779967125</v>
      </c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:40" ht="26.25" x14ac:dyDescent="0.25">
      <c r="A155" s="10" t="s">
        <v>87</v>
      </c>
      <c r="B155" s="10" t="s">
        <v>36</v>
      </c>
      <c r="C155" s="10" t="s">
        <v>153</v>
      </c>
      <c r="D155" s="10" t="s">
        <v>38</v>
      </c>
      <c r="E155" s="10" t="s">
        <v>89</v>
      </c>
      <c r="F155" s="10">
        <v>56</v>
      </c>
      <c r="G155" s="10">
        <v>3450</v>
      </c>
      <c r="H155" s="10" t="s">
        <v>40</v>
      </c>
      <c r="I155" s="10" t="s">
        <v>41</v>
      </c>
      <c r="J155" s="10">
        <v>1.5</v>
      </c>
      <c r="K155" s="10">
        <v>1</v>
      </c>
      <c r="L155" s="10">
        <v>69</v>
      </c>
      <c r="M155" s="10">
        <v>1.5</v>
      </c>
      <c r="N155" s="10" t="s">
        <v>42</v>
      </c>
      <c r="O155" s="9"/>
      <c r="P155" s="9"/>
      <c r="Q155" s="9"/>
      <c r="R155" s="9"/>
      <c r="S155" s="9"/>
      <c r="T155" s="9"/>
      <c r="U155" s="9"/>
      <c r="V155" s="9"/>
      <c r="W155" s="9"/>
      <c r="X155" s="10" t="s">
        <v>43</v>
      </c>
      <c r="Y155" s="9">
        <f t="shared" si="10"/>
        <v>2.1739130434782608</v>
      </c>
      <c r="Z155" s="9">
        <f t="shared" si="11"/>
        <v>1621.7391304347825</v>
      </c>
      <c r="AA155" s="9">
        <f t="shared" si="12"/>
        <v>4.4135024981778104</v>
      </c>
      <c r="AB155" s="9">
        <f t="shared" si="13"/>
        <v>1.6217391304347826</v>
      </c>
      <c r="AC155" s="9">
        <f t="shared" si="14"/>
        <v>2.7214626664367194</v>
      </c>
      <c r="AD155" s="9">
        <f>(0.2*AA155+0.8*AA156)/(0.2*AB155+0.8*AB156)</f>
        <v>4.3592989262277042</v>
      </c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:40" ht="26.25" x14ac:dyDescent="0.25">
      <c r="A156" s="10" t="s">
        <v>87</v>
      </c>
      <c r="B156" s="10" t="s">
        <v>36</v>
      </c>
      <c r="C156" s="10" t="s">
        <v>154</v>
      </c>
      <c r="D156" s="10" t="s">
        <v>38</v>
      </c>
      <c r="E156" s="10" t="s">
        <v>89</v>
      </c>
      <c r="F156" s="10">
        <v>56</v>
      </c>
      <c r="G156" s="10">
        <v>1725</v>
      </c>
      <c r="H156" s="10" t="s">
        <v>40</v>
      </c>
      <c r="I156" s="10" t="s">
        <v>41</v>
      </c>
      <c r="J156" s="10">
        <v>0.19</v>
      </c>
      <c r="K156" s="10">
        <v>1</v>
      </c>
      <c r="L156" s="10">
        <v>39.799999999999997</v>
      </c>
      <c r="M156" s="10">
        <v>0.19</v>
      </c>
      <c r="N156" s="10" t="s">
        <v>42</v>
      </c>
      <c r="O156" s="9"/>
      <c r="P156" s="9"/>
      <c r="Q156" s="9"/>
      <c r="R156" s="9"/>
      <c r="S156" s="9"/>
      <c r="T156" s="9"/>
      <c r="U156" s="9"/>
      <c r="V156" s="9"/>
      <c r="W156" s="9"/>
      <c r="X156" s="10" t="s">
        <v>43</v>
      </c>
      <c r="Y156" s="9">
        <f t="shared" si="10"/>
        <v>0.4773869346733669</v>
      </c>
      <c r="Z156" s="9">
        <f t="shared" si="11"/>
        <v>356.13065326633171</v>
      </c>
      <c r="AA156" s="9">
        <f t="shared" si="12"/>
        <v>2.2165157623176879</v>
      </c>
      <c r="AB156" s="9">
        <f t="shared" si="13"/>
        <v>0.3561306532663317</v>
      </c>
      <c r="AC156" s="9">
        <f t="shared" si="14"/>
        <v>6.2238836842277383</v>
      </c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:40" ht="26.25" x14ac:dyDescent="0.25">
      <c r="A157" s="10" t="s">
        <v>87</v>
      </c>
      <c r="B157" s="10" t="s">
        <v>36</v>
      </c>
      <c r="C157" s="10" t="s">
        <v>155</v>
      </c>
      <c r="D157" s="10" t="s">
        <v>38</v>
      </c>
      <c r="E157" s="10" t="s">
        <v>89</v>
      </c>
      <c r="F157" s="10">
        <v>56</v>
      </c>
      <c r="G157" s="10">
        <v>3450</v>
      </c>
      <c r="H157" s="10" t="s">
        <v>40</v>
      </c>
      <c r="I157" s="10" t="s">
        <v>41</v>
      </c>
      <c r="J157" s="10">
        <v>2</v>
      </c>
      <c r="K157" s="10">
        <v>1</v>
      </c>
      <c r="L157" s="10">
        <v>74.7</v>
      </c>
      <c r="M157" s="10">
        <v>2</v>
      </c>
      <c r="N157" s="10" t="s">
        <v>42</v>
      </c>
      <c r="O157" s="9"/>
      <c r="P157" s="9"/>
      <c r="Q157" s="9"/>
      <c r="R157" s="9"/>
      <c r="S157" s="9"/>
      <c r="T157" s="9"/>
      <c r="U157" s="9"/>
      <c r="V157" s="9"/>
      <c r="W157" s="9"/>
      <c r="X157" s="10" t="s">
        <v>43</v>
      </c>
      <c r="Y157" s="9">
        <f t="shared" si="10"/>
        <v>2.677376171352075</v>
      </c>
      <c r="Z157" s="9">
        <f t="shared" si="11"/>
        <v>1997.3226238286479</v>
      </c>
      <c r="AA157" s="9">
        <f t="shared" si="12"/>
        <v>4.8576880539326082</v>
      </c>
      <c r="AB157" s="9">
        <f t="shared" si="13"/>
        <v>1.9973226238286479</v>
      </c>
      <c r="AC157" s="9">
        <f t="shared" si="14"/>
        <v>2.4320998500587523</v>
      </c>
      <c r="AD157" s="9">
        <f>(0.2*AA157+0.8*AA158)/(0.2*AB157+0.8*AB158)</f>
        <v>4.057835043948292</v>
      </c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:40" ht="26.25" x14ac:dyDescent="0.25">
      <c r="A158" s="10" t="s">
        <v>87</v>
      </c>
      <c r="B158" s="10" t="s">
        <v>36</v>
      </c>
      <c r="C158" s="10" t="s">
        <v>156</v>
      </c>
      <c r="D158" s="10" t="s">
        <v>38</v>
      </c>
      <c r="E158" s="10" t="s">
        <v>89</v>
      </c>
      <c r="F158" s="10">
        <v>56</v>
      </c>
      <c r="G158" s="10">
        <v>1725</v>
      </c>
      <c r="H158" s="10" t="s">
        <v>40</v>
      </c>
      <c r="I158" s="10" t="s">
        <v>41</v>
      </c>
      <c r="J158" s="10">
        <v>0.25</v>
      </c>
      <c r="K158" s="10">
        <v>1</v>
      </c>
      <c r="L158" s="10">
        <v>46.8</v>
      </c>
      <c r="M158" s="10">
        <v>0.25</v>
      </c>
      <c r="N158" s="10" t="s">
        <v>42</v>
      </c>
      <c r="O158" s="9"/>
      <c r="P158" s="9"/>
      <c r="Q158" s="9"/>
      <c r="R158" s="9"/>
      <c r="S158" s="9"/>
      <c r="T158" s="9"/>
      <c r="U158" s="9"/>
      <c r="V158" s="9"/>
      <c r="W158" s="9"/>
      <c r="X158" s="10" t="s">
        <v>43</v>
      </c>
      <c r="Y158" s="9">
        <f t="shared" si="10"/>
        <v>0.53418803418803418</v>
      </c>
      <c r="Z158" s="9">
        <f t="shared" si="11"/>
        <v>398.5042735042735</v>
      </c>
      <c r="AA158" s="9">
        <f t="shared" si="12"/>
        <v>2.4288440269663036</v>
      </c>
      <c r="AB158" s="9">
        <f t="shared" si="13"/>
        <v>0.39850427350427348</v>
      </c>
      <c r="AC158" s="9">
        <f t="shared" si="14"/>
        <v>6.0949008290628965</v>
      </c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:40" ht="26.25" x14ac:dyDescent="0.25">
      <c r="A159" s="10" t="s">
        <v>87</v>
      </c>
      <c r="B159" s="10" t="s">
        <v>36</v>
      </c>
      <c r="C159" s="10" t="s">
        <v>157</v>
      </c>
      <c r="D159" s="10" t="s">
        <v>38</v>
      </c>
      <c r="E159" s="10" t="s">
        <v>89</v>
      </c>
      <c r="F159" s="10">
        <v>56</v>
      </c>
      <c r="G159" s="10">
        <v>3450</v>
      </c>
      <c r="H159" s="10" t="s">
        <v>40</v>
      </c>
      <c r="I159" s="10" t="s">
        <v>41</v>
      </c>
      <c r="J159" s="10">
        <v>2.5</v>
      </c>
      <c r="K159" s="10">
        <v>1</v>
      </c>
      <c r="L159" s="10">
        <v>77.7</v>
      </c>
      <c r="M159" s="10">
        <v>2.5</v>
      </c>
      <c r="N159" s="10" t="s">
        <v>42</v>
      </c>
      <c r="O159" s="9"/>
      <c r="P159" s="9"/>
      <c r="Q159" s="9"/>
      <c r="R159" s="9"/>
      <c r="S159" s="9"/>
      <c r="T159" s="9"/>
      <c r="U159" s="9"/>
      <c r="V159" s="9"/>
      <c r="W159" s="9"/>
      <c r="X159" s="10" t="s">
        <v>43</v>
      </c>
      <c r="Y159" s="9">
        <f t="shared" si="10"/>
        <v>3.2175032175032174</v>
      </c>
      <c r="Z159" s="9">
        <f t="shared" si="11"/>
        <v>2400.2574002574001</v>
      </c>
      <c r="AA159" s="9">
        <f t="shared" si="12"/>
        <v>5.2327858283729407</v>
      </c>
      <c r="AB159" s="9">
        <f t="shared" si="13"/>
        <v>2.4002574002574</v>
      </c>
      <c r="AC159" s="9">
        <f t="shared" si="14"/>
        <v>2.1800936132148929</v>
      </c>
      <c r="AD159" s="9">
        <f>(0.2*AA159+0.8*AA160)/(0.2*AB159+0.8*AB160)</f>
        <v>3.8256735870742999</v>
      </c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:40" ht="26.25" x14ac:dyDescent="0.25">
      <c r="A160" s="10" t="s">
        <v>87</v>
      </c>
      <c r="B160" s="10" t="s">
        <v>36</v>
      </c>
      <c r="C160" s="10" t="s">
        <v>158</v>
      </c>
      <c r="D160" s="10" t="s">
        <v>38</v>
      </c>
      <c r="E160" s="10" t="s">
        <v>89</v>
      </c>
      <c r="F160" s="10">
        <v>56</v>
      </c>
      <c r="G160" s="10">
        <v>1725</v>
      </c>
      <c r="H160" s="10" t="s">
        <v>40</v>
      </c>
      <c r="I160" s="10" t="s">
        <v>41</v>
      </c>
      <c r="J160" s="10">
        <v>0.25</v>
      </c>
      <c r="K160" s="10">
        <v>1</v>
      </c>
      <c r="L160" s="10">
        <v>49.5</v>
      </c>
      <c r="M160" s="10">
        <v>0.25</v>
      </c>
      <c r="N160" s="10" t="s">
        <v>42</v>
      </c>
      <c r="O160" s="9"/>
      <c r="P160" s="9"/>
      <c r="Q160" s="9"/>
      <c r="R160" s="9"/>
      <c r="S160" s="9"/>
      <c r="T160" s="9"/>
      <c r="U160" s="9"/>
      <c r="V160" s="9"/>
      <c r="W160" s="9"/>
      <c r="X160" s="10" t="s">
        <v>43</v>
      </c>
      <c r="Y160" s="9">
        <f t="shared" si="10"/>
        <v>0.50505050505050508</v>
      </c>
      <c r="Z160" s="9">
        <f t="shared" si="11"/>
        <v>376.76767676767679</v>
      </c>
      <c r="AA160" s="9">
        <f t="shared" si="12"/>
        <v>2.4288440269663036</v>
      </c>
      <c r="AB160" s="9">
        <f t="shared" si="13"/>
        <v>0.37676767676767681</v>
      </c>
      <c r="AC160" s="9">
        <f t="shared" si="14"/>
        <v>6.4465297230472931</v>
      </c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:40" ht="26.25" x14ac:dyDescent="0.25">
      <c r="A161" s="10" t="s">
        <v>87</v>
      </c>
      <c r="B161" s="10" t="s">
        <v>36</v>
      </c>
      <c r="C161" s="10" t="s">
        <v>159</v>
      </c>
      <c r="D161" s="10" t="s">
        <v>38</v>
      </c>
      <c r="E161" s="10" t="s">
        <v>89</v>
      </c>
      <c r="F161" s="10">
        <v>56</v>
      </c>
      <c r="G161" s="10">
        <v>3450</v>
      </c>
      <c r="H161" s="10" t="s">
        <v>40</v>
      </c>
      <c r="I161" s="10" t="s">
        <v>41</v>
      </c>
      <c r="J161" s="10">
        <v>3</v>
      </c>
      <c r="K161" s="10">
        <v>1</v>
      </c>
      <c r="L161" s="10">
        <v>77.7</v>
      </c>
      <c r="M161" s="10">
        <v>3</v>
      </c>
      <c r="N161" s="10" t="s">
        <v>42</v>
      </c>
      <c r="O161" s="9"/>
      <c r="P161" s="9"/>
      <c r="Q161" s="9"/>
      <c r="R161" s="9"/>
      <c r="S161" s="9"/>
      <c r="T161" s="9"/>
      <c r="U161" s="9"/>
      <c r="V161" s="9"/>
      <c r="W161" s="9"/>
      <c r="X161" s="10" t="s">
        <v>43</v>
      </c>
      <c r="Y161" s="9">
        <f t="shared" si="10"/>
        <v>3.8610038610038608</v>
      </c>
      <c r="Z161" s="9">
        <f t="shared" si="11"/>
        <v>2880.3088803088804</v>
      </c>
      <c r="AA161" s="9">
        <f t="shared" si="12"/>
        <v>5.5606647012178323</v>
      </c>
      <c r="AB161" s="9">
        <f t="shared" si="13"/>
        <v>2.8803088803088803</v>
      </c>
      <c r="AC161" s="9">
        <f t="shared" si="14"/>
        <v>1.9305792997525717</v>
      </c>
      <c r="AD161" s="9">
        <f>(0.2*AA161+0.8*AA162)/(0.2*AB161+0.8*AB162)</f>
        <v>3.2062629213724638</v>
      </c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:40" ht="26.25" x14ac:dyDescent="0.25">
      <c r="A162" s="10" t="s">
        <v>87</v>
      </c>
      <c r="B162" s="10" t="s">
        <v>36</v>
      </c>
      <c r="C162" s="10" t="s">
        <v>160</v>
      </c>
      <c r="D162" s="10" t="s">
        <v>38</v>
      </c>
      <c r="E162" s="10" t="s">
        <v>89</v>
      </c>
      <c r="F162" s="10">
        <v>56</v>
      </c>
      <c r="G162" s="10">
        <v>1725</v>
      </c>
      <c r="H162" s="10" t="s">
        <v>40</v>
      </c>
      <c r="I162" s="10" t="s">
        <v>41</v>
      </c>
      <c r="J162" s="10">
        <v>0.38</v>
      </c>
      <c r="K162" s="10">
        <v>1</v>
      </c>
      <c r="L162" s="10">
        <v>48.5</v>
      </c>
      <c r="M162" s="10">
        <v>0.38</v>
      </c>
      <c r="N162" s="10" t="s">
        <v>42</v>
      </c>
      <c r="O162" s="9"/>
      <c r="P162" s="9"/>
      <c r="Q162" s="9"/>
      <c r="R162" s="9"/>
      <c r="S162" s="9"/>
      <c r="T162" s="9"/>
      <c r="U162" s="9"/>
      <c r="V162" s="9"/>
      <c r="W162" s="9"/>
      <c r="X162" s="10" t="s">
        <v>43</v>
      </c>
      <c r="Y162" s="9">
        <f t="shared" si="10"/>
        <v>0.78350515463917525</v>
      </c>
      <c r="Z162" s="9">
        <f t="shared" si="11"/>
        <v>584.49484536082468</v>
      </c>
      <c r="AA162" s="9">
        <f t="shared" si="12"/>
        <v>2.7926348663678366</v>
      </c>
      <c r="AB162" s="9">
        <f t="shared" si="13"/>
        <v>0.58449484536082463</v>
      </c>
      <c r="AC162" s="9">
        <f t="shared" si="14"/>
        <v>4.7778605552010758</v>
      </c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:40" ht="26.25" x14ac:dyDescent="0.25">
      <c r="A163" s="10" t="s">
        <v>87</v>
      </c>
      <c r="B163" s="10" t="s">
        <v>36</v>
      </c>
      <c r="C163" s="10" t="s">
        <v>161</v>
      </c>
      <c r="D163" s="10" t="s">
        <v>34</v>
      </c>
      <c r="E163" s="10" t="s">
        <v>89</v>
      </c>
      <c r="F163" s="10">
        <v>48</v>
      </c>
      <c r="G163" s="10">
        <v>3450</v>
      </c>
      <c r="H163" s="10" t="s">
        <v>40</v>
      </c>
      <c r="I163" s="10" t="s">
        <v>41</v>
      </c>
      <c r="J163" s="10">
        <v>1.24</v>
      </c>
      <c r="K163" s="10">
        <v>1.65</v>
      </c>
      <c r="L163" s="10">
        <v>76</v>
      </c>
      <c r="M163" s="10">
        <v>0.75</v>
      </c>
      <c r="N163" s="10" t="s">
        <v>42</v>
      </c>
      <c r="O163" s="9"/>
      <c r="P163" s="9"/>
      <c r="Q163" s="9"/>
      <c r="R163" s="9"/>
      <c r="S163" s="9"/>
      <c r="T163" s="9"/>
      <c r="U163" s="9"/>
      <c r="V163" s="9"/>
      <c r="W163" s="9"/>
      <c r="X163" s="10" t="s">
        <v>43</v>
      </c>
      <c r="Y163" s="9">
        <f t="shared" si="10"/>
        <v>1.631578947368421</v>
      </c>
      <c r="Z163" s="9">
        <f t="shared" si="11"/>
        <v>1217.1578947368421</v>
      </c>
      <c r="AA163" s="9">
        <f t="shared" si="12"/>
        <v>4.1421598250743585</v>
      </c>
      <c r="AB163" s="9">
        <f t="shared" si="13"/>
        <v>1.217157894736842</v>
      </c>
      <c r="AC163" s="9">
        <f t="shared" si="14"/>
        <v>3.4031409096433807</v>
      </c>
      <c r="AD163" s="9">
        <f>(0.2*AA163+0.8*AA164)/(0.2*AB163+0.8*AB164)</f>
        <v>5.3040804662553311</v>
      </c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:40" ht="26.25" x14ac:dyDescent="0.25">
      <c r="A164" s="10" t="s">
        <v>87</v>
      </c>
      <c r="B164" s="10" t="s">
        <v>36</v>
      </c>
      <c r="C164" s="10" t="s">
        <v>162</v>
      </c>
      <c r="D164" s="10" t="s">
        <v>34</v>
      </c>
      <c r="E164" s="10" t="s">
        <v>89</v>
      </c>
      <c r="F164" s="10">
        <v>48</v>
      </c>
      <c r="G164" s="10">
        <v>1725</v>
      </c>
      <c r="H164" s="10" t="s">
        <v>40</v>
      </c>
      <c r="I164" s="10" t="s">
        <v>41</v>
      </c>
      <c r="J164" s="10">
        <v>0.21</v>
      </c>
      <c r="K164" s="10">
        <v>1.65</v>
      </c>
      <c r="L164" s="10">
        <v>48.5</v>
      </c>
      <c r="M164" s="10">
        <v>0.13</v>
      </c>
      <c r="N164" s="10" t="s">
        <v>42</v>
      </c>
      <c r="O164" s="9"/>
      <c r="P164" s="9"/>
      <c r="Q164" s="9"/>
      <c r="R164" s="9"/>
      <c r="S164" s="9"/>
      <c r="T164" s="9"/>
      <c r="U164" s="9"/>
      <c r="V164" s="9"/>
      <c r="W164" s="9"/>
      <c r="X164" s="10" t="s">
        <v>43</v>
      </c>
      <c r="Y164" s="9">
        <f t="shared" si="10"/>
        <v>0.4329896907216495</v>
      </c>
      <c r="Z164" s="9">
        <f t="shared" si="11"/>
        <v>323.01030927835052</v>
      </c>
      <c r="AA164" s="9">
        <f t="shared" si="12"/>
        <v>2.2917085690293395</v>
      </c>
      <c r="AB164" s="9">
        <f t="shared" si="13"/>
        <v>0.3230103092783505</v>
      </c>
      <c r="AC164" s="9">
        <f t="shared" si="14"/>
        <v>7.0948465209959766</v>
      </c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:40" ht="26.25" x14ac:dyDescent="0.25">
      <c r="A165" s="10" t="s">
        <v>87</v>
      </c>
      <c r="B165" s="10" t="s">
        <v>36</v>
      </c>
      <c r="C165" s="10" t="s">
        <v>163</v>
      </c>
      <c r="D165" s="10" t="s">
        <v>34</v>
      </c>
      <c r="E165" s="10" t="s">
        <v>89</v>
      </c>
      <c r="F165" s="10">
        <v>48</v>
      </c>
      <c r="G165" s="10">
        <v>3450</v>
      </c>
      <c r="H165" s="10" t="s">
        <v>40</v>
      </c>
      <c r="I165" s="10" t="s">
        <v>41</v>
      </c>
      <c r="J165" s="10">
        <v>1.24</v>
      </c>
      <c r="K165" s="10">
        <v>1.65</v>
      </c>
      <c r="L165" s="10">
        <v>76</v>
      </c>
      <c r="M165" s="10">
        <v>0.75</v>
      </c>
      <c r="N165" s="10" t="s">
        <v>42</v>
      </c>
      <c r="O165" s="9"/>
      <c r="P165" s="9"/>
      <c r="Q165" s="9"/>
      <c r="R165" s="9"/>
      <c r="S165" s="9"/>
      <c r="T165" s="9"/>
      <c r="U165" s="9"/>
      <c r="V165" s="9"/>
      <c r="W165" s="9"/>
      <c r="X165" s="10" t="s">
        <v>43</v>
      </c>
      <c r="Y165" s="9">
        <f t="shared" si="10"/>
        <v>1.631578947368421</v>
      </c>
      <c r="Z165" s="9">
        <f t="shared" si="11"/>
        <v>1217.1578947368421</v>
      </c>
      <c r="AA165" s="9">
        <f t="shared" si="12"/>
        <v>4.1421598250743585</v>
      </c>
      <c r="AB165" s="9">
        <f t="shared" si="13"/>
        <v>1.217157894736842</v>
      </c>
      <c r="AC165" s="9">
        <f t="shared" si="14"/>
        <v>3.4031409096433807</v>
      </c>
      <c r="AD165" s="9">
        <f>(0.2*AA165+0.8*AA166)/(0.2*AB165+0.8*AB166)</f>
        <v>4.976329055142223</v>
      </c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:40" ht="26.25" x14ac:dyDescent="0.25">
      <c r="A166" s="10" t="s">
        <v>87</v>
      </c>
      <c r="B166" s="10" t="s">
        <v>36</v>
      </c>
      <c r="C166" s="10" t="s">
        <v>164</v>
      </c>
      <c r="D166" s="10" t="s">
        <v>34</v>
      </c>
      <c r="E166" s="10" t="s">
        <v>89</v>
      </c>
      <c r="F166" s="10">
        <v>48</v>
      </c>
      <c r="G166" s="10">
        <v>1725</v>
      </c>
      <c r="H166" s="10" t="s">
        <v>40</v>
      </c>
      <c r="I166" s="10" t="s">
        <v>41</v>
      </c>
      <c r="J166" s="10">
        <v>0.21</v>
      </c>
      <c r="K166" s="10">
        <v>1.65</v>
      </c>
      <c r="L166" s="10">
        <v>43</v>
      </c>
      <c r="M166" s="10">
        <v>0.13</v>
      </c>
      <c r="N166" s="10" t="s">
        <v>42</v>
      </c>
      <c r="O166" s="9"/>
      <c r="P166" s="9"/>
      <c r="Q166" s="9"/>
      <c r="R166" s="9"/>
      <c r="S166" s="9"/>
      <c r="T166" s="9"/>
      <c r="U166" s="9"/>
      <c r="V166" s="9"/>
      <c r="W166" s="9"/>
      <c r="X166" s="10" t="s">
        <v>43</v>
      </c>
      <c r="Y166" s="9">
        <f t="shared" si="10"/>
        <v>0.48837209302325579</v>
      </c>
      <c r="Z166" s="9">
        <f t="shared" si="11"/>
        <v>364.32558139534882</v>
      </c>
      <c r="AA166" s="9">
        <f t="shared" si="12"/>
        <v>2.2917085690293395</v>
      </c>
      <c r="AB166" s="9">
        <f t="shared" si="13"/>
        <v>0.36432558139534882</v>
      </c>
      <c r="AC166" s="9">
        <f t="shared" si="14"/>
        <v>6.2902762969655051</v>
      </c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:40" ht="26.25" x14ac:dyDescent="0.25">
      <c r="A167" s="10" t="s">
        <v>87</v>
      </c>
      <c r="B167" s="10" t="s">
        <v>36</v>
      </c>
      <c r="C167" s="10" t="s">
        <v>165</v>
      </c>
      <c r="D167" s="10" t="s">
        <v>34</v>
      </c>
      <c r="E167" s="10" t="s">
        <v>89</v>
      </c>
      <c r="F167" s="10">
        <v>48</v>
      </c>
      <c r="G167" s="10">
        <v>3450</v>
      </c>
      <c r="H167" s="10" t="s">
        <v>40</v>
      </c>
      <c r="I167" s="10" t="s">
        <v>41</v>
      </c>
      <c r="J167" s="10">
        <v>1.65</v>
      </c>
      <c r="K167" s="10">
        <v>1.65</v>
      </c>
      <c r="L167" s="10">
        <v>72</v>
      </c>
      <c r="M167" s="10">
        <v>1</v>
      </c>
      <c r="N167" s="10" t="s">
        <v>42</v>
      </c>
      <c r="O167" s="9"/>
      <c r="P167" s="9"/>
      <c r="Q167" s="9"/>
      <c r="R167" s="9"/>
      <c r="S167" s="9"/>
      <c r="T167" s="9"/>
      <c r="U167" s="9"/>
      <c r="V167" s="9"/>
      <c r="W167" s="9"/>
      <c r="X167" s="10" t="s">
        <v>43</v>
      </c>
      <c r="Y167" s="9">
        <f t="shared" si="10"/>
        <v>2.2916666666666665</v>
      </c>
      <c r="Z167" s="9">
        <f t="shared" si="11"/>
        <v>1709.5833333333333</v>
      </c>
      <c r="AA167" s="9">
        <f t="shared" si="12"/>
        <v>4.5559708683859572</v>
      </c>
      <c r="AB167" s="9">
        <f t="shared" si="13"/>
        <v>1.7095833333333332</v>
      </c>
      <c r="AC167" s="9">
        <f t="shared" si="14"/>
        <v>2.664959806026395</v>
      </c>
      <c r="AD167" s="9">
        <f>(0.2*AA167+0.8*AA168)/(0.2*AB167+0.8*AB168)</f>
        <v>4.009517764703376</v>
      </c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:40" ht="26.25" x14ac:dyDescent="0.25">
      <c r="A168" s="10" t="s">
        <v>87</v>
      </c>
      <c r="B168" s="10" t="s">
        <v>36</v>
      </c>
      <c r="C168" s="10" t="s">
        <v>166</v>
      </c>
      <c r="D168" s="10" t="s">
        <v>34</v>
      </c>
      <c r="E168" s="10" t="s">
        <v>89</v>
      </c>
      <c r="F168" s="10">
        <v>48</v>
      </c>
      <c r="G168" s="10">
        <v>1725</v>
      </c>
      <c r="H168" s="10" t="s">
        <v>40</v>
      </c>
      <c r="I168" s="10" t="s">
        <v>41</v>
      </c>
      <c r="J168" s="10">
        <v>0.28000000000000003</v>
      </c>
      <c r="K168" s="10">
        <v>1.65</v>
      </c>
      <c r="L168" s="10">
        <v>43</v>
      </c>
      <c r="M168" s="10">
        <v>0.17</v>
      </c>
      <c r="N168" s="10" t="s">
        <v>42</v>
      </c>
      <c r="O168" s="9"/>
      <c r="P168" s="9"/>
      <c r="Q168" s="9"/>
      <c r="R168" s="9"/>
      <c r="S168" s="9"/>
      <c r="T168" s="9"/>
      <c r="U168" s="9"/>
      <c r="V168" s="9"/>
      <c r="W168" s="9"/>
      <c r="X168" s="10" t="s">
        <v>43</v>
      </c>
      <c r="Y168" s="9">
        <f t="shared" si="10"/>
        <v>0.65116279069767447</v>
      </c>
      <c r="Z168" s="9">
        <f t="shared" si="11"/>
        <v>485.76744186046517</v>
      </c>
      <c r="AA168" s="9">
        <f t="shared" si="12"/>
        <v>2.5223516568677633</v>
      </c>
      <c r="AB168" s="9">
        <f t="shared" si="13"/>
        <v>0.48576744186046517</v>
      </c>
      <c r="AC168" s="9">
        <f t="shared" si="14"/>
        <v>5.1925086770065976</v>
      </c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pans="1:40" ht="26.25" x14ac:dyDescent="0.25">
      <c r="A169" s="10" t="s">
        <v>87</v>
      </c>
      <c r="B169" s="10" t="s">
        <v>36</v>
      </c>
      <c r="C169" s="10" t="s">
        <v>167</v>
      </c>
      <c r="D169" s="10" t="s">
        <v>34</v>
      </c>
      <c r="E169" s="10" t="s">
        <v>89</v>
      </c>
      <c r="F169" s="10">
        <v>48</v>
      </c>
      <c r="G169" s="10">
        <v>3450</v>
      </c>
      <c r="H169" s="10" t="s">
        <v>40</v>
      </c>
      <c r="I169" s="10" t="s">
        <v>41</v>
      </c>
      <c r="J169" s="10">
        <v>2.21</v>
      </c>
      <c r="K169" s="10">
        <v>1.47</v>
      </c>
      <c r="L169" s="10">
        <v>49.5</v>
      </c>
      <c r="M169" s="10">
        <v>1.5</v>
      </c>
      <c r="N169" s="10" t="s">
        <v>42</v>
      </c>
      <c r="O169" s="9"/>
      <c r="P169" s="9"/>
      <c r="Q169" s="9"/>
      <c r="R169" s="9"/>
      <c r="S169" s="9"/>
      <c r="T169" s="9"/>
      <c r="U169" s="9"/>
      <c r="V169" s="9"/>
      <c r="W169" s="9"/>
      <c r="X169" s="10" t="s">
        <v>43</v>
      </c>
      <c r="Y169" s="9">
        <f t="shared" si="10"/>
        <v>4.4646464646464645</v>
      </c>
      <c r="Z169" s="9">
        <f t="shared" si="11"/>
        <v>3330.6262626262624</v>
      </c>
      <c r="AA169" s="9">
        <f t="shared" si="12"/>
        <v>5.0220810218221521</v>
      </c>
      <c r="AB169" s="9">
        <f t="shared" si="13"/>
        <v>3.3306262626262622</v>
      </c>
      <c r="AC169" s="9">
        <f t="shared" si="14"/>
        <v>1.5078488625926301</v>
      </c>
      <c r="AD169" s="9">
        <f>(0.2*AA169+0.8*AA170)/(0.2*AB169+0.8*AB170)</f>
        <v>2.9359945064481936</v>
      </c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:40" ht="26.25" x14ac:dyDescent="0.25">
      <c r="A170" s="10" t="s">
        <v>87</v>
      </c>
      <c r="B170" s="10" t="s">
        <v>36</v>
      </c>
      <c r="C170" s="10" t="s">
        <v>168</v>
      </c>
      <c r="D170" s="10" t="s">
        <v>34</v>
      </c>
      <c r="E170" s="10" t="s">
        <v>89</v>
      </c>
      <c r="F170" s="10">
        <v>48</v>
      </c>
      <c r="G170" s="10">
        <v>1725</v>
      </c>
      <c r="H170" s="10" t="s">
        <v>40</v>
      </c>
      <c r="I170" s="10" t="s">
        <v>41</v>
      </c>
      <c r="J170" s="10">
        <v>0.28000000000000003</v>
      </c>
      <c r="K170" s="10">
        <v>1.47</v>
      </c>
      <c r="L170" s="10">
        <v>46</v>
      </c>
      <c r="M170" s="10">
        <v>0.19</v>
      </c>
      <c r="N170" s="10" t="s">
        <v>42</v>
      </c>
      <c r="O170" s="9"/>
      <c r="P170" s="9"/>
      <c r="Q170" s="9"/>
      <c r="R170" s="9"/>
      <c r="S170" s="9"/>
      <c r="T170" s="9"/>
      <c r="U170" s="9"/>
      <c r="V170" s="9"/>
      <c r="W170" s="9"/>
      <c r="X170" s="10" t="s">
        <v>43</v>
      </c>
      <c r="Y170" s="9">
        <f t="shared" si="10"/>
        <v>0.60869565217391308</v>
      </c>
      <c r="Z170" s="9">
        <f t="shared" si="11"/>
        <v>454.08695652173918</v>
      </c>
      <c r="AA170" s="9">
        <f t="shared" si="12"/>
        <v>2.5223516568677633</v>
      </c>
      <c r="AB170" s="9">
        <f t="shared" si="13"/>
        <v>0.45408695652173919</v>
      </c>
      <c r="AC170" s="9">
        <f t="shared" si="14"/>
        <v>5.5547767242396162</v>
      </c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pans="1:40" ht="26.25" x14ac:dyDescent="0.25">
      <c r="A171" s="10" t="s">
        <v>87</v>
      </c>
      <c r="B171" s="10" t="s">
        <v>36</v>
      </c>
      <c r="C171" s="10" t="s">
        <v>169</v>
      </c>
      <c r="D171" s="10" t="s">
        <v>34</v>
      </c>
      <c r="E171" s="10" t="s">
        <v>89</v>
      </c>
      <c r="F171" s="10">
        <v>48</v>
      </c>
      <c r="G171" s="10">
        <v>3450</v>
      </c>
      <c r="H171" s="10" t="s">
        <v>40</v>
      </c>
      <c r="I171" s="10" t="s">
        <v>41</v>
      </c>
      <c r="J171" s="10">
        <v>2.6</v>
      </c>
      <c r="K171" s="10">
        <v>1.3</v>
      </c>
      <c r="L171" s="10">
        <v>78</v>
      </c>
      <c r="M171" s="10">
        <v>2</v>
      </c>
      <c r="N171" s="10" t="s">
        <v>42</v>
      </c>
      <c r="O171" s="9"/>
      <c r="P171" s="9"/>
      <c r="Q171" s="9"/>
      <c r="R171" s="9"/>
      <c r="S171" s="9"/>
      <c r="T171" s="9"/>
      <c r="U171" s="9"/>
      <c r="V171" s="9"/>
      <c r="W171" s="9"/>
      <c r="X171" s="10" t="s">
        <v>43</v>
      </c>
      <c r="Y171" s="9">
        <f t="shared" si="10"/>
        <v>3.3333333333333335</v>
      </c>
      <c r="Z171" s="9">
        <f t="shared" si="11"/>
        <v>2486.666666666667</v>
      </c>
      <c r="AA171" s="9">
        <f t="shared" si="12"/>
        <v>5.3016461701930018</v>
      </c>
      <c r="AB171" s="9">
        <f t="shared" si="13"/>
        <v>2.4866666666666668</v>
      </c>
      <c r="AC171" s="9">
        <f t="shared" si="14"/>
        <v>2.1320292909623331</v>
      </c>
      <c r="AD171" s="9">
        <f>(0.2*AA171+0.8*AA172)/(0.2*AB171+0.8*AB172)</f>
        <v>3.3529371001374986</v>
      </c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pans="1:40" ht="26.25" x14ac:dyDescent="0.25">
      <c r="A172" s="10" t="s">
        <v>87</v>
      </c>
      <c r="B172" s="10" t="s">
        <v>36</v>
      </c>
      <c r="C172" s="10" t="s">
        <v>170</v>
      </c>
      <c r="D172" s="10" t="s">
        <v>34</v>
      </c>
      <c r="E172" s="10" t="s">
        <v>89</v>
      </c>
      <c r="F172" s="10">
        <v>48</v>
      </c>
      <c r="G172" s="10">
        <v>1725</v>
      </c>
      <c r="H172" s="10" t="s">
        <v>40</v>
      </c>
      <c r="I172" s="10" t="s">
        <v>41</v>
      </c>
      <c r="J172" s="10">
        <v>0.43</v>
      </c>
      <c r="K172" s="10">
        <v>1.3</v>
      </c>
      <c r="L172" s="10">
        <v>50</v>
      </c>
      <c r="M172" s="10">
        <v>0.33</v>
      </c>
      <c r="N172" s="10" t="s">
        <v>42</v>
      </c>
      <c r="O172" s="9"/>
      <c r="P172" s="9"/>
      <c r="Q172" s="9"/>
      <c r="R172" s="9"/>
      <c r="S172" s="9"/>
      <c r="T172" s="9"/>
      <c r="U172" s="9"/>
      <c r="V172" s="9"/>
      <c r="W172" s="9"/>
      <c r="X172" s="10" t="s">
        <v>43</v>
      </c>
      <c r="Y172" s="9">
        <f t="shared" si="10"/>
        <v>0.86</v>
      </c>
      <c r="Z172" s="9">
        <f t="shared" si="11"/>
        <v>641.55999999999995</v>
      </c>
      <c r="AA172" s="9">
        <f t="shared" si="12"/>
        <v>2.910108014001441</v>
      </c>
      <c r="AB172" s="9">
        <f t="shared" si="13"/>
        <v>0.64155999999999991</v>
      </c>
      <c r="AC172" s="9">
        <f t="shared" si="14"/>
        <v>4.5359873028266122</v>
      </c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pans="1:40" ht="26.25" x14ac:dyDescent="0.25">
      <c r="A173" s="10" t="s">
        <v>87</v>
      </c>
      <c r="B173" s="10" t="s">
        <v>36</v>
      </c>
      <c r="C173" s="10" t="s">
        <v>171</v>
      </c>
      <c r="D173" s="10" t="s">
        <v>38</v>
      </c>
      <c r="E173" s="10" t="s">
        <v>89</v>
      </c>
      <c r="F173" s="10">
        <v>56</v>
      </c>
      <c r="G173" s="10">
        <v>3450</v>
      </c>
      <c r="H173" s="10" t="s">
        <v>40</v>
      </c>
      <c r="I173" s="10" t="s">
        <v>41</v>
      </c>
      <c r="J173" s="10">
        <v>1.5</v>
      </c>
      <c r="K173" s="10">
        <v>1.5</v>
      </c>
      <c r="L173" s="10">
        <v>77</v>
      </c>
      <c r="M173" s="10">
        <v>1</v>
      </c>
      <c r="N173" s="10" t="s">
        <v>42</v>
      </c>
      <c r="O173" s="9"/>
      <c r="P173" s="9"/>
      <c r="Q173" s="9"/>
      <c r="R173" s="9"/>
      <c r="S173" s="9"/>
      <c r="T173" s="9"/>
      <c r="U173" s="9"/>
      <c r="V173" s="9"/>
      <c r="W173" s="9"/>
      <c r="X173" s="10" t="s">
        <v>43</v>
      </c>
      <c r="Y173" s="9">
        <f t="shared" si="10"/>
        <v>1.948051948051948</v>
      </c>
      <c r="Z173" s="9">
        <f t="shared" si="11"/>
        <v>1453.2467532467533</v>
      </c>
      <c r="AA173" s="9">
        <f t="shared" si="12"/>
        <v>4.4135024981778104</v>
      </c>
      <c r="AB173" s="9">
        <f t="shared" si="13"/>
        <v>1.4532467532467532</v>
      </c>
      <c r="AC173" s="9">
        <f t="shared" si="14"/>
        <v>3.0369945697917013</v>
      </c>
      <c r="AD173" s="9">
        <f>(0.2*AA173+0.8*AA174)/(0.2*AB173+0.8*AB174)</f>
        <v>4.8327428253573101</v>
      </c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:40" ht="26.25" x14ac:dyDescent="0.25">
      <c r="A174" s="10" t="s">
        <v>87</v>
      </c>
      <c r="B174" s="10" t="s">
        <v>36</v>
      </c>
      <c r="C174" s="10" t="s">
        <v>172</v>
      </c>
      <c r="D174" s="10" t="s">
        <v>38</v>
      </c>
      <c r="E174" s="10" t="s">
        <v>89</v>
      </c>
      <c r="F174" s="10">
        <v>56</v>
      </c>
      <c r="G174" s="10">
        <v>1725</v>
      </c>
      <c r="H174" s="10" t="s">
        <v>40</v>
      </c>
      <c r="I174" s="10" t="s">
        <v>41</v>
      </c>
      <c r="J174" s="10">
        <v>0.2</v>
      </c>
      <c r="K174" s="10">
        <v>1.5</v>
      </c>
      <c r="L174" s="10">
        <v>45</v>
      </c>
      <c r="M174" s="10">
        <v>0.13</v>
      </c>
      <c r="N174" s="10" t="s">
        <v>42</v>
      </c>
      <c r="O174" s="9"/>
      <c r="P174" s="9"/>
      <c r="Q174" s="9"/>
      <c r="R174" s="9"/>
      <c r="S174" s="9"/>
      <c r="T174" s="9"/>
      <c r="U174" s="9"/>
      <c r="V174" s="9"/>
      <c r="W174" s="9"/>
      <c r="X174" s="10" t="s">
        <v>43</v>
      </c>
      <c r="Y174" s="9">
        <f t="shared" si="10"/>
        <v>0.44444444444444448</v>
      </c>
      <c r="Z174" s="9">
        <f t="shared" si="11"/>
        <v>331.5555555555556</v>
      </c>
      <c r="AA174" s="9">
        <f t="shared" si="12"/>
        <v>2.2547390628307795</v>
      </c>
      <c r="AB174" s="9">
        <f t="shared" si="13"/>
        <v>0.3315555555555556</v>
      </c>
      <c r="AC174" s="9">
        <f t="shared" si="14"/>
        <v>6.8004864495566393</v>
      </c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pans="1:40" ht="26.25" x14ac:dyDescent="0.25">
      <c r="A175" s="10" t="s">
        <v>87</v>
      </c>
      <c r="B175" s="10" t="s">
        <v>36</v>
      </c>
      <c r="C175" s="10" t="s">
        <v>173</v>
      </c>
      <c r="D175" s="10" t="s">
        <v>34</v>
      </c>
      <c r="E175" s="10" t="s">
        <v>89</v>
      </c>
      <c r="F175" s="10">
        <v>56</v>
      </c>
      <c r="G175" s="10">
        <v>3450</v>
      </c>
      <c r="H175" s="10" t="s">
        <v>40</v>
      </c>
      <c r="I175" s="10" t="s">
        <v>41</v>
      </c>
      <c r="J175" s="10">
        <v>1.95</v>
      </c>
      <c r="K175" s="10">
        <v>1.3</v>
      </c>
      <c r="L175" s="10">
        <v>79</v>
      </c>
      <c r="M175" s="10">
        <v>1.5</v>
      </c>
      <c r="N175" s="10" t="s">
        <v>42</v>
      </c>
      <c r="O175" s="9"/>
      <c r="P175" s="9"/>
      <c r="Q175" s="9"/>
      <c r="R175" s="9"/>
      <c r="S175" s="9"/>
      <c r="T175" s="9"/>
      <c r="U175" s="9"/>
      <c r="V175" s="9"/>
      <c r="W175" s="9"/>
      <c r="X175" s="10" t="s">
        <v>43</v>
      </c>
      <c r="Y175" s="9">
        <f t="shared" si="10"/>
        <v>2.4683544303797467</v>
      </c>
      <c r="Z175" s="9">
        <f t="shared" si="11"/>
        <v>1841.3924050632911</v>
      </c>
      <c r="AA175" s="9">
        <f t="shared" si="12"/>
        <v>4.8168652158836736</v>
      </c>
      <c r="AB175" s="9">
        <f t="shared" si="13"/>
        <v>1.841392405063291</v>
      </c>
      <c r="AC175" s="9">
        <f t="shared" si="14"/>
        <v>2.6158819829161355</v>
      </c>
      <c r="AD175" s="9">
        <f>(0.2*AA175+0.8*AA176)/(0.2*AB175+0.8*AB176)</f>
        <v>4.2607768278449534</v>
      </c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:40" ht="26.25" x14ac:dyDescent="0.25">
      <c r="A176" s="10" t="s">
        <v>87</v>
      </c>
      <c r="B176" s="10" t="s">
        <v>36</v>
      </c>
      <c r="C176" s="10" t="s">
        <v>174</v>
      </c>
      <c r="D176" s="10" t="s">
        <v>34</v>
      </c>
      <c r="E176" s="10" t="s">
        <v>89</v>
      </c>
      <c r="F176" s="10">
        <v>56</v>
      </c>
      <c r="G176" s="10">
        <v>1725</v>
      </c>
      <c r="H176" s="10" t="s">
        <v>40</v>
      </c>
      <c r="I176" s="10" t="s">
        <v>41</v>
      </c>
      <c r="J176" s="10">
        <v>0.33</v>
      </c>
      <c r="K176" s="10">
        <v>1.3</v>
      </c>
      <c r="L176" s="10">
        <v>55</v>
      </c>
      <c r="M176" s="10">
        <v>0.25</v>
      </c>
      <c r="N176" s="10" t="s">
        <v>42</v>
      </c>
      <c r="O176" s="9"/>
      <c r="P176" s="9"/>
      <c r="Q176" s="9"/>
      <c r="R176" s="9"/>
      <c r="S176" s="9"/>
      <c r="T176" s="9"/>
      <c r="U176" s="9"/>
      <c r="V176" s="9"/>
      <c r="W176" s="9"/>
      <c r="X176" s="10" t="s">
        <v>43</v>
      </c>
      <c r="Y176" s="9">
        <f t="shared" si="10"/>
        <v>0.6</v>
      </c>
      <c r="Z176" s="9">
        <f t="shared" si="11"/>
        <v>447.59999999999997</v>
      </c>
      <c r="AA176" s="9">
        <f t="shared" si="12"/>
        <v>2.6643479267883219</v>
      </c>
      <c r="AB176" s="9">
        <f t="shared" si="13"/>
        <v>0.44759999999999994</v>
      </c>
      <c r="AC176" s="9">
        <f t="shared" si="14"/>
        <v>5.952519943673642</v>
      </c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pans="1:40" ht="26.25" x14ac:dyDescent="0.25">
      <c r="A177" s="7" t="s">
        <v>35</v>
      </c>
      <c r="B177" s="7" t="s">
        <v>36</v>
      </c>
      <c r="C177" s="7" t="s">
        <v>175</v>
      </c>
      <c r="D177" s="7" t="s">
        <v>34</v>
      </c>
      <c r="E177" s="7" t="s">
        <v>176</v>
      </c>
      <c r="F177" s="7">
        <v>48</v>
      </c>
      <c r="G177" s="7">
        <v>3450</v>
      </c>
      <c r="H177" s="7" t="s">
        <v>42</v>
      </c>
      <c r="I177" s="7" t="s">
        <v>41</v>
      </c>
      <c r="J177" s="7">
        <v>0.95</v>
      </c>
      <c r="K177" s="7">
        <v>1.9</v>
      </c>
      <c r="L177" s="7">
        <v>76</v>
      </c>
      <c r="M177" s="7">
        <v>0.5</v>
      </c>
      <c r="N177" s="7" t="s">
        <v>42</v>
      </c>
      <c r="O177" s="7"/>
      <c r="P177" s="7"/>
      <c r="Q177" s="7"/>
      <c r="R177" s="7"/>
      <c r="S177" s="7"/>
      <c r="T177" s="7"/>
      <c r="U177" s="7"/>
      <c r="V177" s="7"/>
      <c r="W177" s="7"/>
      <c r="X177" s="7" t="s">
        <v>43</v>
      </c>
      <c r="Y177" s="9">
        <f t="shared" si="10"/>
        <v>1.25</v>
      </c>
      <c r="Z177" s="9">
        <f t="shared" si="11"/>
        <v>932.5</v>
      </c>
      <c r="AA177" s="9">
        <f t="shared" si="12"/>
        <v>3.7901886389930106</v>
      </c>
      <c r="AB177" s="9">
        <f t="shared" si="13"/>
        <v>0.9325</v>
      </c>
      <c r="AC177" s="9">
        <f t="shared" si="14"/>
        <v>4.0645454573651589</v>
      </c>
      <c r="AD177" s="9">
        <f t="shared" ref="AD177:AD200" si="15">(AA177)/(AB177)</f>
        <v>4.0645454573651589</v>
      </c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pans="1:40" ht="26.25" x14ac:dyDescent="0.25">
      <c r="A178" s="7" t="s">
        <v>35</v>
      </c>
      <c r="B178" s="7" t="s">
        <v>36</v>
      </c>
      <c r="C178" s="7" t="s">
        <v>177</v>
      </c>
      <c r="D178" s="7" t="s">
        <v>38</v>
      </c>
      <c r="E178" s="7" t="s">
        <v>176</v>
      </c>
      <c r="F178" s="7">
        <v>56</v>
      </c>
      <c r="G178" s="7">
        <v>3450</v>
      </c>
      <c r="H178" s="7" t="s">
        <v>42</v>
      </c>
      <c r="I178" s="7" t="s">
        <v>41</v>
      </c>
      <c r="J178" s="7">
        <v>0.8</v>
      </c>
      <c r="K178" s="7">
        <v>1.6</v>
      </c>
      <c r="L178" s="7">
        <v>52.4</v>
      </c>
      <c r="M178" s="7">
        <v>0.5</v>
      </c>
      <c r="N178" s="7" t="s">
        <v>42</v>
      </c>
      <c r="O178" s="7"/>
      <c r="P178" s="7"/>
      <c r="Q178" s="7"/>
      <c r="R178" s="7"/>
      <c r="S178" s="7"/>
      <c r="T178" s="7"/>
      <c r="U178" s="7"/>
      <c r="V178" s="7"/>
      <c r="W178" s="7"/>
      <c r="X178" s="7" t="s">
        <v>43</v>
      </c>
      <c r="Y178" s="9">
        <f t="shared" si="10"/>
        <v>1.5267175572519085</v>
      </c>
      <c r="Z178" s="9">
        <f t="shared" si="11"/>
        <v>1138.9312977099237</v>
      </c>
      <c r="AA178" s="9">
        <f t="shared" si="12"/>
        <v>3.5791751602513679</v>
      </c>
      <c r="AB178" s="9">
        <f t="shared" si="13"/>
        <v>1.1389312977099237</v>
      </c>
      <c r="AC178" s="9">
        <f t="shared" si="14"/>
        <v>3.1425733645638685</v>
      </c>
      <c r="AD178" s="9">
        <f t="shared" si="15"/>
        <v>3.1425733645638685</v>
      </c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pans="1:40" ht="26.25" x14ac:dyDescent="0.25">
      <c r="A179" s="7" t="s">
        <v>35</v>
      </c>
      <c r="B179" s="7" t="s">
        <v>36</v>
      </c>
      <c r="C179" s="7" t="s">
        <v>178</v>
      </c>
      <c r="D179" s="7" t="s">
        <v>38</v>
      </c>
      <c r="E179" s="7" t="s">
        <v>176</v>
      </c>
      <c r="F179" s="7">
        <v>56</v>
      </c>
      <c r="G179" s="7">
        <v>3450</v>
      </c>
      <c r="H179" s="7" t="s">
        <v>42</v>
      </c>
      <c r="I179" s="7" t="s">
        <v>41</v>
      </c>
      <c r="J179" s="7">
        <v>0.94</v>
      </c>
      <c r="K179" s="7">
        <v>1.25</v>
      </c>
      <c r="L179" s="7">
        <v>62</v>
      </c>
      <c r="M179" s="7">
        <v>0.75</v>
      </c>
      <c r="N179" s="7" t="s">
        <v>42</v>
      </c>
      <c r="O179" s="7"/>
      <c r="P179" s="7"/>
      <c r="Q179" s="7"/>
      <c r="R179" s="7"/>
      <c r="S179" s="7"/>
      <c r="T179" s="7"/>
      <c r="U179" s="7"/>
      <c r="V179" s="7"/>
      <c r="W179" s="7"/>
      <c r="X179" s="7" t="s">
        <v>43</v>
      </c>
      <c r="Y179" s="9">
        <f t="shared" si="10"/>
        <v>1.5161290322580645</v>
      </c>
      <c r="Z179" s="9">
        <f t="shared" si="11"/>
        <v>1131.0322580645161</v>
      </c>
      <c r="AA179" s="9">
        <f t="shared" si="12"/>
        <v>3.7768427938424876</v>
      </c>
      <c r="AB179" s="9">
        <f t="shared" si="13"/>
        <v>1.131032258064516</v>
      </c>
      <c r="AC179" s="9">
        <f t="shared" si="14"/>
        <v>3.339288306688641</v>
      </c>
      <c r="AD179" s="9">
        <f t="shared" si="15"/>
        <v>3.339288306688641</v>
      </c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:40" ht="26.25" x14ac:dyDescent="0.25">
      <c r="A180" s="7" t="s">
        <v>35</v>
      </c>
      <c r="B180" s="7" t="s">
        <v>36</v>
      </c>
      <c r="C180" s="7" t="s">
        <v>179</v>
      </c>
      <c r="D180" s="7" t="s">
        <v>34</v>
      </c>
      <c r="E180" s="7" t="s">
        <v>176</v>
      </c>
      <c r="F180" s="7">
        <v>48</v>
      </c>
      <c r="G180" s="7">
        <v>3450</v>
      </c>
      <c r="H180" s="7" t="s">
        <v>42</v>
      </c>
      <c r="I180" s="7" t="s">
        <v>41</v>
      </c>
      <c r="J180" s="7">
        <v>0.64</v>
      </c>
      <c r="K180" s="7">
        <v>1.27</v>
      </c>
      <c r="L180" s="7">
        <v>76</v>
      </c>
      <c r="M180" s="7">
        <v>0.5</v>
      </c>
      <c r="N180" s="7" t="s">
        <v>42</v>
      </c>
      <c r="O180" s="7"/>
      <c r="P180" s="7"/>
      <c r="Q180" s="7"/>
      <c r="R180" s="7"/>
      <c r="S180" s="7"/>
      <c r="T180" s="7"/>
      <c r="U180" s="7"/>
      <c r="V180" s="7"/>
      <c r="W180" s="7"/>
      <c r="X180" s="7" t="s">
        <v>43</v>
      </c>
      <c r="Y180" s="9">
        <f t="shared" si="10"/>
        <v>0.84210526315789469</v>
      </c>
      <c r="Z180" s="9">
        <f t="shared" si="11"/>
        <v>628.21052631578948</v>
      </c>
      <c r="AA180" s="9">
        <f t="shared" si="12"/>
        <v>3.3226118914733989</v>
      </c>
      <c r="AB180" s="9">
        <f t="shared" si="13"/>
        <v>0.62821052631578944</v>
      </c>
      <c r="AC180" s="9">
        <f t="shared" si="14"/>
        <v>5.2890102159848009</v>
      </c>
      <c r="AD180" s="9">
        <f t="shared" si="15"/>
        <v>5.2890102159848009</v>
      </c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pans="1:40" ht="26.25" x14ac:dyDescent="0.25">
      <c r="A181" s="7" t="s">
        <v>35</v>
      </c>
      <c r="B181" s="7" t="s">
        <v>36</v>
      </c>
      <c r="C181" s="7" t="s">
        <v>180</v>
      </c>
      <c r="D181" s="7" t="s">
        <v>38</v>
      </c>
      <c r="E181" s="7" t="s">
        <v>176</v>
      </c>
      <c r="F181" s="7">
        <v>56</v>
      </c>
      <c r="G181" s="7">
        <v>3450</v>
      </c>
      <c r="H181" s="7" t="s">
        <v>42</v>
      </c>
      <c r="I181" s="7" t="s">
        <v>41</v>
      </c>
      <c r="J181" s="7">
        <v>0.8</v>
      </c>
      <c r="K181" s="7">
        <v>1.6</v>
      </c>
      <c r="L181" s="7">
        <v>64.5</v>
      </c>
      <c r="M181" s="7">
        <v>0.5</v>
      </c>
      <c r="N181" s="7" t="s">
        <v>42</v>
      </c>
      <c r="O181" s="7"/>
      <c r="P181" s="7"/>
      <c r="Q181" s="7"/>
      <c r="R181" s="7"/>
      <c r="S181" s="7"/>
      <c r="T181" s="7"/>
      <c r="U181" s="7"/>
      <c r="V181" s="7"/>
      <c r="W181" s="7"/>
      <c r="X181" s="7" t="s">
        <v>43</v>
      </c>
      <c r="Y181" s="9">
        <f t="shared" si="10"/>
        <v>1.2403100775193798</v>
      </c>
      <c r="Z181" s="9">
        <f t="shared" si="11"/>
        <v>925.2713178294573</v>
      </c>
      <c r="AA181" s="9">
        <f t="shared" si="12"/>
        <v>3.5791751602513679</v>
      </c>
      <c r="AB181" s="9">
        <f t="shared" si="13"/>
        <v>0.92527131782945726</v>
      </c>
      <c r="AC181" s="9">
        <f t="shared" si="14"/>
        <v>3.8682439315719379</v>
      </c>
      <c r="AD181" s="9">
        <f t="shared" si="15"/>
        <v>3.8682439315719379</v>
      </c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pans="1:40" ht="26.25" x14ac:dyDescent="0.25">
      <c r="A182" s="7" t="s">
        <v>35</v>
      </c>
      <c r="B182" s="7" t="s">
        <v>36</v>
      </c>
      <c r="C182" s="7" t="s">
        <v>181</v>
      </c>
      <c r="D182" s="7" t="s">
        <v>38</v>
      </c>
      <c r="E182" s="7" t="s">
        <v>176</v>
      </c>
      <c r="F182" s="7">
        <v>56</v>
      </c>
      <c r="G182" s="7">
        <v>3450</v>
      </c>
      <c r="H182" s="7" t="s">
        <v>42</v>
      </c>
      <c r="I182" s="7" t="s">
        <v>41</v>
      </c>
      <c r="J182" s="7">
        <v>0.75</v>
      </c>
      <c r="K182" s="7">
        <v>1</v>
      </c>
      <c r="L182" s="7">
        <v>50.8</v>
      </c>
      <c r="M182" s="7">
        <v>0.75</v>
      </c>
      <c r="N182" s="7" t="s">
        <v>42</v>
      </c>
      <c r="O182" s="7"/>
      <c r="P182" s="7"/>
      <c r="Q182" s="7"/>
      <c r="R182" s="7"/>
      <c r="S182" s="7"/>
      <c r="T182" s="7"/>
      <c r="U182" s="7"/>
      <c r="V182" s="7"/>
      <c r="W182" s="7"/>
      <c r="X182" s="7" t="s">
        <v>43</v>
      </c>
      <c r="Y182" s="9">
        <f t="shared" si="10"/>
        <v>1.4763779527559056</v>
      </c>
      <c r="Z182" s="9">
        <f t="shared" si="11"/>
        <v>1101.3779527559057</v>
      </c>
      <c r="AA182" s="9">
        <f t="shared" si="12"/>
        <v>3.5029992542358679</v>
      </c>
      <c r="AB182" s="9">
        <f t="shared" si="13"/>
        <v>1.1013779527559056</v>
      </c>
      <c r="AC182" s="9">
        <f t="shared" si="14"/>
        <v>3.1805605382516906</v>
      </c>
      <c r="AD182" s="9">
        <f t="shared" si="15"/>
        <v>3.1805605382516906</v>
      </c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:40" ht="26.25" x14ac:dyDescent="0.25">
      <c r="A183" s="7" t="s">
        <v>35</v>
      </c>
      <c r="B183" s="7" t="s">
        <v>36</v>
      </c>
      <c r="C183" s="7" t="s">
        <v>182</v>
      </c>
      <c r="D183" s="7" t="s">
        <v>38</v>
      </c>
      <c r="E183" s="7" t="s">
        <v>176</v>
      </c>
      <c r="F183" s="7">
        <v>56</v>
      </c>
      <c r="G183" s="7">
        <v>3450</v>
      </c>
      <c r="H183" s="7" t="s">
        <v>42</v>
      </c>
      <c r="I183" s="7" t="s">
        <v>41</v>
      </c>
      <c r="J183" s="7">
        <v>0.8</v>
      </c>
      <c r="K183" s="7">
        <v>1.6</v>
      </c>
      <c r="L183" s="7">
        <v>52.4</v>
      </c>
      <c r="M183" s="7">
        <v>0.5</v>
      </c>
      <c r="N183" s="7" t="s">
        <v>42</v>
      </c>
      <c r="O183" s="7"/>
      <c r="P183" s="7"/>
      <c r="Q183" s="7"/>
      <c r="R183" s="7"/>
      <c r="S183" s="7"/>
      <c r="T183" s="7"/>
      <c r="U183" s="7"/>
      <c r="V183" s="7"/>
      <c r="W183" s="7"/>
      <c r="X183" s="7" t="s">
        <v>43</v>
      </c>
      <c r="Y183" s="9">
        <f t="shared" si="10"/>
        <v>1.5267175572519085</v>
      </c>
      <c r="Z183" s="9">
        <f t="shared" si="11"/>
        <v>1138.9312977099237</v>
      </c>
      <c r="AA183" s="9">
        <f t="shared" si="12"/>
        <v>3.5791751602513679</v>
      </c>
      <c r="AB183" s="9">
        <f t="shared" si="13"/>
        <v>1.1389312977099237</v>
      </c>
      <c r="AC183" s="9">
        <f t="shared" si="14"/>
        <v>3.1425733645638685</v>
      </c>
      <c r="AD183" s="9">
        <f t="shared" si="15"/>
        <v>3.1425733645638685</v>
      </c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pans="1:40" ht="26.25" x14ac:dyDescent="0.25">
      <c r="A184" s="7" t="s">
        <v>35</v>
      </c>
      <c r="B184" s="7" t="s">
        <v>36</v>
      </c>
      <c r="C184" s="7" t="s">
        <v>183</v>
      </c>
      <c r="D184" s="7" t="s">
        <v>34</v>
      </c>
      <c r="E184" s="7" t="s">
        <v>176</v>
      </c>
      <c r="F184" s="7">
        <v>56</v>
      </c>
      <c r="G184" s="7">
        <v>3450</v>
      </c>
      <c r="H184" s="7" t="s">
        <v>42</v>
      </c>
      <c r="I184" s="7" t="s">
        <v>41</v>
      </c>
      <c r="J184" s="7">
        <v>0.75</v>
      </c>
      <c r="K184" s="7">
        <v>1</v>
      </c>
      <c r="L184" s="7">
        <v>78.7</v>
      </c>
      <c r="M184" s="7">
        <v>0.75</v>
      </c>
      <c r="N184" s="7" t="s">
        <v>42</v>
      </c>
      <c r="O184" s="7"/>
      <c r="P184" s="7"/>
      <c r="Q184" s="7"/>
      <c r="R184" s="7"/>
      <c r="S184" s="7"/>
      <c r="T184" s="7"/>
      <c r="U184" s="7"/>
      <c r="V184" s="7"/>
      <c r="W184" s="7"/>
      <c r="X184" s="7" t="s">
        <v>43</v>
      </c>
      <c r="Y184" s="9">
        <f t="shared" si="10"/>
        <v>0.95298602287166456</v>
      </c>
      <c r="Z184" s="9">
        <f t="shared" si="11"/>
        <v>710.92757306226179</v>
      </c>
      <c r="AA184" s="9">
        <f t="shared" si="12"/>
        <v>3.5029992542358679</v>
      </c>
      <c r="AB184" s="9">
        <f t="shared" si="13"/>
        <v>0.71092757306226173</v>
      </c>
      <c r="AC184" s="9">
        <f t="shared" si="14"/>
        <v>4.9273644559135441</v>
      </c>
      <c r="AD184" s="9">
        <f t="shared" si="15"/>
        <v>4.9273644559135441</v>
      </c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pans="1:40" ht="26.25" x14ac:dyDescent="0.25">
      <c r="A185" s="7" t="s">
        <v>35</v>
      </c>
      <c r="B185" s="7" t="s">
        <v>36</v>
      </c>
      <c r="C185" s="7" t="s">
        <v>184</v>
      </c>
      <c r="D185" s="7" t="s">
        <v>34</v>
      </c>
      <c r="E185" s="7" t="s">
        <v>176</v>
      </c>
      <c r="F185" s="7">
        <v>56</v>
      </c>
      <c r="G185" s="7">
        <v>3450</v>
      </c>
      <c r="H185" s="7" t="s">
        <v>42</v>
      </c>
      <c r="I185" s="7" t="s">
        <v>41</v>
      </c>
      <c r="J185" s="7">
        <v>0.8</v>
      </c>
      <c r="K185" s="7">
        <v>1.6</v>
      </c>
      <c r="L185" s="7">
        <v>78.599999999999994</v>
      </c>
      <c r="M185" s="7">
        <v>0.5</v>
      </c>
      <c r="N185" s="7" t="s">
        <v>42</v>
      </c>
      <c r="O185" s="7"/>
      <c r="P185" s="7"/>
      <c r="Q185" s="7"/>
      <c r="R185" s="7"/>
      <c r="S185" s="7"/>
      <c r="T185" s="7"/>
      <c r="U185" s="7"/>
      <c r="V185" s="7"/>
      <c r="W185" s="7"/>
      <c r="X185" s="7" t="s">
        <v>43</v>
      </c>
      <c r="Y185" s="9">
        <f t="shared" si="10"/>
        <v>1.0178117048346058</v>
      </c>
      <c r="Z185" s="9">
        <f t="shared" si="11"/>
        <v>759.2875318066159</v>
      </c>
      <c r="AA185" s="9">
        <f t="shared" si="12"/>
        <v>3.5791751602513679</v>
      </c>
      <c r="AB185" s="9">
        <f t="shared" si="13"/>
        <v>0.7592875318066159</v>
      </c>
      <c r="AC185" s="9">
        <f t="shared" si="14"/>
        <v>4.7138600468458023</v>
      </c>
      <c r="AD185" s="9">
        <f t="shared" si="15"/>
        <v>4.7138600468458023</v>
      </c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pans="1:40" ht="26.25" x14ac:dyDescent="0.25">
      <c r="A186" s="7" t="s">
        <v>35</v>
      </c>
      <c r="B186" s="7" t="s">
        <v>36</v>
      </c>
      <c r="C186" s="7" t="s">
        <v>185</v>
      </c>
      <c r="D186" s="7" t="s">
        <v>38</v>
      </c>
      <c r="E186" s="7" t="s">
        <v>176</v>
      </c>
      <c r="F186" s="7">
        <v>56</v>
      </c>
      <c r="G186" s="7">
        <v>3450</v>
      </c>
      <c r="H186" s="7" t="s">
        <v>42</v>
      </c>
      <c r="I186" s="7" t="s">
        <v>41</v>
      </c>
      <c r="J186" s="7">
        <v>0.95</v>
      </c>
      <c r="K186" s="7">
        <v>1.9</v>
      </c>
      <c r="L186" s="7">
        <v>68</v>
      </c>
      <c r="M186" s="7">
        <v>0.5</v>
      </c>
      <c r="N186" s="7" t="s">
        <v>42</v>
      </c>
      <c r="O186" s="7"/>
      <c r="P186" s="7"/>
      <c r="Q186" s="7"/>
      <c r="R186" s="7"/>
      <c r="S186" s="7"/>
      <c r="T186" s="7"/>
      <c r="U186" s="7"/>
      <c r="V186" s="7"/>
      <c r="W186" s="7"/>
      <c r="X186" s="7" t="s">
        <v>43</v>
      </c>
      <c r="Y186" s="9">
        <f t="shared" si="10"/>
        <v>1.3970588235294117</v>
      </c>
      <c r="Z186" s="9">
        <f t="shared" si="11"/>
        <v>1042.2058823529412</v>
      </c>
      <c r="AA186" s="9">
        <f t="shared" si="12"/>
        <v>3.7901886389930106</v>
      </c>
      <c r="AB186" s="9">
        <f t="shared" si="13"/>
        <v>1.0422058823529412</v>
      </c>
      <c r="AC186" s="9">
        <f t="shared" si="14"/>
        <v>3.6366985671161944</v>
      </c>
      <c r="AD186" s="9">
        <f t="shared" si="15"/>
        <v>3.6366985671161944</v>
      </c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pans="1:40" ht="26.25" x14ac:dyDescent="0.25">
      <c r="A187" s="7" t="s">
        <v>35</v>
      </c>
      <c r="B187" s="7" t="s">
        <v>36</v>
      </c>
      <c r="C187" s="7" t="s">
        <v>186</v>
      </c>
      <c r="D187" s="7" t="s">
        <v>38</v>
      </c>
      <c r="E187" s="7" t="s">
        <v>176</v>
      </c>
      <c r="F187" s="7">
        <v>56</v>
      </c>
      <c r="G187" s="7">
        <v>3450</v>
      </c>
      <c r="H187" s="7" t="s">
        <v>42</v>
      </c>
      <c r="I187" s="7" t="s">
        <v>41</v>
      </c>
      <c r="J187" s="7">
        <v>0.98</v>
      </c>
      <c r="K187" s="7">
        <v>1.95</v>
      </c>
      <c r="L187" s="7">
        <v>62.5</v>
      </c>
      <c r="M187" s="7">
        <v>0.5</v>
      </c>
      <c r="N187" s="7" t="s">
        <v>42</v>
      </c>
      <c r="O187" s="7"/>
      <c r="P187" s="7"/>
      <c r="Q187" s="7"/>
      <c r="R187" s="7"/>
      <c r="S187" s="7"/>
      <c r="T187" s="7"/>
      <c r="U187" s="7"/>
      <c r="V187" s="7"/>
      <c r="W187" s="7"/>
      <c r="X187" s="7" t="s">
        <v>43</v>
      </c>
      <c r="Y187" s="9">
        <f t="shared" si="10"/>
        <v>1.5680000000000001</v>
      </c>
      <c r="Z187" s="9">
        <f t="shared" si="11"/>
        <v>1169.7280000000001</v>
      </c>
      <c r="AA187" s="9">
        <f t="shared" si="12"/>
        <v>3.8296726122184768</v>
      </c>
      <c r="AB187" s="9">
        <f t="shared" si="13"/>
        <v>1.1697280000000001</v>
      </c>
      <c r="AC187" s="9">
        <f t="shared" si="14"/>
        <v>3.2739855865795096</v>
      </c>
      <c r="AD187" s="9">
        <f t="shared" si="15"/>
        <v>3.2739855865795096</v>
      </c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pans="1:40" ht="26.25" x14ac:dyDescent="0.25">
      <c r="A188" s="7" t="s">
        <v>35</v>
      </c>
      <c r="B188" s="7" t="s">
        <v>36</v>
      </c>
      <c r="C188" s="7" t="s">
        <v>187</v>
      </c>
      <c r="D188" s="7" t="s">
        <v>34</v>
      </c>
      <c r="E188" s="7" t="s">
        <v>176</v>
      </c>
      <c r="F188" s="7">
        <v>56</v>
      </c>
      <c r="G188" s="7">
        <v>3450</v>
      </c>
      <c r="H188" s="7" t="s">
        <v>42</v>
      </c>
      <c r="I188" s="7" t="s">
        <v>41</v>
      </c>
      <c r="J188" s="7">
        <v>0.8</v>
      </c>
      <c r="K188" s="7">
        <v>1.6</v>
      </c>
      <c r="L188" s="7">
        <v>78.599999999999994</v>
      </c>
      <c r="M188" s="7">
        <v>0.5</v>
      </c>
      <c r="N188" s="7" t="s">
        <v>42</v>
      </c>
      <c r="O188" s="7"/>
      <c r="P188" s="7"/>
      <c r="Q188" s="7"/>
      <c r="R188" s="7"/>
      <c r="S188" s="7"/>
      <c r="T188" s="7"/>
      <c r="U188" s="7"/>
      <c r="V188" s="7"/>
      <c r="W188" s="7"/>
      <c r="X188" s="7" t="s">
        <v>43</v>
      </c>
      <c r="Y188" s="9">
        <f t="shared" si="10"/>
        <v>1.0178117048346058</v>
      </c>
      <c r="Z188" s="9">
        <f t="shared" si="11"/>
        <v>759.2875318066159</v>
      </c>
      <c r="AA188" s="9">
        <f t="shared" si="12"/>
        <v>3.5791751602513679</v>
      </c>
      <c r="AB188" s="9">
        <f t="shared" si="13"/>
        <v>0.7592875318066159</v>
      </c>
      <c r="AC188" s="9">
        <f t="shared" si="14"/>
        <v>4.7138600468458023</v>
      </c>
      <c r="AD188" s="9">
        <f t="shared" si="15"/>
        <v>4.7138600468458023</v>
      </c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pans="1:40" ht="26.25" x14ac:dyDescent="0.25">
      <c r="A189" s="10" t="s">
        <v>87</v>
      </c>
      <c r="B189" s="10" t="s">
        <v>36</v>
      </c>
      <c r="C189" s="10" t="s">
        <v>188</v>
      </c>
      <c r="D189" s="10" t="s">
        <v>38</v>
      </c>
      <c r="E189" s="10" t="s">
        <v>189</v>
      </c>
      <c r="F189" s="10">
        <v>56</v>
      </c>
      <c r="G189" s="10">
        <v>3450</v>
      </c>
      <c r="H189" s="10" t="s">
        <v>42</v>
      </c>
      <c r="I189" s="10" t="s">
        <v>41</v>
      </c>
      <c r="J189" s="10">
        <v>0.8</v>
      </c>
      <c r="K189" s="10">
        <v>1.6</v>
      </c>
      <c r="L189" s="10">
        <v>52.4</v>
      </c>
      <c r="M189" s="10">
        <v>0.5</v>
      </c>
      <c r="N189" s="10" t="s">
        <v>42</v>
      </c>
      <c r="O189" s="9"/>
      <c r="P189" s="9"/>
      <c r="Q189" s="9"/>
      <c r="R189" s="9"/>
      <c r="S189" s="9"/>
      <c r="T189" s="9"/>
      <c r="U189" s="9"/>
      <c r="V189" s="9"/>
      <c r="W189" s="9"/>
      <c r="X189" s="10" t="s">
        <v>43</v>
      </c>
      <c r="Y189" s="9">
        <f t="shared" si="10"/>
        <v>1.5267175572519085</v>
      </c>
      <c r="Z189" s="9">
        <f t="shared" si="11"/>
        <v>1138.9312977099237</v>
      </c>
      <c r="AA189" s="9">
        <f t="shared" si="12"/>
        <v>3.5791751602513679</v>
      </c>
      <c r="AB189" s="9">
        <f t="shared" si="13"/>
        <v>1.1389312977099237</v>
      </c>
      <c r="AC189" s="9">
        <f t="shared" si="14"/>
        <v>3.1425733645638685</v>
      </c>
      <c r="AD189" s="9">
        <f t="shared" si="15"/>
        <v>3.1425733645638685</v>
      </c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pans="1:40" ht="26.25" x14ac:dyDescent="0.25">
      <c r="A190" s="10" t="s">
        <v>87</v>
      </c>
      <c r="B190" s="10" t="s">
        <v>36</v>
      </c>
      <c r="C190" s="10" t="s">
        <v>190</v>
      </c>
      <c r="D190" s="10" t="s">
        <v>38</v>
      </c>
      <c r="E190" s="10" t="s">
        <v>189</v>
      </c>
      <c r="F190" s="10">
        <v>56</v>
      </c>
      <c r="G190" s="10">
        <v>3450</v>
      </c>
      <c r="H190" s="10" t="s">
        <v>42</v>
      </c>
      <c r="I190" s="10" t="s">
        <v>41</v>
      </c>
      <c r="J190" s="10">
        <v>0.8</v>
      </c>
      <c r="K190" s="10">
        <v>1.6</v>
      </c>
      <c r="L190" s="10">
        <v>52.4</v>
      </c>
      <c r="M190" s="10">
        <v>0.5</v>
      </c>
      <c r="N190" s="10" t="s">
        <v>42</v>
      </c>
      <c r="O190" s="9"/>
      <c r="P190" s="9"/>
      <c r="Q190" s="9"/>
      <c r="R190" s="9"/>
      <c r="S190" s="9"/>
      <c r="T190" s="9"/>
      <c r="U190" s="9"/>
      <c r="V190" s="9"/>
      <c r="W190" s="9"/>
      <c r="X190" s="10" t="s">
        <v>43</v>
      </c>
      <c r="Y190" s="9">
        <f t="shared" si="10"/>
        <v>1.5267175572519085</v>
      </c>
      <c r="Z190" s="9">
        <f t="shared" si="11"/>
        <v>1138.9312977099237</v>
      </c>
      <c r="AA190" s="9">
        <f t="shared" si="12"/>
        <v>3.5791751602513679</v>
      </c>
      <c r="AB190" s="9">
        <f t="shared" si="13"/>
        <v>1.1389312977099237</v>
      </c>
      <c r="AC190" s="9">
        <f t="shared" si="14"/>
        <v>3.1425733645638685</v>
      </c>
      <c r="AD190" s="9">
        <f t="shared" si="15"/>
        <v>3.1425733645638685</v>
      </c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pans="1:40" ht="26.25" x14ac:dyDescent="0.25">
      <c r="A191" s="10" t="s">
        <v>87</v>
      </c>
      <c r="B191" s="10" t="s">
        <v>36</v>
      </c>
      <c r="C191" s="10" t="s">
        <v>191</v>
      </c>
      <c r="D191" s="10" t="s">
        <v>38</v>
      </c>
      <c r="E191" s="10" t="s">
        <v>189</v>
      </c>
      <c r="F191" s="10">
        <v>56</v>
      </c>
      <c r="G191" s="10">
        <v>3450</v>
      </c>
      <c r="H191" s="10" t="s">
        <v>42</v>
      </c>
      <c r="I191" s="10" t="s">
        <v>41</v>
      </c>
      <c r="J191" s="10">
        <v>0.75</v>
      </c>
      <c r="K191" s="10">
        <v>1</v>
      </c>
      <c r="L191" s="10">
        <v>50.8</v>
      </c>
      <c r="M191" s="10">
        <v>0.75</v>
      </c>
      <c r="N191" s="10" t="s">
        <v>42</v>
      </c>
      <c r="O191" s="9"/>
      <c r="P191" s="9"/>
      <c r="Q191" s="9"/>
      <c r="R191" s="9"/>
      <c r="S191" s="9"/>
      <c r="T191" s="9"/>
      <c r="U191" s="9"/>
      <c r="V191" s="9"/>
      <c r="W191" s="9"/>
      <c r="X191" s="10" t="s">
        <v>43</v>
      </c>
      <c r="Y191" s="9">
        <f t="shared" si="10"/>
        <v>1.4763779527559056</v>
      </c>
      <c r="Z191" s="9">
        <f t="shared" si="11"/>
        <v>1101.3779527559057</v>
      </c>
      <c r="AA191" s="9">
        <f t="shared" si="12"/>
        <v>3.5029992542358679</v>
      </c>
      <c r="AB191" s="9">
        <f t="shared" si="13"/>
        <v>1.1013779527559056</v>
      </c>
      <c r="AC191" s="9">
        <f t="shared" si="14"/>
        <v>3.1805605382516906</v>
      </c>
      <c r="AD191" s="9">
        <f t="shared" si="15"/>
        <v>3.1805605382516906</v>
      </c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pans="1:40" ht="26.25" x14ac:dyDescent="0.25">
      <c r="A192" s="10" t="s">
        <v>87</v>
      </c>
      <c r="B192" s="10" t="s">
        <v>36</v>
      </c>
      <c r="C192" s="10" t="s">
        <v>192</v>
      </c>
      <c r="D192" s="10" t="s">
        <v>38</v>
      </c>
      <c r="E192" s="10" t="s">
        <v>189</v>
      </c>
      <c r="F192" s="10">
        <v>56</v>
      </c>
      <c r="G192" s="10">
        <v>3450</v>
      </c>
      <c r="H192" s="10" t="s">
        <v>42</v>
      </c>
      <c r="I192" s="10" t="s">
        <v>41</v>
      </c>
      <c r="J192" s="10">
        <v>0.98</v>
      </c>
      <c r="K192" s="10">
        <v>1.95</v>
      </c>
      <c r="L192" s="10">
        <v>62.5</v>
      </c>
      <c r="M192" s="10">
        <v>0.5</v>
      </c>
      <c r="N192" s="10" t="s">
        <v>42</v>
      </c>
      <c r="O192" s="9"/>
      <c r="P192" s="9"/>
      <c r="Q192" s="9"/>
      <c r="R192" s="9"/>
      <c r="S192" s="9"/>
      <c r="T192" s="9"/>
      <c r="U192" s="9"/>
      <c r="V192" s="9"/>
      <c r="W192" s="9"/>
      <c r="X192" s="10" t="s">
        <v>43</v>
      </c>
      <c r="Y192" s="9">
        <f t="shared" si="10"/>
        <v>1.5680000000000001</v>
      </c>
      <c r="Z192" s="9">
        <f t="shared" si="11"/>
        <v>1169.7280000000001</v>
      </c>
      <c r="AA192" s="9">
        <f t="shared" si="12"/>
        <v>3.8296726122184768</v>
      </c>
      <c r="AB192" s="9">
        <f t="shared" si="13"/>
        <v>1.1697280000000001</v>
      </c>
      <c r="AC192" s="9">
        <f t="shared" si="14"/>
        <v>3.2739855865795096</v>
      </c>
      <c r="AD192" s="9">
        <f t="shared" si="15"/>
        <v>3.2739855865795096</v>
      </c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pans="1:40" ht="26.25" x14ac:dyDescent="0.25">
      <c r="A193" s="10" t="s">
        <v>87</v>
      </c>
      <c r="B193" s="10" t="s">
        <v>36</v>
      </c>
      <c r="C193" s="10" t="s">
        <v>193</v>
      </c>
      <c r="D193" s="10" t="s">
        <v>38</v>
      </c>
      <c r="E193" s="10" t="s">
        <v>189</v>
      </c>
      <c r="F193" s="10">
        <v>56</v>
      </c>
      <c r="G193" s="10">
        <v>3450</v>
      </c>
      <c r="H193" s="10" t="s">
        <v>42</v>
      </c>
      <c r="I193" s="10" t="s">
        <v>41</v>
      </c>
      <c r="J193" s="10">
        <v>0.94</v>
      </c>
      <c r="K193" s="10">
        <v>1.25</v>
      </c>
      <c r="L193" s="10">
        <v>62</v>
      </c>
      <c r="M193" s="10">
        <v>0.75</v>
      </c>
      <c r="N193" s="10" t="s">
        <v>42</v>
      </c>
      <c r="O193" s="9"/>
      <c r="P193" s="9"/>
      <c r="Q193" s="9"/>
      <c r="R193" s="9"/>
      <c r="S193" s="9"/>
      <c r="T193" s="9"/>
      <c r="U193" s="9"/>
      <c r="V193" s="9"/>
      <c r="W193" s="9"/>
      <c r="X193" s="10" t="s">
        <v>43</v>
      </c>
      <c r="Y193" s="9">
        <f t="shared" si="10"/>
        <v>1.5161290322580645</v>
      </c>
      <c r="Z193" s="9">
        <f t="shared" si="11"/>
        <v>1131.0322580645161</v>
      </c>
      <c r="AA193" s="9">
        <f t="shared" si="12"/>
        <v>3.7768427938424876</v>
      </c>
      <c r="AB193" s="9">
        <f t="shared" si="13"/>
        <v>1.131032258064516</v>
      </c>
      <c r="AC193" s="9">
        <f t="shared" si="14"/>
        <v>3.339288306688641</v>
      </c>
      <c r="AD193" s="9">
        <f t="shared" si="15"/>
        <v>3.339288306688641</v>
      </c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pans="1:40" ht="26.25" x14ac:dyDescent="0.25">
      <c r="A194" s="10" t="s">
        <v>87</v>
      </c>
      <c r="B194" s="10" t="s">
        <v>36</v>
      </c>
      <c r="C194" s="10" t="s">
        <v>194</v>
      </c>
      <c r="D194" s="10" t="s">
        <v>38</v>
      </c>
      <c r="E194" s="10" t="s">
        <v>189</v>
      </c>
      <c r="F194" s="10">
        <v>56</v>
      </c>
      <c r="G194" s="10">
        <v>3450</v>
      </c>
      <c r="H194" s="10" t="s">
        <v>42</v>
      </c>
      <c r="I194" s="10" t="s">
        <v>41</v>
      </c>
      <c r="J194" s="10">
        <v>0.8</v>
      </c>
      <c r="K194" s="10">
        <v>1.6</v>
      </c>
      <c r="L194" s="10">
        <v>64.5</v>
      </c>
      <c r="M194" s="10">
        <v>0.5</v>
      </c>
      <c r="N194" s="10" t="s">
        <v>42</v>
      </c>
      <c r="O194" s="9"/>
      <c r="P194" s="9"/>
      <c r="Q194" s="9"/>
      <c r="R194" s="9"/>
      <c r="S194" s="9"/>
      <c r="T194" s="9"/>
      <c r="U194" s="9"/>
      <c r="V194" s="9"/>
      <c r="W194" s="9"/>
      <c r="X194" s="10" t="s">
        <v>43</v>
      </c>
      <c r="Y194" s="9">
        <f t="shared" si="10"/>
        <v>1.2403100775193798</v>
      </c>
      <c r="Z194" s="9">
        <f t="shared" si="11"/>
        <v>925.2713178294573</v>
      </c>
      <c r="AA194" s="9">
        <f t="shared" si="12"/>
        <v>3.5791751602513679</v>
      </c>
      <c r="AB194" s="9">
        <f t="shared" si="13"/>
        <v>0.92527131782945726</v>
      </c>
      <c r="AC194" s="9">
        <f t="shared" si="14"/>
        <v>3.8682439315719379</v>
      </c>
      <c r="AD194" s="9">
        <f t="shared" si="15"/>
        <v>3.8682439315719379</v>
      </c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pans="1:40" ht="26.25" x14ac:dyDescent="0.25">
      <c r="A195" s="10" t="s">
        <v>87</v>
      </c>
      <c r="B195" s="10" t="s">
        <v>36</v>
      </c>
      <c r="C195" s="10" t="s">
        <v>195</v>
      </c>
      <c r="D195" s="10" t="s">
        <v>38</v>
      </c>
      <c r="E195" s="10" t="s">
        <v>189</v>
      </c>
      <c r="F195" s="10">
        <v>56</v>
      </c>
      <c r="G195" s="10">
        <v>3450</v>
      </c>
      <c r="H195" s="10" t="s">
        <v>42</v>
      </c>
      <c r="I195" s="10" t="s">
        <v>41</v>
      </c>
      <c r="J195" s="10">
        <v>0.95</v>
      </c>
      <c r="K195" s="10">
        <v>1.9</v>
      </c>
      <c r="L195" s="10">
        <v>68</v>
      </c>
      <c r="M195" s="10">
        <v>0.5</v>
      </c>
      <c r="N195" s="10" t="s">
        <v>42</v>
      </c>
      <c r="O195" s="9"/>
      <c r="P195" s="9"/>
      <c r="Q195" s="9"/>
      <c r="R195" s="9"/>
      <c r="S195" s="9"/>
      <c r="T195" s="9"/>
      <c r="U195" s="9"/>
      <c r="V195" s="9"/>
      <c r="W195" s="9"/>
      <c r="X195" s="10" t="s">
        <v>43</v>
      </c>
      <c r="Y195" s="9">
        <f t="shared" ref="Y195:Y228" si="16">J195/(L195*0.01)</f>
        <v>1.3970588235294117</v>
      </c>
      <c r="Z195" s="9">
        <f t="shared" ref="Z195:Z228" si="17">Y195*746</f>
        <v>1042.2058823529412</v>
      </c>
      <c r="AA195" s="9">
        <f t="shared" ref="AA195:AA228" si="18">POWER((3956/0.0082*J195*$AD$1),1/3)*60/1000</f>
        <v>3.7901886389930106</v>
      </c>
      <c r="AB195" s="9">
        <f t="shared" ref="AB195:AB228" si="19">Z195/1000</f>
        <v>1.0422058823529412</v>
      </c>
      <c r="AC195" s="9">
        <f t="shared" ref="AC195:AC228" si="20">AA195/AB195</f>
        <v>3.6366985671161944</v>
      </c>
      <c r="AD195" s="9">
        <f t="shared" si="15"/>
        <v>3.6366985671161944</v>
      </c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pans="1:40" ht="26.25" x14ac:dyDescent="0.25">
      <c r="A196" s="10" t="s">
        <v>87</v>
      </c>
      <c r="B196" s="10" t="s">
        <v>36</v>
      </c>
      <c r="C196" s="10" t="s">
        <v>196</v>
      </c>
      <c r="D196" s="10" t="s">
        <v>34</v>
      </c>
      <c r="E196" s="10" t="s">
        <v>189</v>
      </c>
      <c r="F196" s="10">
        <v>56</v>
      </c>
      <c r="G196" s="10">
        <v>3450</v>
      </c>
      <c r="H196" s="10" t="s">
        <v>42</v>
      </c>
      <c r="I196" s="10" t="s">
        <v>41</v>
      </c>
      <c r="J196" s="10">
        <v>0.8</v>
      </c>
      <c r="K196" s="10">
        <v>1.6</v>
      </c>
      <c r="L196" s="10">
        <v>78.599999999999994</v>
      </c>
      <c r="M196" s="10">
        <v>0.5</v>
      </c>
      <c r="N196" s="10" t="s">
        <v>42</v>
      </c>
      <c r="O196" s="9"/>
      <c r="P196" s="9"/>
      <c r="Q196" s="9"/>
      <c r="R196" s="9"/>
      <c r="S196" s="9"/>
      <c r="T196" s="9"/>
      <c r="U196" s="9"/>
      <c r="V196" s="9"/>
      <c r="W196" s="9"/>
      <c r="X196" s="10" t="s">
        <v>43</v>
      </c>
      <c r="Y196" s="9">
        <f t="shared" si="16"/>
        <v>1.0178117048346058</v>
      </c>
      <c r="Z196" s="9">
        <f t="shared" si="17"/>
        <v>759.2875318066159</v>
      </c>
      <c r="AA196" s="9">
        <f t="shared" si="18"/>
        <v>3.5791751602513679</v>
      </c>
      <c r="AB196" s="9">
        <f t="shared" si="19"/>
        <v>0.7592875318066159</v>
      </c>
      <c r="AC196" s="9">
        <f t="shared" si="20"/>
        <v>4.7138600468458023</v>
      </c>
      <c r="AD196" s="9">
        <f t="shared" si="15"/>
        <v>4.7138600468458023</v>
      </c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pans="1:40" ht="26.25" x14ac:dyDescent="0.25">
      <c r="A197" s="10" t="s">
        <v>87</v>
      </c>
      <c r="B197" s="10" t="s">
        <v>36</v>
      </c>
      <c r="C197" s="10" t="s">
        <v>197</v>
      </c>
      <c r="D197" s="10" t="s">
        <v>34</v>
      </c>
      <c r="E197" s="10" t="s">
        <v>189</v>
      </c>
      <c r="F197" s="10">
        <v>56</v>
      </c>
      <c r="G197" s="10">
        <v>3450</v>
      </c>
      <c r="H197" s="10" t="s">
        <v>42</v>
      </c>
      <c r="I197" s="10" t="s">
        <v>41</v>
      </c>
      <c r="J197" s="10">
        <v>0.8</v>
      </c>
      <c r="K197" s="10">
        <v>1.6</v>
      </c>
      <c r="L197" s="10">
        <v>78.599999999999994</v>
      </c>
      <c r="M197" s="10">
        <v>0.5</v>
      </c>
      <c r="N197" s="10" t="s">
        <v>42</v>
      </c>
      <c r="O197" s="9"/>
      <c r="P197" s="9"/>
      <c r="Q197" s="9"/>
      <c r="R197" s="9"/>
      <c r="S197" s="9"/>
      <c r="T197" s="9"/>
      <c r="U197" s="9"/>
      <c r="V197" s="9"/>
      <c r="W197" s="9"/>
      <c r="X197" s="10" t="s">
        <v>43</v>
      </c>
      <c r="Y197" s="9">
        <f t="shared" si="16"/>
        <v>1.0178117048346058</v>
      </c>
      <c r="Z197" s="9">
        <f t="shared" si="17"/>
        <v>759.2875318066159</v>
      </c>
      <c r="AA197" s="9">
        <f t="shared" si="18"/>
        <v>3.5791751602513679</v>
      </c>
      <c r="AB197" s="9">
        <f t="shared" si="19"/>
        <v>0.7592875318066159</v>
      </c>
      <c r="AC197" s="9">
        <f t="shared" si="20"/>
        <v>4.7138600468458023</v>
      </c>
      <c r="AD197" s="9">
        <f t="shared" si="15"/>
        <v>4.7138600468458023</v>
      </c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pans="1:40" ht="26.25" x14ac:dyDescent="0.25">
      <c r="A198" s="10" t="s">
        <v>87</v>
      </c>
      <c r="B198" s="10" t="s">
        <v>36</v>
      </c>
      <c r="C198" s="10" t="s">
        <v>198</v>
      </c>
      <c r="D198" s="10" t="s">
        <v>34</v>
      </c>
      <c r="E198" s="10" t="s">
        <v>189</v>
      </c>
      <c r="F198" s="10">
        <v>48</v>
      </c>
      <c r="G198" s="10">
        <v>3450</v>
      </c>
      <c r="H198" s="10" t="s">
        <v>42</v>
      </c>
      <c r="I198" s="10" t="s">
        <v>41</v>
      </c>
      <c r="J198" s="10">
        <v>0.95</v>
      </c>
      <c r="K198" s="10">
        <v>1.9</v>
      </c>
      <c r="L198" s="10">
        <v>76</v>
      </c>
      <c r="M198" s="10">
        <v>0.5</v>
      </c>
      <c r="N198" s="10" t="s">
        <v>42</v>
      </c>
      <c r="O198" s="9"/>
      <c r="P198" s="9"/>
      <c r="Q198" s="9"/>
      <c r="R198" s="9"/>
      <c r="S198" s="9"/>
      <c r="T198" s="9"/>
      <c r="U198" s="9"/>
      <c r="V198" s="9"/>
      <c r="W198" s="9"/>
      <c r="X198" s="10" t="s">
        <v>43</v>
      </c>
      <c r="Y198" s="9">
        <f t="shared" si="16"/>
        <v>1.25</v>
      </c>
      <c r="Z198" s="9">
        <f t="shared" si="17"/>
        <v>932.5</v>
      </c>
      <c r="AA198" s="9">
        <f t="shared" si="18"/>
        <v>3.7901886389930106</v>
      </c>
      <c r="AB198" s="9">
        <f t="shared" si="19"/>
        <v>0.9325</v>
      </c>
      <c r="AC198" s="9">
        <f t="shared" si="20"/>
        <v>4.0645454573651589</v>
      </c>
      <c r="AD198" s="9">
        <f t="shared" si="15"/>
        <v>4.0645454573651589</v>
      </c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:40" ht="26.25" x14ac:dyDescent="0.25">
      <c r="A199" s="10" t="s">
        <v>87</v>
      </c>
      <c r="B199" s="10" t="s">
        <v>36</v>
      </c>
      <c r="C199" s="10" t="s">
        <v>199</v>
      </c>
      <c r="D199" s="10" t="s">
        <v>34</v>
      </c>
      <c r="E199" s="10" t="s">
        <v>189</v>
      </c>
      <c r="F199" s="10">
        <v>56</v>
      </c>
      <c r="G199" s="10">
        <v>3450</v>
      </c>
      <c r="H199" s="10" t="s">
        <v>42</v>
      </c>
      <c r="I199" s="10" t="s">
        <v>41</v>
      </c>
      <c r="J199" s="10">
        <v>0.75</v>
      </c>
      <c r="K199" s="10">
        <v>1</v>
      </c>
      <c r="L199" s="10">
        <v>78.7</v>
      </c>
      <c r="M199" s="10">
        <v>0.75</v>
      </c>
      <c r="N199" s="10" t="s">
        <v>42</v>
      </c>
      <c r="O199" s="9"/>
      <c r="P199" s="9"/>
      <c r="Q199" s="9"/>
      <c r="R199" s="9"/>
      <c r="S199" s="9"/>
      <c r="T199" s="9"/>
      <c r="U199" s="9"/>
      <c r="V199" s="9"/>
      <c r="W199" s="9"/>
      <c r="X199" s="10" t="s">
        <v>43</v>
      </c>
      <c r="Y199" s="9">
        <f t="shared" si="16"/>
        <v>0.95298602287166456</v>
      </c>
      <c r="Z199" s="9">
        <f t="shared" si="17"/>
        <v>710.92757306226179</v>
      </c>
      <c r="AA199" s="9">
        <f t="shared" si="18"/>
        <v>3.5029992542358679</v>
      </c>
      <c r="AB199" s="9">
        <f t="shared" si="19"/>
        <v>0.71092757306226173</v>
      </c>
      <c r="AC199" s="9">
        <f t="shared" si="20"/>
        <v>4.9273644559135441</v>
      </c>
      <c r="AD199" s="9">
        <f t="shared" si="15"/>
        <v>4.9273644559135441</v>
      </c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pans="1:40" ht="26.25" x14ac:dyDescent="0.25">
      <c r="A200" s="10" t="s">
        <v>87</v>
      </c>
      <c r="B200" s="10" t="s">
        <v>36</v>
      </c>
      <c r="C200" s="10" t="s">
        <v>200</v>
      </c>
      <c r="D200" s="10" t="s">
        <v>34</v>
      </c>
      <c r="E200" s="10" t="s">
        <v>189</v>
      </c>
      <c r="F200" s="10">
        <v>48</v>
      </c>
      <c r="G200" s="10">
        <v>3450</v>
      </c>
      <c r="H200" s="10" t="s">
        <v>42</v>
      </c>
      <c r="I200" s="10" t="s">
        <v>41</v>
      </c>
      <c r="J200" s="10">
        <v>0.64</v>
      </c>
      <c r="K200" s="10">
        <v>1.27</v>
      </c>
      <c r="L200" s="10">
        <v>76</v>
      </c>
      <c r="M200" s="10">
        <v>0.5</v>
      </c>
      <c r="N200" s="10" t="s">
        <v>42</v>
      </c>
      <c r="O200" s="9"/>
      <c r="P200" s="9"/>
      <c r="Q200" s="9"/>
      <c r="R200" s="9"/>
      <c r="S200" s="9"/>
      <c r="T200" s="9"/>
      <c r="U200" s="9"/>
      <c r="V200" s="9"/>
      <c r="W200" s="9"/>
      <c r="X200" s="10" t="s">
        <v>43</v>
      </c>
      <c r="Y200" s="9">
        <f t="shared" si="16"/>
        <v>0.84210526315789469</v>
      </c>
      <c r="Z200" s="9">
        <f t="shared" si="17"/>
        <v>628.21052631578948</v>
      </c>
      <c r="AA200" s="9">
        <f t="shared" si="18"/>
        <v>3.3226118914733989</v>
      </c>
      <c r="AB200" s="9">
        <f t="shared" si="19"/>
        <v>0.62821052631578944</v>
      </c>
      <c r="AC200" s="9">
        <f t="shared" si="20"/>
        <v>5.2890102159848009</v>
      </c>
      <c r="AD200" s="9">
        <f t="shared" si="15"/>
        <v>5.2890102159848009</v>
      </c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pans="1:40" ht="39" x14ac:dyDescent="0.25">
      <c r="A201" s="7" t="s">
        <v>35</v>
      </c>
      <c r="B201" s="7" t="s">
        <v>36</v>
      </c>
      <c r="C201" s="7" t="s">
        <v>201</v>
      </c>
      <c r="D201" s="7" t="s">
        <v>202</v>
      </c>
      <c r="E201" s="7" t="s">
        <v>203</v>
      </c>
      <c r="F201" s="7">
        <v>48</v>
      </c>
      <c r="G201" s="7">
        <v>3450</v>
      </c>
      <c r="H201" s="7" t="s">
        <v>40</v>
      </c>
      <c r="I201" s="7" t="s">
        <v>41</v>
      </c>
      <c r="J201" s="7">
        <v>2.7</v>
      </c>
      <c r="K201" s="7">
        <v>1</v>
      </c>
      <c r="L201" s="7">
        <v>82</v>
      </c>
      <c r="M201" s="7">
        <v>2.7</v>
      </c>
      <c r="N201" s="7" t="s">
        <v>40</v>
      </c>
      <c r="O201" s="7"/>
      <c r="P201" s="7"/>
      <c r="Q201" s="7"/>
      <c r="R201" s="7"/>
      <c r="S201" s="7"/>
      <c r="T201" s="7"/>
      <c r="U201" s="7"/>
      <c r="V201" s="7"/>
      <c r="W201" s="7"/>
      <c r="X201" s="7" t="s">
        <v>43</v>
      </c>
      <c r="Y201" s="9">
        <f t="shared" si="16"/>
        <v>3.2926829268292681</v>
      </c>
      <c r="Z201" s="9">
        <f t="shared" si="17"/>
        <v>2456.3414634146338</v>
      </c>
      <c r="AA201" s="9">
        <f t="shared" si="18"/>
        <v>5.3687627403770533</v>
      </c>
      <c r="AB201" s="9">
        <f t="shared" si="19"/>
        <v>2.4563414634146339</v>
      </c>
      <c r="AC201" s="9">
        <f t="shared" si="20"/>
        <v>2.1856744350656263</v>
      </c>
      <c r="AD201" s="9"/>
      <c r="AE201" s="9">
        <f>J201*0.8^3</f>
        <v>1.3824000000000005</v>
      </c>
      <c r="AF201" s="9">
        <f>AE201/(L201*0.01)</f>
        <v>1.685853658536586</v>
      </c>
      <c r="AG201" s="9">
        <f>AF201*746</f>
        <v>1257.6468292682932</v>
      </c>
      <c r="AH201" s="9"/>
      <c r="AI201" s="9"/>
      <c r="AJ201" s="9"/>
      <c r="AK201" s="9">
        <f>POWER((482439*AE201*$AD$1),1/3)*60/1000</f>
        <v>4.2950101199219644</v>
      </c>
      <c r="AL201" s="9">
        <f>AG201/1000</f>
        <v>1.2576468292682932</v>
      </c>
      <c r="AM201" s="9"/>
      <c r="AN201" s="9">
        <f>(0.2*AK201+0.8*AK202)/(0.2*AL201+0.8*AL202)</f>
        <v>6.8070366139732981</v>
      </c>
    </row>
    <row r="202" spans="1:40" ht="39" x14ac:dyDescent="0.25">
      <c r="A202" s="7" t="s">
        <v>35</v>
      </c>
      <c r="B202" s="7" t="s">
        <v>36</v>
      </c>
      <c r="C202" s="7" t="s">
        <v>201</v>
      </c>
      <c r="D202" s="7" t="s">
        <v>202</v>
      </c>
      <c r="E202" s="7" t="s">
        <v>203</v>
      </c>
      <c r="F202" s="7">
        <v>48</v>
      </c>
      <c r="G202" s="7">
        <v>1725</v>
      </c>
      <c r="H202" s="7" t="s">
        <v>40</v>
      </c>
      <c r="I202" s="7" t="s">
        <v>41</v>
      </c>
      <c r="J202" s="7">
        <v>0.34</v>
      </c>
      <c r="K202" s="7">
        <v>1</v>
      </c>
      <c r="L202" s="8">
        <v>72</v>
      </c>
      <c r="M202" s="7">
        <v>0.34</v>
      </c>
      <c r="N202" s="7" t="s">
        <v>40</v>
      </c>
      <c r="O202" s="7"/>
      <c r="P202" s="7"/>
      <c r="Q202" s="7"/>
      <c r="R202" s="7"/>
      <c r="S202" s="7"/>
      <c r="T202" s="7"/>
      <c r="U202" s="7"/>
      <c r="V202" s="7"/>
      <c r="W202" s="7"/>
      <c r="X202" s="7" t="s">
        <v>43</v>
      </c>
      <c r="Y202" s="9">
        <f t="shared" si="16"/>
        <v>0.47222222222222227</v>
      </c>
      <c r="Z202" s="9">
        <f t="shared" si="17"/>
        <v>352.27777777777783</v>
      </c>
      <c r="AA202" s="9">
        <f t="shared" si="18"/>
        <v>2.6909931736705301</v>
      </c>
      <c r="AB202" s="9">
        <f t="shared" si="19"/>
        <v>0.3522777777777778</v>
      </c>
      <c r="AC202" s="9">
        <f t="shared" si="20"/>
        <v>7.6388388465651378</v>
      </c>
      <c r="AD202" s="9"/>
      <c r="AE202" s="9"/>
      <c r="AF202" s="9"/>
      <c r="AG202" s="9"/>
      <c r="AH202" s="9">
        <f>0.0082*31.1^3/(3956*$AD$1)</f>
        <v>0.11336423117933635</v>
      </c>
      <c r="AI202" s="9">
        <f>AH202/(L202*0.01)</f>
        <v>0.15745032108241161</v>
      </c>
      <c r="AJ202" s="9">
        <f>AI202*746</f>
        <v>117.45793952747906</v>
      </c>
      <c r="AK202" s="9">
        <f>POWER((482439*AH202*$AD$1),1/3)*60/1000</f>
        <v>1.8659999685540942</v>
      </c>
      <c r="AL202" s="9">
        <f>AJ202/1000</f>
        <v>0.11745793952747906</v>
      </c>
      <c r="AM202" s="9"/>
      <c r="AN202" s="9"/>
    </row>
    <row r="203" spans="1:40" ht="51.75" x14ac:dyDescent="0.25">
      <c r="A203" s="7" t="s">
        <v>35</v>
      </c>
      <c r="B203" s="7" t="s">
        <v>36</v>
      </c>
      <c r="C203" s="7" t="s">
        <v>204</v>
      </c>
      <c r="D203" s="7" t="s">
        <v>202</v>
      </c>
      <c r="E203" s="7" t="s">
        <v>203</v>
      </c>
      <c r="F203" s="7">
        <v>56</v>
      </c>
      <c r="G203" s="7">
        <v>3450</v>
      </c>
      <c r="H203" s="7" t="s">
        <v>40</v>
      </c>
      <c r="I203" s="7" t="s">
        <v>41</v>
      </c>
      <c r="J203" s="7">
        <v>1.65</v>
      </c>
      <c r="K203" s="7">
        <v>1</v>
      </c>
      <c r="L203" s="7">
        <v>82</v>
      </c>
      <c r="M203" s="7">
        <v>1.65</v>
      </c>
      <c r="N203" s="7" t="s">
        <v>40</v>
      </c>
      <c r="O203" s="7"/>
      <c r="P203" s="7"/>
      <c r="Q203" s="7"/>
      <c r="R203" s="7"/>
      <c r="S203" s="7"/>
      <c r="T203" s="7"/>
      <c r="U203" s="7"/>
      <c r="V203" s="7"/>
      <c r="W203" s="7"/>
      <c r="X203" s="7" t="s">
        <v>43</v>
      </c>
      <c r="Y203" s="9">
        <f t="shared" si="16"/>
        <v>2.0121951219512191</v>
      </c>
      <c r="Z203" s="9">
        <f t="shared" si="17"/>
        <v>1501.0975609756094</v>
      </c>
      <c r="AA203" s="9">
        <f t="shared" si="18"/>
        <v>4.5559708683859572</v>
      </c>
      <c r="AB203" s="9">
        <f t="shared" si="19"/>
        <v>1.5010975609756094</v>
      </c>
      <c r="AC203" s="9">
        <f t="shared" si="20"/>
        <v>3.03509311241895</v>
      </c>
      <c r="AD203" s="9"/>
      <c r="AE203" s="9">
        <f>J203*0.8^3</f>
        <v>0.84480000000000011</v>
      </c>
      <c r="AF203" s="9">
        <f>AE203/(L203*0.01)</f>
        <v>1.0302439024390244</v>
      </c>
      <c r="AG203" s="9">
        <f>AF203*746</f>
        <v>768.56195121951225</v>
      </c>
      <c r="AH203" s="9"/>
      <c r="AI203" s="9"/>
      <c r="AJ203" s="9"/>
      <c r="AK203" s="9">
        <f>POWER((482439*AE203*$AD$1),1/3)*60/1000</f>
        <v>3.6447766332868445</v>
      </c>
      <c r="AL203" s="9">
        <f>AG203/1000</f>
        <v>0.76856195121951221</v>
      </c>
      <c r="AM203" s="9"/>
      <c r="AN203" s="9">
        <f>(0.2*AK203+0.8*AK204)/(0.2*AL203+0.8*AL204)</f>
        <v>8.9703108339580115</v>
      </c>
    </row>
    <row r="204" spans="1:40" ht="51.75" x14ac:dyDescent="0.25">
      <c r="A204" s="7" t="s">
        <v>35</v>
      </c>
      <c r="B204" s="7" t="s">
        <v>36</v>
      </c>
      <c r="C204" s="7" t="s">
        <v>204</v>
      </c>
      <c r="D204" s="7" t="s">
        <v>202</v>
      </c>
      <c r="E204" s="7" t="s">
        <v>203</v>
      </c>
      <c r="F204" s="7">
        <v>56</v>
      </c>
      <c r="G204" s="7">
        <v>1725</v>
      </c>
      <c r="H204" s="7" t="s">
        <v>40</v>
      </c>
      <c r="I204" s="7" t="s">
        <v>41</v>
      </c>
      <c r="J204" s="7">
        <v>0.20599999999999999</v>
      </c>
      <c r="K204" s="7">
        <v>1</v>
      </c>
      <c r="L204" s="8">
        <v>72</v>
      </c>
      <c r="M204" s="7">
        <v>0.20599999999999999</v>
      </c>
      <c r="N204" s="7" t="s">
        <v>40</v>
      </c>
      <c r="O204" s="7"/>
      <c r="P204" s="7"/>
      <c r="Q204" s="7"/>
      <c r="R204" s="7"/>
      <c r="S204" s="7"/>
      <c r="T204" s="7"/>
      <c r="U204" s="7"/>
      <c r="V204" s="7"/>
      <c r="W204" s="7"/>
      <c r="X204" s="7" t="s">
        <v>43</v>
      </c>
      <c r="Y204" s="9">
        <f t="shared" si="16"/>
        <v>0.28611111111111109</v>
      </c>
      <c r="Z204" s="9">
        <f t="shared" si="17"/>
        <v>213.43888888888887</v>
      </c>
      <c r="AA204" s="9">
        <f t="shared" si="18"/>
        <v>2.2770646639090812</v>
      </c>
      <c r="AB204" s="9">
        <f t="shared" si="19"/>
        <v>0.21343888888888887</v>
      </c>
      <c r="AC204" s="9">
        <f t="shared" si="20"/>
        <v>10.668461946006785</v>
      </c>
      <c r="AD204" s="9"/>
      <c r="AE204" s="9"/>
      <c r="AF204" s="9"/>
      <c r="AG204" s="9"/>
      <c r="AH204" s="9">
        <f>0.0082*31.1^3/(3956*$AD$1)</f>
        <v>0.11336423117933635</v>
      </c>
      <c r="AI204" s="9">
        <f>AH204/(L204*0.01)</f>
        <v>0.15745032108241161</v>
      </c>
      <c r="AJ204" s="9">
        <f>AI204*746</f>
        <v>117.45793952747906</v>
      </c>
      <c r="AK204" s="9">
        <f>POWER((482439*AH204*$AD$1),1/3)*60/1000</f>
        <v>1.8659999685540942</v>
      </c>
      <c r="AL204" s="9">
        <f>AJ204/1000</f>
        <v>0.11745793952747906</v>
      </c>
      <c r="AM204" s="9"/>
      <c r="AN204" s="9"/>
    </row>
    <row r="205" spans="1:40" ht="51.75" x14ac:dyDescent="0.25">
      <c r="A205" s="7" t="s">
        <v>35</v>
      </c>
      <c r="B205" s="7" t="s">
        <v>36</v>
      </c>
      <c r="C205" s="7" t="s">
        <v>205</v>
      </c>
      <c r="D205" s="7" t="s">
        <v>202</v>
      </c>
      <c r="E205" s="7" t="s">
        <v>203</v>
      </c>
      <c r="F205" s="7">
        <v>48</v>
      </c>
      <c r="G205" s="7">
        <v>3450</v>
      </c>
      <c r="H205" s="7" t="s">
        <v>40</v>
      </c>
      <c r="I205" s="7" t="s">
        <v>41</v>
      </c>
      <c r="J205" s="7">
        <v>1.65</v>
      </c>
      <c r="K205" s="7">
        <v>1</v>
      </c>
      <c r="L205" s="7">
        <v>82</v>
      </c>
      <c r="M205" s="7">
        <v>1.65</v>
      </c>
      <c r="N205" s="7" t="s">
        <v>40</v>
      </c>
      <c r="O205" s="7"/>
      <c r="P205" s="7"/>
      <c r="Q205" s="7"/>
      <c r="R205" s="7"/>
      <c r="S205" s="7"/>
      <c r="T205" s="7"/>
      <c r="U205" s="7"/>
      <c r="V205" s="7"/>
      <c r="W205" s="7"/>
      <c r="X205" s="7" t="s">
        <v>43</v>
      </c>
      <c r="Y205" s="9">
        <f t="shared" si="16"/>
        <v>2.0121951219512191</v>
      </c>
      <c r="Z205" s="9">
        <f t="shared" si="17"/>
        <v>1501.0975609756094</v>
      </c>
      <c r="AA205" s="9">
        <f t="shared" si="18"/>
        <v>4.5559708683859572</v>
      </c>
      <c r="AB205" s="9">
        <f t="shared" si="19"/>
        <v>1.5010975609756094</v>
      </c>
      <c r="AC205" s="9">
        <f t="shared" si="20"/>
        <v>3.03509311241895</v>
      </c>
      <c r="AD205" s="9"/>
      <c r="AE205" s="9">
        <f>J205*0.8^3</f>
        <v>0.84480000000000011</v>
      </c>
      <c r="AF205" s="9">
        <f>AE205/(L205*0.01)</f>
        <v>1.0302439024390244</v>
      </c>
      <c r="AG205" s="9">
        <f>AF205*746</f>
        <v>768.56195121951225</v>
      </c>
      <c r="AH205" s="9"/>
      <c r="AI205" s="9"/>
      <c r="AJ205" s="9"/>
      <c r="AK205" s="9">
        <f>POWER((482439*AE205*$AD$1),1/3)*60/1000</f>
        <v>3.6447766332868445</v>
      </c>
      <c r="AL205" s="9">
        <f>AG205/1000</f>
        <v>0.76856195121951221</v>
      </c>
      <c r="AM205" s="9"/>
      <c r="AN205" s="9">
        <f>(0.2*AK205+0.8*AK206)/(0.2*AL205+0.8*AL206)</f>
        <v>8.9703108339580115</v>
      </c>
    </row>
    <row r="206" spans="1:40" ht="51.75" x14ac:dyDescent="0.25">
      <c r="A206" s="7" t="s">
        <v>35</v>
      </c>
      <c r="B206" s="7" t="s">
        <v>36</v>
      </c>
      <c r="C206" s="7" t="s">
        <v>205</v>
      </c>
      <c r="D206" s="7" t="s">
        <v>202</v>
      </c>
      <c r="E206" s="7" t="s">
        <v>203</v>
      </c>
      <c r="F206" s="7">
        <v>48</v>
      </c>
      <c r="G206" s="7">
        <v>1725</v>
      </c>
      <c r="H206" s="7" t="s">
        <v>40</v>
      </c>
      <c r="I206" s="7" t="s">
        <v>41</v>
      </c>
      <c r="J206" s="7">
        <v>0.20599999999999999</v>
      </c>
      <c r="K206" s="7">
        <v>1</v>
      </c>
      <c r="L206" s="8">
        <v>72</v>
      </c>
      <c r="M206" s="7">
        <v>0.20599999999999999</v>
      </c>
      <c r="N206" s="7" t="s">
        <v>40</v>
      </c>
      <c r="O206" s="7"/>
      <c r="P206" s="7"/>
      <c r="Q206" s="7"/>
      <c r="R206" s="7"/>
      <c r="S206" s="7"/>
      <c r="T206" s="7"/>
      <c r="U206" s="7"/>
      <c r="V206" s="7"/>
      <c r="W206" s="7"/>
      <c r="X206" s="7" t="s">
        <v>43</v>
      </c>
      <c r="Y206" s="9">
        <f t="shared" si="16"/>
        <v>0.28611111111111109</v>
      </c>
      <c r="Z206" s="9">
        <f t="shared" si="17"/>
        <v>213.43888888888887</v>
      </c>
      <c r="AA206" s="9">
        <f t="shared" si="18"/>
        <v>2.2770646639090812</v>
      </c>
      <c r="AB206" s="9">
        <f t="shared" si="19"/>
        <v>0.21343888888888887</v>
      </c>
      <c r="AC206" s="9">
        <f t="shared" si="20"/>
        <v>10.668461946006785</v>
      </c>
      <c r="AD206" s="9"/>
      <c r="AE206" s="9"/>
      <c r="AF206" s="9"/>
      <c r="AG206" s="9"/>
      <c r="AH206" s="9">
        <f>0.0082*31.1^3/(3956*$AD$1)</f>
        <v>0.11336423117933635</v>
      </c>
      <c r="AI206" s="9">
        <f>AH206/(L206*0.01)</f>
        <v>0.15745032108241161</v>
      </c>
      <c r="AJ206" s="9">
        <f>AI206*746</f>
        <v>117.45793952747906</v>
      </c>
      <c r="AK206" s="9">
        <f>POWER((482439*AH206*$AD$1),1/3)*60/1000</f>
        <v>1.8659999685540942</v>
      </c>
      <c r="AL206" s="9">
        <f>AJ206/1000</f>
        <v>0.11745793952747906</v>
      </c>
      <c r="AM206" s="9"/>
      <c r="AN206" s="9"/>
    </row>
    <row r="207" spans="1:40" ht="26.25" x14ac:dyDescent="0.25">
      <c r="A207" s="7" t="s">
        <v>35</v>
      </c>
      <c r="B207" s="7" t="s">
        <v>36</v>
      </c>
      <c r="C207" s="7" t="s">
        <v>206</v>
      </c>
      <c r="D207" s="7" t="s">
        <v>202</v>
      </c>
      <c r="E207" s="7" t="s">
        <v>203</v>
      </c>
      <c r="F207" s="7">
        <v>48</v>
      </c>
      <c r="G207" s="7">
        <v>3450</v>
      </c>
      <c r="H207" s="7" t="s">
        <v>40</v>
      </c>
      <c r="I207" s="7" t="s">
        <v>41</v>
      </c>
      <c r="J207" s="7">
        <v>2.7</v>
      </c>
      <c r="K207" s="7">
        <v>1</v>
      </c>
      <c r="L207" s="7">
        <v>82</v>
      </c>
      <c r="M207" s="7">
        <v>2.7</v>
      </c>
      <c r="N207" s="7" t="s">
        <v>42</v>
      </c>
      <c r="O207" s="7"/>
      <c r="P207" s="7"/>
      <c r="Q207" s="7"/>
      <c r="R207" s="7"/>
      <c r="S207" s="7"/>
      <c r="T207" s="7"/>
      <c r="U207" s="7"/>
      <c r="V207" s="7"/>
      <c r="W207" s="7"/>
      <c r="X207" s="7" t="s">
        <v>43</v>
      </c>
      <c r="Y207" s="9">
        <f t="shared" si="16"/>
        <v>3.2926829268292681</v>
      </c>
      <c r="Z207" s="9">
        <f t="shared" si="17"/>
        <v>2456.3414634146338</v>
      </c>
      <c r="AA207" s="9">
        <f t="shared" si="18"/>
        <v>5.3687627403770533</v>
      </c>
      <c r="AB207" s="9">
        <f t="shared" si="19"/>
        <v>2.4563414634146339</v>
      </c>
      <c r="AC207" s="9">
        <f t="shared" si="20"/>
        <v>2.1856744350656263</v>
      </c>
      <c r="AD207" s="9"/>
      <c r="AE207" s="9">
        <f>J207*0.8^3</f>
        <v>1.3824000000000005</v>
      </c>
      <c r="AF207" s="9">
        <f>AE207/(L207*0.01)</f>
        <v>1.685853658536586</v>
      </c>
      <c r="AG207" s="9">
        <f>AF207*746</f>
        <v>1257.6468292682932</v>
      </c>
      <c r="AH207" s="9"/>
      <c r="AI207" s="9"/>
      <c r="AJ207" s="9"/>
      <c r="AK207" s="9">
        <f>POWER((482439*AE207*$AD$1),1/3)*60/1000</f>
        <v>4.2950101199219644</v>
      </c>
      <c r="AL207" s="9">
        <f>AG207/1000</f>
        <v>1.2576468292682932</v>
      </c>
      <c r="AM207" s="9"/>
      <c r="AN207" s="9">
        <f>(0.2*AK207+0.8*AK208)/(0.2*AL207+0.8*AL208)</f>
        <v>6.8070366139732981</v>
      </c>
    </row>
    <row r="208" spans="1:40" ht="26.25" x14ac:dyDescent="0.25">
      <c r="A208" s="7" t="s">
        <v>35</v>
      </c>
      <c r="B208" s="7" t="s">
        <v>36</v>
      </c>
      <c r="C208" s="7" t="s">
        <v>206</v>
      </c>
      <c r="D208" s="7" t="s">
        <v>202</v>
      </c>
      <c r="E208" s="7" t="s">
        <v>203</v>
      </c>
      <c r="F208" s="7">
        <v>48</v>
      </c>
      <c r="G208" s="7">
        <v>1725</v>
      </c>
      <c r="H208" s="7" t="s">
        <v>40</v>
      </c>
      <c r="I208" s="7" t="s">
        <v>41</v>
      </c>
      <c r="J208" s="7">
        <v>0.34</v>
      </c>
      <c r="K208" s="7">
        <v>1</v>
      </c>
      <c r="L208" s="8">
        <v>72</v>
      </c>
      <c r="M208" s="7">
        <v>0.34</v>
      </c>
      <c r="N208" s="7" t="s">
        <v>42</v>
      </c>
      <c r="O208" s="7"/>
      <c r="P208" s="7"/>
      <c r="Q208" s="7"/>
      <c r="R208" s="7"/>
      <c r="S208" s="7"/>
      <c r="T208" s="7"/>
      <c r="U208" s="7"/>
      <c r="V208" s="7"/>
      <c r="W208" s="7"/>
      <c r="X208" s="7" t="s">
        <v>43</v>
      </c>
      <c r="Y208" s="9">
        <f t="shared" si="16"/>
        <v>0.47222222222222227</v>
      </c>
      <c r="Z208" s="9">
        <f t="shared" si="17"/>
        <v>352.27777777777783</v>
      </c>
      <c r="AA208" s="9">
        <f t="shared" si="18"/>
        <v>2.6909931736705301</v>
      </c>
      <c r="AB208" s="9">
        <f t="shared" si="19"/>
        <v>0.3522777777777778</v>
      </c>
      <c r="AC208" s="9">
        <f t="shared" si="20"/>
        <v>7.6388388465651378</v>
      </c>
      <c r="AD208" s="9"/>
      <c r="AE208" s="9"/>
      <c r="AF208" s="9"/>
      <c r="AG208" s="9"/>
      <c r="AH208" s="9">
        <f>0.0082*31.1^3/(3956*$AD$1)</f>
        <v>0.11336423117933635</v>
      </c>
      <c r="AI208" s="9">
        <f>AH208/(L208*0.01)</f>
        <v>0.15745032108241161</v>
      </c>
      <c r="AJ208" s="9">
        <f>AI208*746</f>
        <v>117.45793952747906</v>
      </c>
      <c r="AK208" s="9">
        <f>POWER((482439*AH208*$AD$1),1/3)*60/1000</f>
        <v>1.8659999685540942</v>
      </c>
      <c r="AL208" s="9">
        <f>AJ208/1000</f>
        <v>0.11745793952747906</v>
      </c>
      <c r="AM208" s="9"/>
      <c r="AN208" s="9"/>
    </row>
    <row r="209" spans="1:40" ht="39" x14ac:dyDescent="0.25">
      <c r="A209" s="7" t="s">
        <v>35</v>
      </c>
      <c r="B209" s="7" t="s">
        <v>36</v>
      </c>
      <c r="C209" s="7" t="s">
        <v>207</v>
      </c>
      <c r="D209" s="7" t="s">
        <v>202</v>
      </c>
      <c r="E209" s="7" t="s">
        <v>203</v>
      </c>
      <c r="F209" s="7">
        <v>56</v>
      </c>
      <c r="G209" s="7">
        <v>3450</v>
      </c>
      <c r="H209" s="7" t="s">
        <v>40</v>
      </c>
      <c r="I209" s="7" t="s">
        <v>41</v>
      </c>
      <c r="J209" s="7">
        <v>2.7</v>
      </c>
      <c r="K209" s="7">
        <v>1</v>
      </c>
      <c r="L209" s="7">
        <v>82</v>
      </c>
      <c r="M209" s="7">
        <v>2.7</v>
      </c>
      <c r="N209" s="7" t="s">
        <v>40</v>
      </c>
      <c r="O209" s="7"/>
      <c r="P209" s="7"/>
      <c r="Q209" s="7"/>
      <c r="R209" s="7"/>
      <c r="S209" s="7"/>
      <c r="T209" s="7"/>
      <c r="U209" s="7"/>
      <c r="V209" s="7"/>
      <c r="W209" s="7"/>
      <c r="X209" s="7" t="s">
        <v>43</v>
      </c>
      <c r="Y209" s="9">
        <f t="shared" si="16"/>
        <v>3.2926829268292681</v>
      </c>
      <c r="Z209" s="9">
        <f t="shared" si="17"/>
        <v>2456.3414634146338</v>
      </c>
      <c r="AA209" s="9">
        <f t="shared" si="18"/>
        <v>5.3687627403770533</v>
      </c>
      <c r="AB209" s="9">
        <f t="shared" si="19"/>
        <v>2.4563414634146339</v>
      </c>
      <c r="AC209" s="9">
        <f t="shared" si="20"/>
        <v>2.1856744350656263</v>
      </c>
      <c r="AD209" s="9"/>
      <c r="AE209" s="9">
        <f>J209*0.8^3</f>
        <v>1.3824000000000005</v>
      </c>
      <c r="AF209" s="9">
        <f>AE209/(L209*0.01)</f>
        <v>1.685853658536586</v>
      </c>
      <c r="AG209" s="9">
        <f>AF209*746</f>
        <v>1257.6468292682932</v>
      </c>
      <c r="AH209" s="9"/>
      <c r="AI209" s="9"/>
      <c r="AJ209" s="9"/>
      <c r="AK209" s="9">
        <f>POWER((482439*AE209*$AD$1),1/3)*60/1000</f>
        <v>4.2950101199219644</v>
      </c>
      <c r="AL209" s="9">
        <f>AG209/1000</f>
        <v>1.2576468292682932</v>
      </c>
      <c r="AM209" s="9"/>
      <c r="AN209" s="9">
        <f>(0.2*AK209+0.8*AK210)/(0.2*AL209+0.8*AL210)</f>
        <v>6.8070366139732981</v>
      </c>
    </row>
    <row r="210" spans="1:40" ht="39" x14ac:dyDescent="0.25">
      <c r="A210" s="7" t="s">
        <v>35</v>
      </c>
      <c r="B210" s="7" t="s">
        <v>36</v>
      </c>
      <c r="C210" s="7" t="s">
        <v>207</v>
      </c>
      <c r="D210" s="7" t="s">
        <v>202</v>
      </c>
      <c r="E210" s="7" t="s">
        <v>203</v>
      </c>
      <c r="F210" s="7">
        <v>56</v>
      </c>
      <c r="G210" s="7">
        <v>1725</v>
      </c>
      <c r="H210" s="7" t="s">
        <v>40</v>
      </c>
      <c r="I210" s="7" t="s">
        <v>41</v>
      </c>
      <c r="J210" s="7">
        <v>0.34</v>
      </c>
      <c r="K210" s="7">
        <v>1</v>
      </c>
      <c r="L210" s="8">
        <v>72</v>
      </c>
      <c r="M210" s="7">
        <v>0.34</v>
      </c>
      <c r="N210" s="7" t="s">
        <v>40</v>
      </c>
      <c r="O210" s="7"/>
      <c r="P210" s="7"/>
      <c r="Q210" s="7"/>
      <c r="R210" s="7"/>
      <c r="S210" s="7"/>
      <c r="T210" s="7"/>
      <c r="U210" s="7"/>
      <c r="V210" s="7"/>
      <c r="W210" s="7"/>
      <c r="X210" s="7" t="s">
        <v>43</v>
      </c>
      <c r="Y210" s="9">
        <f t="shared" si="16"/>
        <v>0.47222222222222227</v>
      </c>
      <c r="Z210" s="9">
        <f t="shared" si="17"/>
        <v>352.27777777777783</v>
      </c>
      <c r="AA210" s="9">
        <f t="shared" si="18"/>
        <v>2.6909931736705301</v>
      </c>
      <c r="AB210" s="9">
        <f t="shared" si="19"/>
        <v>0.3522777777777778</v>
      </c>
      <c r="AC210" s="9">
        <f t="shared" si="20"/>
        <v>7.6388388465651378</v>
      </c>
      <c r="AD210" s="9"/>
      <c r="AE210" s="9"/>
      <c r="AF210" s="9"/>
      <c r="AG210" s="9"/>
      <c r="AH210" s="9">
        <f>0.0082*31.1^3/(3956*$AD$1)</f>
        <v>0.11336423117933635</v>
      </c>
      <c r="AI210" s="9">
        <f>AH210/(L210*0.01)</f>
        <v>0.15745032108241161</v>
      </c>
      <c r="AJ210" s="9">
        <f>AI210*746</f>
        <v>117.45793952747906</v>
      </c>
      <c r="AK210" s="9">
        <f>POWER((482439*AH210*$AD$1),1/3)*60/1000</f>
        <v>1.8659999685540942</v>
      </c>
      <c r="AL210" s="9">
        <f>AJ210/1000</f>
        <v>0.11745793952747906</v>
      </c>
      <c r="AM210" s="9"/>
      <c r="AN210" s="9"/>
    </row>
    <row r="211" spans="1:40" ht="26.25" x14ac:dyDescent="0.25">
      <c r="A211" s="7" t="s">
        <v>35</v>
      </c>
      <c r="B211" s="7" t="s">
        <v>36</v>
      </c>
      <c r="C211" s="7" t="s">
        <v>208</v>
      </c>
      <c r="D211" s="7" t="s">
        <v>202</v>
      </c>
      <c r="E211" s="7" t="s">
        <v>203</v>
      </c>
      <c r="F211" s="7">
        <v>56</v>
      </c>
      <c r="G211" s="7">
        <v>3450</v>
      </c>
      <c r="H211" s="7" t="s">
        <v>40</v>
      </c>
      <c r="I211" s="7" t="s">
        <v>41</v>
      </c>
      <c r="J211" s="7">
        <v>2.7</v>
      </c>
      <c r="K211" s="7">
        <v>1</v>
      </c>
      <c r="L211" s="7">
        <v>82</v>
      </c>
      <c r="M211" s="7">
        <v>2.7</v>
      </c>
      <c r="N211" s="7" t="s">
        <v>42</v>
      </c>
      <c r="O211" s="7"/>
      <c r="P211" s="7"/>
      <c r="Q211" s="7"/>
      <c r="R211" s="7"/>
      <c r="S211" s="7"/>
      <c r="T211" s="7"/>
      <c r="U211" s="7"/>
      <c r="V211" s="7"/>
      <c r="W211" s="7"/>
      <c r="X211" s="7" t="s">
        <v>43</v>
      </c>
      <c r="Y211" s="9">
        <f t="shared" si="16"/>
        <v>3.2926829268292681</v>
      </c>
      <c r="Z211" s="9">
        <f t="shared" si="17"/>
        <v>2456.3414634146338</v>
      </c>
      <c r="AA211" s="9">
        <f t="shared" si="18"/>
        <v>5.3687627403770533</v>
      </c>
      <c r="AB211" s="9">
        <f t="shared" si="19"/>
        <v>2.4563414634146339</v>
      </c>
      <c r="AC211" s="9">
        <f t="shared" si="20"/>
        <v>2.1856744350656263</v>
      </c>
      <c r="AD211" s="9"/>
      <c r="AE211" s="9">
        <f>J211*0.8^3</f>
        <v>1.3824000000000005</v>
      </c>
      <c r="AF211" s="9">
        <f>AE211/(L211*0.01)</f>
        <v>1.685853658536586</v>
      </c>
      <c r="AG211" s="9">
        <f>AF211*746</f>
        <v>1257.6468292682932</v>
      </c>
      <c r="AH211" s="9"/>
      <c r="AI211" s="9"/>
      <c r="AJ211" s="9"/>
      <c r="AK211" s="9">
        <f>POWER((482439*AE211*$AD$1),1/3)*60/1000</f>
        <v>4.2950101199219644</v>
      </c>
      <c r="AL211" s="9">
        <f>AG211/1000</f>
        <v>1.2576468292682932</v>
      </c>
      <c r="AM211" s="9"/>
      <c r="AN211" s="9">
        <f>(0.2*AK211+0.8*AK212)/(0.2*AL211+0.8*AL212)</f>
        <v>6.8070366139732981</v>
      </c>
    </row>
    <row r="212" spans="1:40" ht="26.25" x14ac:dyDescent="0.25">
      <c r="A212" s="7" t="s">
        <v>35</v>
      </c>
      <c r="B212" s="7" t="s">
        <v>36</v>
      </c>
      <c r="C212" s="7" t="s">
        <v>208</v>
      </c>
      <c r="D212" s="7" t="s">
        <v>202</v>
      </c>
      <c r="E212" s="7" t="s">
        <v>203</v>
      </c>
      <c r="F212" s="7">
        <v>56</v>
      </c>
      <c r="G212" s="7">
        <v>1725</v>
      </c>
      <c r="H212" s="7" t="s">
        <v>40</v>
      </c>
      <c r="I212" s="7" t="s">
        <v>41</v>
      </c>
      <c r="J212" s="7">
        <v>0.34</v>
      </c>
      <c r="K212" s="7">
        <v>1</v>
      </c>
      <c r="L212" s="8">
        <v>72</v>
      </c>
      <c r="M212" s="7">
        <v>0.34</v>
      </c>
      <c r="N212" s="7" t="s">
        <v>42</v>
      </c>
      <c r="O212" s="7"/>
      <c r="P212" s="7"/>
      <c r="Q212" s="7"/>
      <c r="R212" s="7"/>
      <c r="S212" s="7"/>
      <c r="T212" s="7"/>
      <c r="U212" s="7"/>
      <c r="V212" s="7"/>
      <c r="W212" s="7"/>
      <c r="X212" s="7" t="s">
        <v>43</v>
      </c>
      <c r="Y212" s="9">
        <f t="shared" si="16"/>
        <v>0.47222222222222227</v>
      </c>
      <c r="Z212" s="9">
        <f t="shared" si="17"/>
        <v>352.27777777777783</v>
      </c>
      <c r="AA212" s="9">
        <f t="shared" si="18"/>
        <v>2.6909931736705301</v>
      </c>
      <c r="AB212" s="9">
        <f t="shared" si="19"/>
        <v>0.3522777777777778</v>
      </c>
      <c r="AC212" s="9">
        <f t="shared" si="20"/>
        <v>7.6388388465651378</v>
      </c>
      <c r="AD212" s="9"/>
      <c r="AE212" s="9"/>
      <c r="AF212" s="9"/>
      <c r="AG212" s="9"/>
      <c r="AH212" s="9">
        <f>0.0082*31.1^3/(3956*$AD$1)</f>
        <v>0.11336423117933635</v>
      </c>
      <c r="AI212" s="9">
        <f>AH212/(L212*0.01)</f>
        <v>0.15745032108241161</v>
      </c>
      <c r="AJ212" s="9">
        <f>AI212*746</f>
        <v>117.45793952747906</v>
      </c>
      <c r="AK212" s="9">
        <f>POWER((482439*AH212*$AD$1),1/3)*60/1000</f>
        <v>1.8659999685540942</v>
      </c>
      <c r="AL212" s="9">
        <f>AJ212/1000</f>
        <v>0.11745793952747906</v>
      </c>
      <c r="AM212" s="9"/>
      <c r="AN212" s="9"/>
    </row>
    <row r="213" spans="1:40" ht="26.25" x14ac:dyDescent="0.25">
      <c r="A213" s="7" t="s">
        <v>35</v>
      </c>
      <c r="B213" s="7" t="s">
        <v>36</v>
      </c>
      <c r="C213" s="7" t="s">
        <v>209</v>
      </c>
      <c r="D213" s="7" t="s">
        <v>202</v>
      </c>
      <c r="E213" s="7" t="s">
        <v>203</v>
      </c>
      <c r="F213" s="7">
        <v>56</v>
      </c>
      <c r="G213" s="7">
        <v>3450</v>
      </c>
      <c r="H213" s="7" t="s">
        <v>40</v>
      </c>
      <c r="I213" s="7" t="s">
        <v>41</v>
      </c>
      <c r="J213" s="7">
        <v>1.65</v>
      </c>
      <c r="K213" s="7">
        <v>1</v>
      </c>
      <c r="L213" s="7">
        <v>82</v>
      </c>
      <c r="M213" s="7">
        <v>1.65</v>
      </c>
      <c r="N213" s="7" t="s">
        <v>40</v>
      </c>
      <c r="O213" s="7"/>
      <c r="P213" s="7"/>
      <c r="Q213" s="7"/>
      <c r="R213" s="7"/>
      <c r="S213" s="7"/>
      <c r="T213" s="7"/>
      <c r="U213" s="7"/>
      <c r="V213" s="7"/>
      <c r="W213" s="7"/>
      <c r="X213" s="7" t="s">
        <v>43</v>
      </c>
      <c r="Y213" s="9">
        <f t="shared" si="16"/>
        <v>2.0121951219512191</v>
      </c>
      <c r="Z213" s="9">
        <f t="shared" si="17"/>
        <v>1501.0975609756094</v>
      </c>
      <c r="AA213" s="9">
        <f t="shared" si="18"/>
        <v>4.5559708683859572</v>
      </c>
      <c r="AB213" s="9">
        <f t="shared" si="19"/>
        <v>1.5010975609756094</v>
      </c>
      <c r="AC213" s="9">
        <f t="shared" si="20"/>
        <v>3.03509311241895</v>
      </c>
      <c r="AD213" s="9"/>
      <c r="AE213" s="9">
        <f>J213*0.8^3</f>
        <v>0.84480000000000011</v>
      </c>
      <c r="AF213" s="9">
        <f>AE213/(L213*0.01)</f>
        <v>1.0302439024390244</v>
      </c>
      <c r="AG213" s="9">
        <f>AF213*746</f>
        <v>768.56195121951225</v>
      </c>
      <c r="AH213" s="9"/>
      <c r="AI213" s="9"/>
      <c r="AJ213" s="9"/>
      <c r="AK213" s="9">
        <f>POWER((482439*AE213*$AD$1),1/3)*60/1000</f>
        <v>3.6447766332868445</v>
      </c>
      <c r="AL213" s="9">
        <f>AG213/1000</f>
        <v>0.76856195121951221</v>
      </c>
      <c r="AM213" s="9"/>
      <c r="AN213" s="9">
        <f>(0.2*AK213+0.8*AK214)/(0.2*AL213+0.8*AL214)</f>
        <v>8.9703108339580115</v>
      </c>
    </row>
    <row r="214" spans="1:40" ht="26.25" x14ac:dyDescent="0.25">
      <c r="A214" s="7" t="s">
        <v>35</v>
      </c>
      <c r="B214" s="7" t="s">
        <v>36</v>
      </c>
      <c r="C214" s="7" t="s">
        <v>209</v>
      </c>
      <c r="D214" s="7" t="s">
        <v>202</v>
      </c>
      <c r="E214" s="7" t="s">
        <v>203</v>
      </c>
      <c r="F214" s="7">
        <v>56</v>
      </c>
      <c r="G214" s="7">
        <v>1725</v>
      </c>
      <c r="H214" s="7" t="s">
        <v>40</v>
      </c>
      <c r="I214" s="7" t="s">
        <v>41</v>
      </c>
      <c r="J214" s="7">
        <v>0.20599999999999999</v>
      </c>
      <c r="K214" s="7">
        <v>1</v>
      </c>
      <c r="L214" s="8">
        <v>72</v>
      </c>
      <c r="M214" s="7">
        <v>0.20599999999999999</v>
      </c>
      <c r="N214" s="7" t="s">
        <v>40</v>
      </c>
      <c r="O214" s="7"/>
      <c r="P214" s="7"/>
      <c r="Q214" s="7"/>
      <c r="R214" s="7"/>
      <c r="S214" s="7"/>
      <c r="T214" s="7"/>
      <c r="U214" s="7"/>
      <c r="V214" s="7"/>
      <c r="W214" s="7"/>
      <c r="X214" s="7" t="s">
        <v>43</v>
      </c>
      <c r="Y214" s="9">
        <f t="shared" si="16"/>
        <v>0.28611111111111109</v>
      </c>
      <c r="Z214" s="9">
        <f t="shared" si="17"/>
        <v>213.43888888888887</v>
      </c>
      <c r="AA214" s="9">
        <f t="shared" si="18"/>
        <v>2.2770646639090812</v>
      </c>
      <c r="AB214" s="9">
        <f t="shared" si="19"/>
        <v>0.21343888888888887</v>
      </c>
      <c r="AC214" s="9">
        <f t="shared" si="20"/>
        <v>10.668461946006785</v>
      </c>
      <c r="AD214" s="9"/>
      <c r="AE214" s="9"/>
      <c r="AF214" s="9"/>
      <c r="AG214" s="9"/>
      <c r="AH214" s="9">
        <f>0.0082*31.1^3/(3956*$AD$1)</f>
        <v>0.11336423117933635</v>
      </c>
      <c r="AI214" s="9">
        <f>AH214/(L214*0.01)</f>
        <v>0.15745032108241161</v>
      </c>
      <c r="AJ214" s="9">
        <f>AI214*746</f>
        <v>117.45793952747906</v>
      </c>
      <c r="AK214" s="9">
        <f>POWER((482439*AH214*$AD$1),1/3)*60/1000</f>
        <v>1.8659999685540942</v>
      </c>
      <c r="AL214" s="9">
        <f>AJ214/1000</f>
        <v>0.11745793952747906</v>
      </c>
      <c r="AM214" s="9"/>
      <c r="AN214" s="9"/>
    </row>
    <row r="215" spans="1:40" ht="26.25" x14ac:dyDescent="0.25">
      <c r="A215" s="10" t="s">
        <v>87</v>
      </c>
      <c r="B215" s="10" t="s">
        <v>36</v>
      </c>
      <c r="C215" s="10" t="s">
        <v>210</v>
      </c>
      <c r="D215" s="10" t="s">
        <v>202</v>
      </c>
      <c r="E215" s="10" t="s">
        <v>211</v>
      </c>
      <c r="F215" s="10">
        <v>56</v>
      </c>
      <c r="G215" s="10">
        <v>3450</v>
      </c>
      <c r="H215" s="10" t="s">
        <v>40</v>
      </c>
      <c r="I215" s="10" t="s">
        <v>41</v>
      </c>
      <c r="J215" s="10">
        <v>2.7</v>
      </c>
      <c r="K215" s="10">
        <v>1</v>
      </c>
      <c r="L215" s="10">
        <v>82</v>
      </c>
      <c r="M215" s="10">
        <v>2.7</v>
      </c>
      <c r="N215" s="10" t="s">
        <v>42</v>
      </c>
      <c r="O215" s="9"/>
      <c r="P215" s="9"/>
      <c r="Q215" s="9"/>
      <c r="R215" s="9"/>
      <c r="S215" s="9"/>
      <c r="T215" s="9"/>
      <c r="U215" s="9"/>
      <c r="V215" s="9"/>
      <c r="W215" s="9"/>
      <c r="X215" s="10" t="s">
        <v>43</v>
      </c>
      <c r="Y215" s="9">
        <f t="shared" si="16"/>
        <v>3.2926829268292681</v>
      </c>
      <c r="Z215" s="9">
        <f t="shared" si="17"/>
        <v>2456.3414634146338</v>
      </c>
      <c r="AA215" s="9">
        <f t="shared" si="18"/>
        <v>5.3687627403770533</v>
      </c>
      <c r="AB215" s="9">
        <f t="shared" si="19"/>
        <v>2.4563414634146339</v>
      </c>
      <c r="AC215" s="9">
        <f t="shared" si="20"/>
        <v>2.1856744350656263</v>
      </c>
      <c r="AD215" s="9"/>
      <c r="AE215" s="9">
        <f>J215*0.8^3</f>
        <v>1.3824000000000005</v>
      </c>
      <c r="AF215" s="9">
        <f>AE215/(L215*0.01)</f>
        <v>1.685853658536586</v>
      </c>
      <c r="AG215" s="9">
        <f>AF215*746</f>
        <v>1257.6468292682932</v>
      </c>
      <c r="AH215" s="9"/>
      <c r="AI215" s="9"/>
      <c r="AJ215" s="9"/>
      <c r="AK215" s="9">
        <f>POWER((482439*AE215*$AD$1),1/3)*60/1000</f>
        <v>4.2950101199219644</v>
      </c>
      <c r="AL215" s="9">
        <f>AG215/1000</f>
        <v>1.2576468292682932</v>
      </c>
      <c r="AM215" s="9"/>
      <c r="AN215" s="9">
        <f>(0.2*AK215+0.8*AK216)/(0.2*AL215+0.8*AL216)</f>
        <v>6.8070366139732981</v>
      </c>
    </row>
    <row r="216" spans="1:40" ht="26.25" x14ac:dyDescent="0.25">
      <c r="A216" s="10" t="s">
        <v>87</v>
      </c>
      <c r="B216" s="10" t="s">
        <v>36</v>
      </c>
      <c r="C216" s="10" t="s">
        <v>212</v>
      </c>
      <c r="D216" s="10" t="s">
        <v>202</v>
      </c>
      <c r="E216" s="10" t="s">
        <v>211</v>
      </c>
      <c r="F216" s="10">
        <v>56</v>
      </c>
      <c r="G216" s="10">
        <v>1725</v>
      </c>
      <c r="H216" s="10" t="s">
        <v>40</v>
      </c>
      <c r="I216" s="10" t="s">
        <v>41</v>
      </c>
      <c r="J216" s="10">
        <v>0.34</v>
      </c>
      <c r="K216" s="10">
        <v>1</v>
      </c>
      <c r="L216" s="10">
        <v>72</v>
      </c>
      <c r="M216" s="10">
        <v>0.34</v>
      </c>
      <c r="N216" s="10" t="s">
        <v>42</v>
      </c>
      <c r="O216" s="9"/>
      <c r="P216" s="9"/>
      <c r="Q216" s="9"/>
      <c r="R216" s="9"/>
      <c r="S216" s="9"/>
      <c r="T216" s="9"/>
      <c r="U216" s="9"/>
      <c r="V216" s="9"/>
      <c r="W216" s="9"/>
      <c r="X216" s="10" t="s">
        <v>43</v>
      </c>
      <c r="Y216" s="9">
        <f t="shared" si="16"/>
        <v>0.47222222222222227</v>
      </c>
      <c r="Z216" s="9">
        <f t="shared" si="17"/>
        <v>352.27777777777783</v>
      </c>
      <c r="AA216" s="9">
        <f t="shared" si="18"/>
        <v>2.6909931736705301</v>
      </c>
      <c r="AB216" s="9">
        <f t="shared" si="19"/>
        <v>0.3522777777777778</v>
      </c>
      <c r="AC216" s="9">
        <f t="shared" si="20"/>
        <v>7.6388388465651378</v>
      </c>
      <c r="AD216" s="9"/>
      <c r="AE216" s="9"/>
      <c r="AF216" s="9"/>
      <c r="AG216" s="9"/>
      <c r="AH216" s="9">
        <f>0.0082*31.1^3/(3956*$AD$1)</f>
        <v>0.11336423117933635</v>
      </c>
      <c r="AI216" s="9">
        <f>AH216/(L216*0.01)</f>
        <v>0.15745032108241161</v>
      </c>
      <c r="AJ216" s="9">
        <f>AI216*746</f>
        <v>117.45793952747906</v>
      </c>
      <c r="AK216" s="9">
        <f>POWER((482439*AH216*$AD$1),1/3)*60/1000</f>
        <v>1.8659999685540942</v>
      </c>
      <c r="AL216" s="9">
        <f>AJ216/1000</f>
        <v>0.11745793952747906</v>
      </c>
      <c r="AM216" s="9"/>
      <c r="AN216" s="9"/>
    </row>
    <row r="217" spans="1:40" ht="26.25" x14ac:dyDescent="0.25">
      <c r="A217" s="10" t="s">
        <v>87</v>
      </c>
      <c r="B217" s="10" t="s">
        <v>36</v>
      </c>
      <c r="C217" s="10" t="s">
        <v>213</v>
      </c>
      <c r="D217" s="10" t="s">
        <v>202</v>
      </c>
      <c r="E217" s="10" t="s">
        <v>211</v>
      </c>
      <c r="F217" s="10">
        <v>48</v>
      </c>
      <c r="G217" s="10">
        <v>3450</v>
      </c>
      <c r="H217" s="10" t="s">
        <v>40</v>
      </c>
      <c r="I217" s="10" t="s">
        <v>41</v>
      </c>
      <c r="J217" s="10">
        <v>2.7</v>
      </c>
      <c r="K217" s="10">
        <v>1</v>
      </c>
      <c r="L217" s="10">
        <v>82</v>
      </c>
      <c r="M217" s="10">
        <v>2.7</v>
      </c>
      <c r="N217" s="10" t="s">
        <v>42</v>
      </c>
      <c r="O217" s="9"/>
      <c r="P217" s="9"/>
      <c r="Q217" s="9"/>
      <c r="R217" s="9"/>
      <c r="S217" s="9"/>
      <c r="T217" s="9"/>
      <c r="U217" s="9"/>
      <c r="V217" s="9"/>
      <c r="W217" s="9"/>
      <c r="X217" s="10" t="s">
        <v>43</v>
      </c>
      <c r="Y217" s="9">
        <f t="shared" si="16"/>
        <v>3.2926829268292681</v>
      </c>
      <c r="Z217" s="9">
        <f t="shared" si="17"/>
        <v>2456.3414634146338</v>
      </c>
      <c r="AA217" s="9">
        <f t="shared" si="18"/>
        <v>5.3687627403770533</v>
      </c>
      <c r="AB217" s="9">
        <f t="shared" si="19"/>
        <v>2.4563414634146339</v>
      </c>
      <c r="AC217" s="9">
        <f t="shared" si="20"/>
        <v>2.1856744350656263</v>
      </c>
      <c r="AD217" s="9"/>
      <c r="AE217" s="9">
        <f>J217*0.8^3</f>
        <v>1.3824000000000005</v>
      </c>
      <c r="AF217" s="9">
        <f>AE217/(L217*0.01)</f>
        <v>1.685853658536586</v>
      </c>
      <c r="AG217" s="9">
        <f>AF217*746</f>
        <v>1257.6468292682932</v>
      </c>
      <c r="AH217" s="9"/>
      <c r="AI217" s="9"/>
      <c r="AJ217" s="9"/>
      <c r="AK217" s="9">
        <f>POWER((482439*AE217*$AD$1),1/3)*60/1000</f>
        <v>4.2950101199219644</v>
      </c>
      <c r="AL217" s="9">
        <f>AG217/1000</f>
        <v>1.2576468292682932</v>
      </c>
      <c r="AM217" s="9"/>
      <c r="AN217" s="9">
        <f>(0.2*AK217+0.8*AK218)/(0.2*AL217+0.8*AL218)</f>
        <v>6.8070366139732981</v>
      </c>
    </row>
    <row r="218" spans="1:40" ht="26.25" x14ac:dyDescent="0.25">
      <c r="A218" s="10" t="s">
        <v>87</v>
      </c>
      <c r="B218" s="10" t="s">
        <v>36</v>
      </c>
      <c r="C218" s="10" t="s">
        <v>214</v>
      </c>
      <c r="D218" s="10" t="s">
        <v>202</v>
      </c>
      <c r="E218" s="10" t="s">
        <v>211</v>
      </c>
      <c r="F218" s="10">
        <v>48</v>
      </c>
      <c r="G218" s="10">
        <v>1725</v>
      </c>
      <c r="H218" s="10" t="s">
        <v>40</v>
      </c>
      <c r="I218" s="10" t="s">
        <v>41</v>
      </c>
      <c r="J218" s="10">
        <v>0.34</v>
      </c>
      <c r="K218" s="10">
        <v>1</v>
      </c>
      <c r="L218" s="10">
        <v>72</v>
      </c>
      <c r="M218" s="10">
        <v>0.34</v>
      </c>
      <c r="N218" s="10" t="s">
        <v>42</v>
      </c>
      <c r="O218" s="9"/>
      <c r="P218" s="9"/>
      <c r="Q218" s="9"/>
      <c r="R218" s="9"/>
      <c r="S218" s="9"/>
      <c r="T218" s="9"/>
      <c r="U218" s="9"/>
      <c r="V218" s="9"/>
      <c r="W218" s="9"/>
      <c r="X218" s="10" t="s">
        <v>43</v>
      </c>
      <c r="Y218" s="9">
        <f t="shared" si="16"/>
        <v>0.47222222222222227</v>
      </c>
      <c r="Z218" s="9">
        <f t="shared" si="17"/>
        <v>352.27777777777783</v>
      </c>
      <c r="AA218" s="9">
        <f t="shared" si="18"/>
        <v>2.6909931736705301</v>
      </c>
      <c r="AB218" s="9">
        <f t="shared" si="19"/>
        <v>0.3522777777777778</v>
      </c>
      <c r="AC218" s="9">
        <f t="shared" si="20"/>
        <v>7.6388388465651378</v>
      </c>
      <c r="AD218" s="9"/>
      <c r="AE218" s="9"/>
      <c r="AF218" s="9"/>
      <c r="AG218" s="9"/>
      <c r="AH218" s="9">
        <f>0.0082*31.1^3/(3956*$AD$1)</f>
        <v>0.11336423117933635</v>
      </c>
      <c r="AI218" s="9">
        <f>AH218/(L218*0.01)</f>
        <v>0.15745032108241161</v>
      </c>
      <c r="AJ218" s="9">
        <f>AI218*746</f>
        <v>117.45793952747906</v>
      </c>
      <c r="AK218" s="9">
        <f>POWER((482439*AH218*$AD$1),1/3)*60/1000</f>
        <v>1.8659999685540942</v>
      </c>
      <c r="AL218" s="9">
        <f>AJ218/1000</f>
        <v>0.11745793952747906</v>
      </c>
      <c r="AM218" s="9"/>
      <c r="AN218" s="9"/>
    </row>
    <row r="219" spans="1:40" ht="39" x14ac:dyDescent="0.25">
      <c r="A219" s="10" t="s">
        <v>87</v>
      </c>
      <c r="B219" s="10" t="s">
        <v>36</v>
      </c>
      <c r="C219" s="10" t="s">
        <v>215</v>
      </c>
      <c r="D219" s="10" t="s">
        <v>202</v>
      </c>
      <c r="E219" s="10" t="s">
        <v>211</v>
      </c>
      <c r="F219" s="10">
        <v>56</v>
      </c>
      <c r="G219" s="10">
        <v>3450</v>
      </c>
      <c r="H219" s="10" t="s">
        <v>40</v>
      </c>
      <c r="I219" s="10" t="s">
        <v>41</v>
      </c>
      <c r="J219" s="10">
        <v>2.7</v>
      </c>
      <c r="K219" s="10">
        <v>1</v>
      </c>
      <c r="L219" s="10">
        <v>82</v>
      </c>
      <c r="M219" s="10">
        <v>2.7</v>
      </c>
      <c r="N219" s="10" t="s">
        <v>40</v>
      </c>
      <c r="O219" s="9"/>
      <c r="P219" s="9"/>
      <c r="Q219" s="9"/>
      <c r="R219" s="9"/>
      <c r="S219" s="9"/>
      <c r="T219" s="9"/>
      <c r="U219" s="9"/>
      <c r="V219" s="9"/>
      <c r="W219" s="9"/>
      <c r="X219" s="10" t="s">
        <v>43</v>
      </c>
      <c r="Y219" s="9">
        <f t="shared" si="16"/>
        <v>3.2926829268292681</v>
      </c>
      <c r="Z219" s="9">
        <f t="shared" si="17"/>
        <v>2456.3414634146338</v>
      </c>
      <c r="AA219" s="9">
        <f t="shared" si="18"/>
        <v>5.3687627403770533</v>
      </c>
      <c r="AB219" s="9">
        <f t="shared" si="19"/>
        <v>2.4563414634146339</v>
      </c>
      <c r="AC219" s="9">
        <f t="shared" si="20"/>
        <v>2.1856744350656263</v>
      </c>
      <c r="AD219" s="9"/>
      <c r="AE219" s="9">
        <f>J219*0.8^3</f>
        <v>1.3824000000000005</v>
      </c>
      <c r="AF219" s="9">
        <f>AE219/(L219*0.01)</f>
        <v>1.685853658536586</v>
      </c>
      <c r="AG219" s="9">
        <f>AF219*746</f>
        <v>1257.6468292682932</v>
      </c>
      <c r="AH219" s="9"/>
      <c r="AI219" s="9"/>
      <c r="AJ219" s="9"/>
      <c r="AK219" s="9">
        <f>POWER((482439*AE219*$AD$1),1/3)*60/1000</f>
        <v>4.2950101199219644</v>
      </c>
      <c r="AL219" s="9">
        <f>AG219/1000</f>
        <v>1.2576468292682932</v>
      </c>
      <c r="AM219" s="9"/>
      <c r="AN219" s="9">
        <f>(0.2*AK219+0.8*AK220)/(0.2*AL219+0.8*AL220)</f>
        <v>6.8070366139732981</v>
      </c>
    </row>
    <row r="220" spans="1:40" ht="39" x14ac:dyDescent="0.25">
      <c r="A220" s="10" t="s">
        <v>87</v>
      </c>
      <c r="B220" s="10" t="s">
        <v>36</v>
      </c>
      <c r="C220" s="10" t="s">
        <v>216</v>
      </c>
      <c r="D220" s="10" t="s">
        <v>202</v>
      </c>
      <c r="E220" s="10" t="s">
        <v>211</v>
      </c>
      <c r="F220" s="10">
        <v>56</v>
      </c>
      <c r="G220" s="10">
        <v>1725</v>
      </c>
      <c r="H220" s="10" t="s">
        <v>40</v>
      </c>
      <c r="I220" s="10" t="s">
        <v>41</v>
      </c>
      <c r="J220" s="10">
        <v>0.34</v>
      </c>
      <c r="K220" s="10">
        <v>1</v>
      </c>
      <c r="L220" s="10">
        <v>72</v>
      </c>
      <c r="M220" s="10">
        <v>0.34</v>
      </c>
      <c r="N220" s="10" t="s">
        <v>40</v>
      </c>
      <c r="O220" s="9"/>
      <c r="P220" s="9"/>
      <c r="Q220" s="9"/>
      <c r="R220" s="9"/>
      <c r="S220" s="9"/>
      <c r="T220" s="9"/>
      <c r="U220" s="9"/>
      <c r="V220" s="9"/>
      <c r="W220" s="9"/>
      <c r="X220" s="10" t="s">
        <v>43</v>
      </c>
      <c r="Y220" s="9">
        <f t="shared" si="16"/>
        <v>0.47222222222222227</v>
      </c>
      <c r="Z220" s="9">
        <f t="shared" si="17"/>
        <v>352.27777777777783</v>
      </c>
      <c r="AA220" s="9">
        <f t="shared" si="18"/>
        <v>2.6909931736705301</v>
      </c>
      <c r="AB220" s="9">
        <f t="shared" si="19"/>
        <v>0.3522777777777778</v>
      </c>
      <c r="AC220" s="9">
        <f t="shared" si="20"/>
        <v>7.6388388465651378</v>
      </c>
      <c r="AD220" s="9"/>
      <c r="AE220" s="9"/>
      <c r="AF220" s="9"/>
      <c r="AG220" s="9"/>
      <c r="AH220" s="9">
        <f>0.0082*31.1^3/(3956*$AD$1)</f>
        <v>0.11336423117933635</v>
      </c>
      <c r="AI220" s="9">
        <f>AH220/(L220*0.01)</f>
        <v>0.15745032108241161</v>
      </c>
      <c r="AJ220" s="9">
        <f>AI220*746</f>
        <v>117.45793952747906</v>
      </c>
      <c r="AK220" s="9">
        <f>POWER((482439*AH220*$AD$1),1/3)*60/1000</f>
        <v>1.8659999685540942</v>
      </c>
      <c r="AL220" s="9">
        <f>AJ220/1000</f>
        <v>0.11745793952747906</v>
      </c>
      <c r="AM220" s="9"/>
      <c r="AN220" s="9"/>
    </row>
    <row r="221" spans="1:40" ht="39" x14ac:dyDescent="0.25">
      <c r="A221" s="10" t="s">
        <v>87</v>
      </c>
      <c r="B221" s="10" t="s">
        <v>36</v>
      </c>
      <c r="C221" s="10" t="s">
        <v>217</v>
      </c>
      <c r="D221" s="10" t="s">
        <v>202</v>
      </c>
      <c r="E221" s="10" t="s">
        <v>211</v>
      </c>
      <c r="F221" s="10">
        <v>48</v>
      </c>
      <c r="G221" s="10">
        <v>3450</v>
      </c>
      <c r="H221" s="10" t="s">
        <v>40</v>
      </c>
      <c r="I221" s="10" t="s">
        <v>41</v>
      </c>
      <c r="J221" s="10">
        <v>2.7</v>
      </c>
      <c r="K221" s="10">
        <v>1</v>
      </c>
      <c r="L221" s="10">
        <v>82</v>
      </c>
      <c r="M221" s="10">
        <v>2.7</v>
      </c>
      <c r="N221" s="10" t="s">
        <v>40</v>
      </c>
      <c r="O221" s="9"/>
      <c r="P221" s="9"/>
      <c r="Q221" s="9"/>
      <c r="R221" s="9"/>
      <c r="S221" s="9"/>
      <c r="T221" s="9"/>
      <c r="U221" s="9"/>
      <c r="V221" s="9"/>
      <c r="W221" s="9"/>
      <c r="X221" s="10" t="s">
        <v>43</v>
      </c>
      <c r="Y221" s="9">
        <f t="shared" si="16"/>
        <v>3.2926829268292681</v>
      </c>
      <c r="Z221" s="9">
        <f t="shared" si="17"/>
        <v>2456.3414634146338</v>
      </c>
      <c r="AA221" s="9">
        <f t="shared" si="18"/>
        <v>5.3687627403770533</v>
      </c>
      <c r="AB221" s="9">
        <f t="shared" si="19"/>
        <v>2.4563414634146339</v>
      </c>
      <c r="AC221" s="9">
        <f t="shared" si="20"/>
        <v>2.1856744350656263</v>
      </c>
      <c r="AD221" s="9"/>
      <c r="AE221" s="9">
        <f>J221*0.8^3</f>
        <v>1.3824000000000005</v>
      </c>
      <c r="AF221" s="9">
        <f>AE221/(L221*0.01)</f>
        <v>1.685853658536586</v>
      </c>
      <c r="AG221" s="9">
        <f>AF221*746</f>
        <v>1257.6468292682932</v>
      </c>
      <c r="AH221" s="9"/>
      <c r="AI221" s="9"/>
      <c r="AJ221" s="9"/>
      <c r="AK221" s="9">
        <f>POWER((482439*AE221*$AD$1),1/3)*60/1000</f>
        <v>4.2950101199219644</v>
      </c>
      <c r="AL221" s="9">
        <f>AG221/1000</f>
        <v>1.2576468292682932</v>
      </c>
      <c r="AM221" s="9"/>
      <c r="AN221" s="9">
        <f>(0.2*AK221+0.8*AK222)/(0.2*AL221+0.8*AL222)</f>
        <v>6.8070366139732981</v>
      </c>
    </row>
    <row r="222" spans="1:40" ht="39" x14ac:dyDescent="0.25">
      <c r="A222" s="10" t="s">
        <v>87</v>
      </c>
      <c r="B222" s="10" t="s">
        <v>36</v>
      </c>
      <c r="C222" s="10" t="s">
        <v>218</v>
      </c>
      <c r="D222" s="10" t="s">
        <v>202</v>
      </c>
      <c r="E222" s="10" t="s">
        <v>211</v>
      </c>
      <c r="F222" s="10">
        <v>48</v>
      </c>
      <c r="G222" s="10">
        <v>1725</v>
      </c>
      <c r="H222" s="10" t="s">
        <v>40</v>
      </c>
      <c r="I222" s="10" t="s">
        <v>41</v>
      </c>
      <c r="J222" s="10">
        <v>0.34</v>
      </c>
      <c r="K222" s="10">
        <v>1</v>
      </c>
      <c r="L222" s="10">
        <v>72</v>
      </c>
      <c r="M222" s="10">
        <v>0.34</v>
      </c>
      <c r="N222" s="10" t="s">
        <v>40</v>
      </c>
      <c r="O222" s="9"/>
      <c r="P222" s="9"/>
      <c r="Q222" s="9"/>
      <c r="R222" s="9"/>
      <c r="S222" s="9"/>
      <c r="T222" s="9"/>
      <c r="U222" s="9"/>
      <c r="V222" s="9"/>
      <c r="W222" s="9"/>
      <c r="X222" s="10" t="s">
        <v>43</v>
      </c>
      <c r="Y222" s="9">
        <f t="shared" si="16"/>
        <v>0.47222222222222227</v>
      </c>
      <c r="Z222" s="9">
        <f t="shared" si="17"/>
        <v>352.27777777777783</v>
      </c>
      <c r="AA222" s="9">
        <f t="shared" si="18"/>
        <v>2.6909931736705301</v>
      </c>
      <c r="AB222" s="9">
        <f t="shared" si="19"/>
        <v>0.3522777777777778</v>
      </c>
      <c r="AC222" s="9">
        <f t="shared" si="20"/>
        <v>7.6388388465651378</v>
      </c>
      <c r="AD222" s="9"/>
      <c r="AE222" s="9"/>
      <c r="AF222" s="9"/>
      <c r="AG222" s="9"/>
      <c r="AH222" s="9">
        <f>0.0082*31.1^3/(3956*$AD$1)</f>
        <v>0.11336423117933635</v>
      </c>
      <c r="AI222" s="9">
        <f>AH222/(L222*0.01)</f>
        <v>0.15745032108241161</v>
      </c>
      <c r="AJ222" s="9">
        <f>AI222*746</f>
        <v>117.45793952747906</v>
      </c>
      <c r="AK222" s="9">
        <f>POWER((482439*AH222*$AD$1),1/3)*60/1000</f>
        <v>1.8659999685540942</v>
      </c>
      <c r="AL222" s="9">
        <f>AJ222/1000</f>
        <v>0.11745793952747906</v>
      </c>
      <c r="AM222" s="9"/>
      <c r="AN222" s="9"/>
    </row>
    <row r="223" spans="1:40" ht="39" x14ac:dyDescent="0.25">
      <c r="A223" s="10" t="s">
        <v>87</v>
      </c>
      <c r="B223" s="10" t="s">
        <v>36</v>
      </c>
      <c r="C223" s="10" t="s">
        <v>219</v>
      </c>
      <c r="D223" s="10" t="s">
        <v>202</v>
      </c>
      <c r="E223" s="10" t="s">
        <v>211</v>
      </c>
      <c r="F223" s="10">
        <v>56</v>
      </c>
      <c r="G223" s="10">
        <v>3450</v>
      </c>
      <c r="H223" s="10" t="s">
        <v>40</v>
      </c>
      <c r="I223" s="10" t="s">
        <v>41</v>
      </c>
      <c r="J223" s="10">
        <v>1.65</v>
      </c>
      <c r="K223" s="10">
        <v>1</v>
      </c>
      <c r="L223" s="10">
        <v>82</v>
      </c>
      <c r="M223" s="10">
        <v>1.65</v>
      </c>
      <c r="N223" s="10" t="s">
        <v>40</v>
      </c>
      <c r="O223" s="9"/>
      <c r="P223" s="9"/>
      <c r="Q223" s="9"/>
      <c r="R223" s="9"/>
      <c r="S223" s="9"/>
      <c r="T223" s="9"/>
      <c r="U223" s="9"/>
      <c r="V223" s="9"/>
      <c r="W223" s="9"/>
      <c r="X223" s="10" t="s">
        <v>43</v>
      </c>
      <c r="Y223" s="9">
        <f t="shared" si="16"/>
        <v>2.0121951219512191</v>
      </c>
      <c r="Z223" s="9">
        <f t="shared" si="17"/>
        <v>1501.0975609756094</v>
      </c>
      <c r="AA223" s="9">
        <f t="shared" si="18"/>
        <v>4.5559708683859572</v>
      </c>
      <c r="AB223" s="9">
        <f t="shared" si="19"/>
        <v>1.5010975609756094</v>
      </c>
      <c r="AC223" s="9">
        <f t="shared" si="20"/>
        <v>3.03509311241895</v>
      </c>
      <c r="AD223" s="9"/>
      <c r="AE223" s="9">
        <f>J223*0.8^3</f>
        <v>0.84480000000000011</v>
      </c>
      <c r="AF223" s="9">
        <f>AE223/(L223*0.01)</f>
        <v>1.0302439024390244</v>
      </c>
      <c r="AG223" s="9">
        <f>AF223*746</f>
        <v>768.56195121951225</v>
      </c>
      <c r="AH223" s="9"/>
      <c r="AI223" s="9"/>
      <c r="AJ223" s="9"/>
      <c r="AK223" s="9">
        <f>POWER((482439*AE223*$AD$1),1/3)*60/1000</f>
        <v>3.6447766332868445</v>
      </c>
      <c r="AL223" s="9">
        <f>AG223/1000</f>
        <v>0.76856195121951221</v>
      </c>
      <c r="AM223" s="9"/>
      <c r="AN223" s="9">
        <f>(0.2*AK223+0.8*AK224)/(0.2*AL223+0.8*AL224)</f>
        <v>8.9703108339580115</v>
      </c>
    </row>
    <row r="224" spans="1:40" ht="39" x14ac:dyDescent="0.25">
      <c r="A224" s="10" t="s">
        <v>87</v>
      </c>
      <c r="B224" s="10" t="s">
        <v>36</v>
      </c>
      <c r="C224" s="10" t="s">
        <v>220</v>
      </c>
      <c r="D224" s="10" t="s">
        <v>202</v>
      </c>
      <c r="E224" s="10" t="s">
        <v>211</v>
      </c>
      <c r="F224" s="10">
        <v>56</v>
      </c>
      <c r="G224" s="10">
        <v>1725</v>
      </c>
      <c r="H224" s="10" t="s">
        <v>40</v>
      </c>
      <c r="I224" s="10" t="s">
        <v>41</v>
      </c>
      <c r="J224" s="10">
        <v>0.21</v>
      </c>
      <c r="K224" s="10">
        <v>1</v>
      </c>
      <c r="L224" s="10">
        <v>72</v>
      </c>
      <c r="M224" s="10">
        <v>0.21</v>
      </c>
      <c r="N224" s="10" t="s">
        <v>40</v>
      </c>
      <c r="O224" s="9"/>
      <c r="P224" s="9"/>
      <c r="Q224" s="9"/>
      <c r="R224" s="9"/>
      <c r="S224" s="9"/>
      <c r="T224" s="9"/>
      <c r="U224" s="9"/>
      <c r="V224" s="9"/>
      <c r="W224" s="9"/>
      <c r="X224" s="10" t="s">
        <v>43</v>
      </c>
      <c r="Y224" s="9">
        <f t="shared" si="16"/>
        <v>0.29166666666666669</v>
      </c>
      <c r="Z224" s="9">
        <f t="shared" si="17"/>
        <v>217.58333333333334</v>
      </c>
      <c r="AA224" s="9">
        <f t="shared" si="18"/>
        <v>2.2917085690293395</v>
      </c>
      <c r="AB224" s="9">
        <f t="shared" si="19"/>
        <v>0.21758333333333335</v>
      </c>
      <c r="AC224" s="9">
        <f t="shared" si="20"/>
        <v>10.532555660035262</v>
      </c>
      <c r="AD224" s="9"/>
      <c r="AE224" s="9"/>
      <c r="AF224" s="9"/>
      <c r="AG224" s="9"/>
      <c r="AH224" s="9">
        <f>0.0082*31.1^3/(3956*$AD$1)</f>
        <v>0.11336423117933635</v>
      </c>
      <c r="AI224" s="9">
        <f>AH224/(L224*0.01)</f>
        <v>0.15745032108241161</v>
      </c>
      <c r="AJ224" s="9">
        <f>AI224*746</f>
        <v>117.45793952747906</v>
      </c>
      <c r="AK224" s="9">
        <f>POWER((482439*AH224*$AD$1),1/3)*60/1000</f>
        <v>1.8659999685540942</v>
      </c>
      <c r="AL224" s="9">
        <f>AJ224/1000</f>
        <v>0.11745793952747906</v>
      </c>
      <c r="AM224" s="9"/>
      <c r="AN224" s="9"/>
    </row>
    <row r="225" spans="1:40" ht="51.75" x14ac:dyDescent="0.25">
      <c r="A225" s="10" t="s">
        <v>87</v>
      </c>
      <c r="B225" s="10" t="s">
        <v>36</v>
      </c>
      <c r="C225" s="10" t="s">
        <v>221</v>
      </c>
      <c r="D225" s="10" t="s">
        <v>202</v>
      </c>
      <c r="E225" s="10" t="s">
        <v>211</v>
      </c>
      <c r="F225" s="10">
        <v>56</v>
      </c>
      <c r="G225" s="10">
        <v>3450</v>
      </c>
      <c r="H225" s="10" t="s">
        <v>40</v>
      </c>
      <c r="I225" s="10" t="s">
        <v>41</v>
      </c>
      <c r="J225" s="10">
        <v>1.65</v>
      </c>
      <c r="K225" s="10">
        <v>1</v>
      </c>
      <c r="L225" s="10">
        <v>82</v>
      </c>
      <c r="M225" s="10">
        <v>1.65</v>
      </c>
      <c r="N225" s="10" t="s">
        <v>40</v>
      </c>
      <c r="O225" s="9"/>
      <c r="P225" s="9"/>
      <c r="Q225" s="9"/>
      <c r="R225" s="9"/>
      <c r="S225" s="9"/>
      <c r="T225" s="9"/>
      <c r="U225" s="9"/>
      <c r="V225" s="9"/>
      <c r="W225" s="9"/>
      <c r="X225" s="10" t="s">
        <v>43</v>
      </c>
      <c r="Y225" s="9">
        <f t="shared" si="16"/>
        <v>2.0121951219512191</v>
      </c>
      <c r="Z225" s="9">
        <f t="shared" si="17"/>
        <v>1501.0975609756094</v>
      </c>
      <c r="AA225" s="9">
        <f t="shared" si="18"/>
        <v>4.5559708683859572</v>
      </c>
      <c r="AB225" s="9">
        <f t="shared" si="19"/>
        <v>1.5010975609756094</v>
      </c>
      <c r="AC225" s="9">
        <f t="shared" si="20"/>
        <v>3.03509311241895</v>
      </c>
      <c r="AD225" s="9"/>
      <c r="AE225" s="9">
        <f>J225*0.8^3</f>
        <v>0.84480000000000011</v>
      </c>
      <c r="AF225" s="9">
        <f>AE225/(L225*0.01)</f>
        <v>1.0302439024390244</v>
      </c>
      <c r="AG225" s="9">
        <f>AF225*746</f>
        <v>768.56195121951225</v>
      </c>
      <c r="AH225" s="9"/>
      <c r="AI225" s="9"/>
      <c r="AJ225" s="9"/>
      <c r="AK225" s="9">
        <f>POWER((482439*AE225*$AD$1),1/3)*60/1000</f>
        <v>3.6447766332868445</v>
      </c>
      <c r="AL225" s="9">
        <f>AG225/1000</f>
        <v>0.76856195121951221</v>
      </c>
      <c r="AM225" s="9"/>
      <c r="AN225" s="9">
        <f>(0.2*AK225+0.8*AK226)/(0.2*AL225+0.8*AL226)</f>
        <v>8.9703108339580115</v>
      </c>
    </row>
    <row r="226" spans="1:40" ht="51.75" x14ac:dyDescent="0.25">
      <c r="A226" s="10" t="s">
        <v>87</v>
      </c>
      <c r="B226" s="10" t="s">
        <v>36</v>
      </c>
      <c r="C226" s="10" t="s">
        <v>222</v>
      </c>
      <c r="D226" s="10" t="s">
        <v>202</v>
      </c>
      <c r="E226" s="10" t="s">
        <v>211</v>
      </c>
      <c r="F226" s="10">
        <v>56</v>
      </c>
      <c r="G226" s="10">
        <v>1725</v>
      </c>
      <c r="H226" s="10" t="s">
        <v>40</v>
      </c>
      <c r="I226" s="10" t="s">
        <v>41</v>
      </c>
      <c r="J226" s="10">
        <v>0.21</v>
      </c>
      <c r="K226" s="10">
        <v>1</v>
      </c>
      <c r="L226" s="10">
        <v>72</v>
      </c>
      <c r="M226" s="10">
        <v>0.21</v>
      </c>
      <c r="N226" s="10" t="s">
        <v>40</v>
      </c>
      <c r="O226" s="9"/>
      <c r="P226" s="9"/>
      <c r="Q226" s="9"/>
      <c r="R226" s="9"/>
      <c r="S226" s="9"/>
      <c r="T226" s="9"/>
      <c r="U226" s="9"/>
      <c r="V226" s="9"/>
      <c r="W226" s="9"/>
      <c r="X226" s="10" t="s">
        <v>43</v>
      </c>
      <c r="Y226" s="9">
        <f t="shared" si="16"/>
        <v>0.29166666666666669</v>
      </c>
      <c r="Z226" s="9">
        <f t="shared" si="17"/>
        <v>217.58333333333334</v>
      </c>
      <c r="AA226" s="9">
        <f t="shared" si="18"/>
        <v>2.2917085690293395</v>
      </c>
      <c r="AB226" s="9">
        <f t="shared" si="19"/>
        <v>0.21758333333333335</v>
      </c>
      <c r="AC226" s="9">
        <f t="shared" si="20"/>
        <v>10.532555660035262</v>
      </c>
      <c r="AD226" s="9"/>
      <c r="AE226" s="9"/>
      <c r="AF226" s="9"/>
      <c r="AG226" s="9"/>
      <c r="AH226" s="9">
        <f>0.0082*31.1^3/(3956*$AD$1)</f>
        <v>0.11336423117933635</v>
      </c>
      <c r="AI226" s="9">
        <f>AH226/(L226*0.01)</f>
        <v>0.15745032108241161</v>
      </c>
      <c r="AJ226" s="9">
        <f>AI226*746</f>
        <v>117.45793952747906</v>
      </c>
      <c r="AK226" s="9">
        <f>POWER((482439*AH226*$AD$1),1/3)*60/1000</f>
        <v>1.8659999685540942</v>
      </c>
      <c r="AL226" s="9">
        <f>AJ226/1000</f>
        <v>0.11745793952747906</v>
      </c>
      <c r="AM226" s="9"/>
      <c r="AN226" s="9"/>
    </row>
    <row r="227" spans="1:40" ht="51.75" x14ac:dyDescent="0.25">
      <c r="A227" s="10" t="s">
        <v>87</v>
      </c>
      <c r="B227" s="10" t="s">
        <v>36</v>
      </c>
      <c r="C227" s="10" t="s">
        <v>223</v>
      </c>
      <c r="D227" s="10" t="s">
        <v>202</v>
      </c>
      <c r="E227" s="10" t="s">
        <v>211</v>
      </c>
      <c r="F227" s="10">
        <v>48</v>
      </c>
      <c r="G227" s="10">
        <v>3450</v>
      </c>
      <c r="H227" s="10" t="s">
        <v>40</v>
      </c>
      <c r="I227" s="10" t="s">
        <v>41</v>
      </c>
      <c r="J227" s="10">
        <v>1.65</v>
      </c>
      <c r="K227" s="10">
        <v>1</v>
      </c>
      <c r="L227" s="10">
        <v>82</v>
      </c>
      <c r="M227" s="10">
        <v>1.65</v>
      </c>
      <c r="N227" s="10" t="s">
        <v>40</v>
      </c>
      <c r="O227" s="9"/>
      <c r="P227" s="9"/>
      <c r="Q227" s="9"/>
      <c r="R227" s="9"/>
      <c r="S227" s="9"/>
      <c r="T227" s="9"/>
      <c r="U227" s="9"/>
      <c r="V227" s="9"/>
      <c r="W227" s="9"/>
      <c r="X227" s="10" t="s">
        <v>43</v>
      </c>
      <c r="Y227" s="9">
        <f t="shared" si="16"/>
        <v>2.0121951219512191</v>
      </c>
      <c r="Z227" s="9">
        <f t="shared" si="17"/>
        <v>1501.0975609756094</v>
      </c>
      <c r="AA227" s="9">
        <f t="shared" si="18"/>
        <v>4.5559708683859572</v>
      </c>
      <c r="AB227" s="9">
        <f t="shared" si="19"/>
        <v>1.5010975609756094</v>
      </c>
      <c r="AC227" s="9">
        <f t="shared" si="20"/>
        <v>3.03509311241895</v>
      </c>
      <c r="AD227" s="9"/>
      <c r="AE227" s="9">
        <f>J227*0.8^3</f>
        <v>0.84480000000000011</v>
      </c>
      <c r="AF227" s="9">
        <f>AE227/(L227*0.01)</f>
        <v>1.0302439024390244</v>
      </c>
      <c r="AG227" s="9">
        <f>AF227*746</f>
        <v>768.56195121951225</v>
      </c>
      <c r="AH227" s="9"/>
      <c r="AI227" s="9"/>
      <c r="AJ227" s="9"/>
      <c r="AK227" s="9">
        <f>POWER((482439*AE227*$AD$1),1/3)*60/1000</f>
        <v>3.6447766332868445</v>
      </c>
      <c r="AL227" s="9">
        <f>AG227/1000</f>
        <v>0.76856195121951221</v>
      </c>
      <c r="AM227" s="9"/>
      <c r="AN227" s="9">
        <f>(0.2*AK227+0.8*AK228)/(0.2*AL227+0.8*AL228)</f>
        <v>8.9703108339580115</v>
      </c>
    </row>
    <row r="228" spans="1:40" ht="51.75" x14ac:dyDescent="0.25">
      <c r="A228" s="10" t="s">
        <v>87</v>
      </c>
      <c r="B228" s="10" t="s">
        <v>36</v>
      </c>
      <c r="C228" s="10" t="s">
        <v>224</v>
      </c>
      <c r="D228" s="10" t="s">
        <v>202</v>
      </c>
      <c r="E228" s="10" t="s">
        <v>211</v>
      </c>
      <c r="F228" s="10">
        <v>48</v>
      </c>
      <c r="G228" s="10">
        <v>1725</v>
      </c>
      <c r="H228" s="10" t="s">
        <v>40</v>
      </c>
      <c r="I228" s="10" t="s">
        <v>41</v>
      </c>
      <c r="J228" s="10">
        <v>0.21</v>
      </c>
      <c r="K228" s="10">
        <v>1</v>
      </c>
      <c r="L228" s="10">
        <v>72</v>
      </c>
      <c r="M228" s="10">
        <v>0.21</v>
      </c>
      <c r="N228" s="10" t="s">
        <v>40</v>
      </c>
      <c r="O228" s="9"/>
      <c r="P228" s="9"/>
      <c r="Q228" s="9"/>
      <c r="R228" s="9"/>
      <c r="S228" s="9"/>
      <c r="T228" s="9"/>
      <c r="U228" s="9"/>
      <c r="V228" s="9"/>
      <c r="W228" s="9"/>
      <c r="X228" s="10" t="s">
        <v>43</v>
      </c>
      <c r="Y228" s="9">
        <f t="shared" si="16"/>
        <v>0.29166666666666669</v>
      </c>
      <c r="Z228" s="9">
        <f t="shared" si="17"/>
        <v>217.58333333333334</v>
      </c>
      <c r="AA228" s="9">
        <f t="shared" si="18"/>
        <v>2.2917085690293395</v>
      </c>
      <c r="AB228" s="9">
        <f t="shared" si="19"/>
        <v>0.21758333333333335</v>
      </c>
      <c r="AC228" s="9">
        <f t="shared" si="20"/>
        <v>10.532555660035262</v>
      </c>
      <c r="AD228" s="9"/>
      <c r="AE228" s="9"/>
      <c r="AF228" s="9"/>
      <c r="AG228" s="9"/>
      <c r="AH228" s="9">
        <f>0.0082*31.1^3/(3956*$AD$1)</f>
        <v>0.11336423117933635</v>
      </c>
      <c r="AI228" s="9">
        <f>AH228/(L228*0.01)</f>
        <v>0.15745032108241161</v>
      </c>
      <c r="AJ228" s="9">
        <f>AI228*746</f>
        <v>117.45793952747906</v>
      </c>
      <c r="AK228" s="9">
        <f>POWER((482439*AH228*$AD$1),1/3)*60/1000</f>
        <v>1.8659999685540942</v>
      </c>
      <c r="AL228" s="9">
        <f>AJ228/1000</f>
        <v>0.11745793952747906</v>
      </c>
      <c r="AM228" s="9"/>
      <c r="AN228" s="9"/>
    </row>
  </sheetData>
  <autoFilter ref="A2:AO228"/>
  <mergeCells count="2">
    <mergeCell ref="Y1:AA1"/>
    <mergeCell ref="AE1:A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5"/>
  <sheetViews>
    <sheetView tabSelected="1" topLeftCell="B1" workbookViewId="0">
      <selection activeCell="J3" sqref="J3"/>
    </sheetView>
  </sheetViews>
  <sheetFormatPr defaultRowHeight="15" x14ac:dyDescent="0.25"/>
  <cols>
    <col min="10" max="10" width="11.42578125" bestFit="1" customWidth="1"/>
  </cols>
  <sheetData>
    <row r="1" spans="1:44" x14ac:dyDescent="0.25">
      <c r="B1" t="s">
        <v>225</v>
      </c>
      <c r="C1">
        <v>0.55000000000000004</v>
      </c>
      <c r="J1" s="17" t="s">
        <v>728</v>
      </c>
      <c r="Z1" s="18" t="s">
        <v>231</v>
      </c>
    </row>
    <row r="2" spans="1:44" ht="61.5" x14ac:dyDescent="0.9">
      <c r="A2" s="19" t="s">
        <v>232</v>
      </c>
      <c r="J2" s="20" t="s">
        <v>729</v>
      </c>
    </row>
    <row r="3" spans="1:44" x14ac:dyDescent="0.25">
      <c r="AG3" t="s">
        <v>233</v>
      </c>
    </row>
    <row r="4" spans="1:44" ht="201" x14ac:dyDescent="0.25">
      <c r="A4" s="21" t="s">
        <v>0</v>
      </c>
      <c r="B4" s="22" t="s">
        <v>1</v>
      </c>
      <c r="C4" s="22" t="s">
        <v>234</v>
      </c>
      <c r="D4" s="22" t="s">
        <v>235</v>
      </c>
      <c r="E4" s="22" t="s">
        <v>236</v>
      </c>
      <c r="F4" s="22" t="s">
        <v>5</v>
      </c>
      <c r="G4" s="22" t="s">
        <v>237</v>
      </c>
      <c r="H4" s="22" t="s">
        <v>238</v>
      </c>
      <c r="I4" s="22" t="s">
        <v>239</v>
      </c>
      <c r="J4" s="22" t="s">
        <v>240</v>
      </c>
      <c r="K4" s="22" t="s">
        <v>241</v>
      </c>
      <c r="L4" s="22" t="s">
        <v>242</v>
      </c>
      <c r="M4" s="22" t="s">
        <v>243</v>
      </c>
      <c r="N4" s="22" t="s">
        <v>244</v>
      </c>
      <c r="O4" s="22" t="s">
        <v>245</v>
      </c>
      <c r="P4" s="22" t="s">
        <v>246</v>
      </c>
      <c r="Q4" s="22" t="s">
        <v>247</v>
      </c>
      <c r="R4" s="22" t="s">
        <v>248</v>
      </c>
      <c r="S4" s="22" t="s">
        <v>249</v>
      </c>
      <c r="T4" s="22" t="s">
        <v>250</v>
      </c>
      <c r="U4" s="22" t="s">
        <v>251</v>
      </c>
      <c r="V4" s="22" t="s">
        <v>252</v>
      </c>
      <c r="W4" s="22" t="s">
        <v>253</v>
      </c>
      <c r="X4" s="22" t="s">
        <v>254</v>
      </c>
      <c r="Y4" s="22" t="s">
        <v>255</v>
      </c>
      <c r="Z4" s="6" t="s">
        <v>24</v>
      </c>
      <c r="AA4" s="6" t="s">
        <v>25</v>
      </c>
      <c r="AB4" s="6" t="s">
        <v>26</v>
      </c>
      <c r="AC4" s="6" t="s">
        <v>27</v>
      </c>
      <c r="AD4" s="23" t="s">
        <v>28</v>
      </c>
      <c r="AE4" s="23" t="s">
        <v>29</v>
      </c>
      <c r="AF4" s="23" t="s">
        <v>256</v>
      </c>
      <c r="AG4" s="23" t="s">
        <v>30</v>
      </c>
      <c r="AH4" s="23" t="s">
        <v>24</v>
      </c>
      <c r="AI4" s="6" t="s">
        <v>25</v>
      </c>
      <c r="AJ4" s="23" t="s">
        <v>31</v>
      </c>
      <c r="AK4" s="23" t="s">
        <v>32</v>
      </c>
      <c r="AL4" s="6" t="s">
        <v>33</v>
      </c>
      <c r="AM4" s="6" t="s">
        <v>26</v>
      </c>
      <c r="AN4" s="6" t="s">
        <v>27</v>
      </c>
      <c r="AO4" s="23" t="s">
        <v>28</v>
      </c>
      <c r="AP4" s="23" t="s">
        <v>29</v>
      </c>
      <c r="AQ4" s="23" t="s">
        <v>257</v>
      </c>
    </row>
    <row r="5" spans="1:44" ht="51.75" x14ac:dyDescent="0.25">
      <c r="A5" s="24" t="s">
        <v>258</v>
      </c>
      <c r="B5" s="25" t="s">
        <v>259</v>
      </c>
      <c r="C5" s="25" t="s">
        <v>260</v>
      </c>
      <c r="D5" s="25" t="s">
        <v>261</v>
      </c>
      <c r="E5" s="25" t="s">
        <v>211</v>
      </c>
      <c r="F5" s="25">
        <v>48</v>
      </c>
      <c r="G5" s="25">
        <v>3450</v>
      </c>
      <c r="H5" s="25" t="b">
        <v>1</v>
      </c>
      <c r="I5" s="25" t="s">
        <v>262</v>
      </c>
      <c r="J5" s="25">
        <v>0.85</v>
      </c>
      <c r="K5" s="25">
        <v>1</v>
      </c>
      <c r="L5" s="25">
        <v>77</v>
      </c>
      <c r="M5" s="25">
        <v>0.85</v>
      </c>
      <c r="N5" s="25" t="b">
        <v>1</v>
      </c>
      <c r="O5" s="25">
        <v>50</v>
      </c>
      <c r="P5" s="25">
        <v>810</v>
      </c>
      <c r="Q5" s="25">
        <v>3.7</v>
      </c>
      <c r="R5" s="25">
        <v>32</v>
      </c>
      <c r="S5" s="25">
        <v>703</v>
      </c>
      <c r="T5" s="25">
        <v>2.73</v>
      </c>
      <c r="U5" s="25">
        <v>64</v>
      </c>
      <c r="V5" s="25">
        <v>839</v>
      </c>
      <c r="W5" s="25">
        <v>4.58</v>
      </c>
      <c r="X5" s="25" t="s">
        <v>263</v>
      </c>
      <c r="Y5" s="26">
        <v>42313</v>
      </c>
      <c r="Z5">
        <f>J5/(L5*0.01)</f>
        <v>1.1038961038961039</v>
      </c>
      <c r="AA5">
        <f>Z5*746</f>
        <v>823.50649350649348</v>
      </c>
      <c r="AB5">
        <f>POWER((482439*K5*$C$1),1/3)*60/1000</f>
        <v>3.8555494984991165</v>
      </c>
      <c r="AC5">
        <f>AA5/1000</f>
        <v>0.82350649350649352</v>
      </c>
      <c r="AD5">
        <f>AB5/AC5</f>
        <v>4.6818689699484617</v>
      </c>
      <c r="AE5">
        <f>(0.2*AB5+0.8*AB6)/(0.2*AC5+0.8*AC6)</f>
        <v>4.6818689699484617</v>
      </c>
      <c r="AF5">
        <f>J5*$C$1</f>
        <v>0.46750000000000003</v>
      </c>
      <c r="AQ5">
        <f>-1.3*LN(J5/1.406)+2.9</f>
        <v>3.5542480397521223</v>
      </c>
      <c r="AR5">
        <f>IF(AE5&gt;AQ5,1,0)</f>
        <v>1</v>
      </c>
    </row>
    <row r="6" spans="1:44" ht="51.75" x14ac:dyDescent="0.25">
      <c r="A6" s="24" t="s">
        <v>258</v>
      </c>
      <c r="B6" s="25" t="s">
        <v>259</v>
      </c>
      <c r="C6" s="25" t="s">
        <v>264</v>
      </c>
      <c r="D6" s="25" t="s">
        <v>261</v>
      </c>
      <c r="E6" s="25" t="s">
        <v>211</v>
      </c>
      <c r="F6" s="25">
        <v>48</v>
      </c>
      <c r="G6" s="25">
        <v>1725</v>
      </c>
      <c r="H6" s="25" t="b">
        <v>1</v>
      </c>
      <c r="I6" s="25" t="s">
        <v>262</v>
      </c>
      <c r="J6" s="27">
        <f>0.85/8</f>
        <v>0.10625</v>
      </c>
      <c r="K6" s="25">
        <v>1</v>
      </c>
      <c r="L6" s="25">
        <v>59</v>
      </c>
      <c r="M6" s="25">
        <v>0.85</v>
      </c>
      <c r="N6" s="25" t="b">
        <v>1</v>
      </c>
      <c r="O6" s="25">
        <v>25</v>
      </c>
      <c r="P6" s="25">
        <v>115</v>
      </c>
      <c r="Q6" s="25">
        <v>13.04</v>
      </c>
      <c r="R6" s="25">
        <v>16</v>
      </c>
      <c r="S6" s="25">
        <v>112</v>
      </c>
      <c r="T6" s="25">
        <v>8.57</v>
      </c>
      <c r="U6" s="25">
        <v>32</v>
      </c>
      <c r="V6" s="25">
        <v>127</v>
      </c>
      <c r="W6" s="25">
        <v>15.12</v>
      </c>
      <c r="X6" s="25" t="s">
        <v>263</v>
      </c>
      <c r="Y6" s="26">
        <v>42313</v>
      </c>
      <c r="AJ6">
        <f>0.0082*31.1^3/(3956*$C$1)</f>
        <v>0.11336423117933635</v>
      </c>
      <c r="AK6">
        <f>AJ6/(L6*0.01)</f>
        <v>0.19214276471073957</v>
      </c>
      <c r="AL6">
        <f>AK6*746</f>
        <v>143.33850247421171</v>
      </c>
      <c r="AM6">
        <f>POWER((482439*AJ6*$C$1),1/3)*60/1000</f>
        <v>1.8659999685540942</v>
      </c>
      <c r="AN6">
        <f>AL6/1000</f>
        <v>0.1433385024742117</v>
      </c>
    </row>
    <row r="7" spans="1:44" ht="51.75" x14ac:dyDescent="0.25">
      <c r="A7" s="24" t="s">
        <v>258</v>
      </c>
      <c r="B7" s="25" t="s">
        <v>265</v>
      </c>
      <c r="C7" s="25" t="s">
        <v>266</v>
      </c>
      <c r="D7" s="25" t="s">
        <v>261</v>
      </c>
      <c r="E7" s="25" t="s">
        <v>211</v>
      </c>
      <c r="F7" s="25">
        <v>48</v>
      </c>
      <c r="G7" s="25">
        <v>3450</v>
      </c>
      <c r="H7" s="25" t="b">
        <v>1</v>
      </c>
      <c r="I7" s="25" t="s">
        <v>262</v>
      </c>
      <c r="J7" s="25">
        <v>1.85</v>
      </c>
      <c r="K7" s="25">
        <v>1</v>
      </c>
      <c r="L7" s="25">
        <v>83</v>
      </c>
      <c r="M7" s="25">
        <v>1.85</v>
      </c>
      <c r="N7" s="25" t="b">
        <v>1</v>
      </c>
      <c r="O7" s="25">
        <v>64</v>
      </c>
      <c r="P7" s="25">
        <v>1408</v>
      </c>
      <c r="Q7" s="25">
        <v>2.72</v>
      </c>
      <c r="R7" s="25">
        <v>38</v>
      </c>
      <c r="S7" s="25">
        <v>1128</v>
      </c>
      <c r="T7" s="25">
        <v>2.0099999999999998</v>
      </c>
      <c r="U7" s="25">
        <v>85</v>
      </c>
      <c r="V7" s="25">
        <v>1543</v>
      </c>
      <c r="W7" s="25">
        <v>3.31</v>
      </c>
      <c r="X7" s="25" t="s">
        <v>263</v>
      </c>
      <c r="Y7" s="26">
        <v>42313</v>
      </c>
      <c r="AF7">
        <f>J7*$C$1</f>
        <v>1.0175000000000001</v>
      </c>
      <c r="AG7">
        <f>J7*0.8^3</f>
        <v>0.94720000000000026</v>
      </c>
      <c r="AH7">
        <f>AG7/(L7*0.01)</f>
        <v>1.1412048192771087</v>
      </c>
      <c r="AI7">
        <f>AH7*746</f>
        <v>851.33879518072308</v>
      </c>
      <c r="AM7">
        <f>POWER((482439*AG7*$C$1),1/3)*60/1000</f>
        <v>3.7864612167137111</v>
      </c>
      <c r="AN7">
        <f>AI7/1000</f>
        <v>0.85133879518072308</v>
      </c>
      <c r="AO7">
        <f>AM7/AN7</f>
        <v>4.447654961982459</v>
      </c>
      <c r="AP7">
        <f>(0.2*AM7+0.8*AM8)/(0.2*AN7+0.8*AN8)</f>
        <v>8.5572114183086079</v>
      </c>
      <c r="AQ7">
        <f>-2.3*LN(J7/1.406)+6.59</f>
        <v>5.9587952548859509</v>
      </c>
      <c r="AR7">
        <f>IF(AP7&gt;AQ7,1,0)</f>
        <v>1</v>
      </c>
    </row>
    <row r="8" spans="1:44" ht="51.75" x14ac:dyDescent="0.25">
      <c r="A8" s="24" t="s">
        <v>258</v>
      </c>
      <c r="B8" s="25" t="s">
        <v>265</v>
      </c>
      <c r="C8" s="25" t="s">
        <v>267</v>
      </c>
      <c r="D8" s="25" t="s">
        <v>261</v>
      </c>
      <c r="E8" s="25" t="s">
        <v>211</v>
      </c>
      <c r="F8" s="25">
        <v>48</v>
      </c>
      <c r="G8" s="25">
        <v>1725</v>
      </c>
      <c r="H8" s="25" t="b">
        <v>1</v>
      </c>
      <c r="I8" s="25" t="s">
        <v>262</v>
      </c>
      <c r="J8" s="25">
        <v>0.23</v>
      </c>
      <c r="K8" s="25">
        <v>1</v>
      </c>
      <c r="L8" s="25">
        <v>73</v>
      </c>
      <c r="M8" s="25">
        <v>0.23</v>
      </c>
      <c r="N8" s="25" t="b">
        <v>1</v>
      </c>
      <c r="O8" s="25">
        <v>32</v>
      </c>
      <c r="P8" s="25">
        <v>194</v>
      </c>
      <c r="Q8" s="25">
        <v>9.89</v>
      </c>
      <c r="R8" s="25">
        <v>19</v>
      </c>
      <c r="S8" s="25">
        <v>165</v>
      </c>
      <c r="T8" s="25">
        <v>6.9</v>
      </c>
      <c r="U8" s="25">
        <v>41</v>
      </c>
      <c r="V8" s="25">
        <v>207</v>
      </c>
      <c r="W8" s="25">
        <v>11.88</v>
      </c>
      <c r="X8" s="25" t="s">
        <v>263</v>
      </c>
      <c r="Y8" s="26">
        <v>42313</v>
      </c>
      <c r="AJ8">
        <f>0.0082*31.1^3/(3956*$C$1)</f>
        <v>0.11336423117933635</v>
      </c>
      <c r="AK8">
        <f>AJ8/(L8*0.01)</f>
        <v>0.15529346736895391</v>
      </c>
      <c r="AL8">
        <f>AK8*746</f>
        <v>115.84892665723962</v>
      </c>
      <c r="AM8">
        <f>POWER((482439*AJ8*$C$1),1/3)*60/1000</f>
        <v>1.8659999685540942</v>
      </c>
      <c r="AN8">
        <f>AL8/1000</f>
        <v>0.11584892665723961</v>
      </c>
    </row>
    <row r="9" spans="1:44" ht="51.75" x14ac:dyDescent="0.25">
      <c r="A9" s="24" t="s">
        <v>258</v>
      </c>
      <c r="B9" s="25" t="s">
        <v>259</v>
      </c>
      <c r="C9" s="25" t="s">
        <v>268</v>
      </c>
      <c r="D9" s="25" t="s">
        <v>261</v>
      </c>
      <c r="E9" s="25" t="s">
        <v>211</v>
      </c>
      <c r="F9" s="25">
        <v>48</v>
      </c>
      <c r="G9" s="25">
        <v>3450</v>
      </c>
      <c r="H9" s="25" t="b">
        <v>1</v>
      </c>
      <c r="I9" s="25" t="s">
        <v>262</v>
      </c>
      <c r="J9" s="25">
        <v>1.65</v>
      </c>
      <c r="K9" s="25">
        <v>1</v>
      </c>
      <c r="L9" s="25">
        <v>83</v>
      </c>
      <c r="M9" s="25">
        <v>1.65</v>
      </c>
      <c r="N9" s="25" t="b">
        <v>1</v>
      </c>
      <c r="O9" s="25">
        <v>52</v>
      </c>
      <c r="P9" s="25">
        <v>938</v>
      </c>
      <c r="Q9" s="25">
        <v>3.33</v>
      </c>
      <c r="R9" s="25">
        <v>33</v>
      </c>
      <c r="S9" s="25">
        <v>837</v>
      </c>
      <c r="T9" s="25">
        <v>2.37</v>
      </c>
      <c r="U9" s="25">
        <v>66</v>
      </c>
      <c r="V9" s="25">
        <v>976</v>
      </c>
      <c r="W9" s="25">
        <v>4.0599999999999996</v>
      </c>
      <c r="X9" s="25" t="s">
        <v>263</v>
      </c>
      <c r="Y9" s="26">
        <v>42410</v>
      </c>
      <c r="AF9">
        <f>J9*$C$1</f>
        <v>0.90749999999999997</v>
      </c>
      <c r="AG9">
        <f>J9*0.8^3</f>
        <v>0.84480000000000011</v>
      </c>
      <c r="AH9">
        <f>AG9/(L9*0.01)</f>
        <v>1.0178313253012048</v>
      </c>
      <c r="AI9">
        <f>AH9*746</f>
        <v>759.30216867469881</v>
      </c>
      <c r="AM9">
        <f>POWER((482439*AG9*$C$1),1/3)*60/1000</f>
        <v>3.6447766332868445</v>
      </c>
      <c r="AN9">
        <f>AI9/1000</f>
        <v>0.7593021686746988</v>
      </c>
      <c r="AO9">
        <f>AM9/AN9</f>
        <v>4.8001662363858522</v>
      </c>
      <c r="AP9">
        <f>(0.2*AM9+0.8*AM10)/(0.2*AN9+0.8*AN10)</f>
        <v>9.0854631645976767</v>
      </c>
      <c r="AQ9">
        <f>-2.3*LN(J9/1.406)+6.59</f>
        <v>6.221939062594763</v>
      </c>
      <c r="AR9">
        <f>IF(AP9&gt;AQ9,1,0)</f>
        <v>1</v>
      </c>
    </row>
    <row r="10" spans="1:44" ht="51.75" x14ac:dyDescent="0.25">
      <c r="A10" s="24" t="s">
        <v>258</v>
      </c>
      <c r="B10" s="25" t="s">
        <v>259</v>
      </c>
      <c r="C10" s="25" t="s">
        <v>269</v>
      </c>
      <c r="D10" s="25" t="s">
        <v>261</v>
      </c>
      <c r="E10" s="25" t="s">
        <v>211</v>
      </c>
      <c r="F10" s="25">
        <v>48</v>
      </c>
      <c r="G10" s="25">
        <v>1725</v>
      </c>
      <c r="H10" s="25" t="b">
        <v>1</v>
      </c>
      <c r="I10" s="25" t="s">
        <v>262</v>
      </c>
      <c r="J10" s="27">
        <f>1.65/8</f>
        <v>0.20624999999999999</v>
      </c>
      <c r="K10" s="25">
        <v>1</v>
      </c>
      <c r="L10" s="25">
        <v>73</v>
      </c>
      <c r="M10" s="25">
        <v>1.65</v>
      </c>
      <c r="N10" s="25" t="b">
        <v>1</v>
      </c>
      <c r="O10" s="25">
        <v>26</v>
      </c>
      <c r="P10" s="25">
        <v>148</v>
      </c>
      <c r="Q10" s="25">
        <v>10.54</v>
      </c>
      <c r="R10" s="25">
        <v>16</v>
      </c>
      <c r="S10" s="25">
        <v>137</v>
      </c>
      <c r="T10" s="25">
        <v>7.01</v>
      </c>
      <c r="U10" s="25">
        <v>33</v>
      </c>
      <c r="V10" s="25">
        <v>153</v>
      </c>
      <c r="W10" s="25">
        <v>12.94</v>
      </c>
      <c r="X10" s="25" t="s">
        <v>263</v>
      </c>
      <c r="Y10" s="26">
        <v>42410</v>
      </c>
      <c r="AJ10">
        <f>0.0082*31.1^3/(3956*$C$1)</f>
        <v>0.11336423117933635</v>
      </c>
      <c r="AK10">
        <f>AJ10/(L10*0.01)</f>
        <v>0.15529346736895391</v>
      </c>
      <c r="AL10">
        <f>AK10*746</f>
        <v>115.84892665723962</v>
      </c>
      <c r="AM10">
        <f>POWER((482439*AJ10*$C$1),1/3)*60/1000</f>
        <v>1.8659999685540942</v>
      </c>
      <c r="AN10">
        <f>AL10/1000</f>
        <v>0.11584892665723961</v>
      </c>
    </row>
    <row r="11" spans="1:44" ht="51.75" x14ac:dyDescent="0.25">
      <c r="A11" s="24" t="s">
        <v>258</v>
      </c>
      <c r="B11" s="25" t="s">
        <v>270</v>
      </c>
      <c r="C11" s="25" t="s">
        <v>271</v>
      </c>
      <c r="D11" s="25" t="s">
        <v>261</v>
      </c>
      <c r="E11" s="25" t="s">
        <v>211</v>
      </c>
      <c r="F11" s="25">
        <v>56</v>
      </c>
      <c r="G11" s="25">
        <v>3450</v>
      </c>
      <c r="H11" s="25" t="b">
        <v>1</v>
      </c>
      <c r="I11" s="25" t="s">
        <v>262</v>
      </c>
      <c r="J11" s="25">
        <v>1.65</v>
      </c>
      <c r="K11" s="25">
        <v>1</v>
      </c>
      <c r="L11" s="25">
        <v>83</v>
      </c>
      <c r="M11" s="25">
        <v>1.65</v>
      </c>
      <c r="N11" s="25" t="b">
        <v>1</v>
      </c>
      <c r="O11" s="25">
        <v>55</v>
      </c>
      <c r="P11" s="25">
        <v>1135</v>
      </c>
      <c r="Q11" s="25">
        <v>2.91</v>
      </c>
      <c r="R11" s="25">
        <v>35</v>
      </c>
      <c r="S11" s="25">
        <v>961</v>
      </c>
      <c r="T11" s="25">
        <v>2.19</v>
      </c>
      <c r="U11" s="25">
        <v>70</v>
      </c>
      <c r="V11" s="25">
        <v>1231</v>
      </c>
      <c r="W11" s="25">
        <v>3.41</v>
      </c>
      <c r="X11" s="25" t="s">
        <v>263</v>
      </c>
      <c r="Y11" s="26">
        <v>42410</v>
      </c>
      <c r="AF11">
        <f>J11*$C$1</f>
        <v>0.90749999999999997</v>
      </c>
      <c r="AG11">
        <f>J11*0.8^3</f>
        <v>0.84480000000000011</v>
      </c>
      <c r="AH11">
        <f>AG11/(L11*0.01)</f>
        <v>1.0178313253012048</v>
      </c>
      <c r="AI11">
        <f>AH11*746</f>
        <v>759.30216867469881</v>
      </c>
      <c r="AM11">
        <f>POWER((482439*AG11*$C$1),1/3)*60/1000</f>
        <v>3.6447766332868445</v>
      </c>
      <c r="AN11">
        <f>AI11/1000</f>
        <v>0.7593021686746988</v>
      </c>
      <c r="AO11">
        <f>AM11/AN11</f>
        <v>4.8001662363858522</v>
      </c>
      <c r="AP11">
        <f>(0.2*AM11+0.8*AM12)/(0.2*AN11+0.8*AN12)</f>
        <v>9.0854631645976767</v>
      </c>
      <c r="AQ11">
        <f>-2.3*LN(J11/1.406)+6.59</f>
        <v>6.221939062594763</v>
      </c>
      <c r="AR11">
        <f>IF(AP11&gt;AQ11,1,0)</f>
        <v>1</v>
      </c>
    </row>
    <row r="12" spans="1:44" ht="51.75" x14ac:dyDescent="0.25">
      <c r="A12" s="24" t="s">
        <v>258</v>
      </c>
      <c r="B12" s="25" t="s">
        <v>270</v>
      </c>
      <c r="C12" s="25" t="s">
        <v>272</v>
      </c>
      <c r="D12" s="25" t="s">
        <v>261</v>
      </c>
      <c r="E12" s="25" t="s">
        <v>211</v>
      </c>
      <c r="F12" s="25">
        <v>56</v>
      </c>
      <c r="G12" s="25">
        <v>1725</v>
      </c>
      <c r="H12" s="25" t="b">
        <v>1</v>
      </c>
      <c r="I12" s="25" t="s">
        <v>262</v>
      </c>
      <c r="J12" s="27">
        <f>1.65/8</f>
        <v>0.20624999999999999</v>
      </c>
      <c r="K12" s="25">
        <v>1</v>
      </c>
      <c r="L12" s="25">
        <v>73</v>
      </c>
      <c r="M12" s="25">
        <v>1.65</v>
      </c>
      <c r="N12" s="25" t="b">
        <v>1</v>
      </c>
      <c r="O12" s="25">
        <v>27</v>
      </c>
      <c r="P12" s="25">
        <v>166</v>
      </c>
      <c r="Q12" s="25">
        <v>9.76</v>
      </c>
      <c r="R12" s="25">
        <v>17</v>
      </c>
      <c r="S12" s="25">
        <v>144</v>
      </c>
      <c r="T12" s="25">
        <v>7.08</v>
      </c>
      <c r="U12" s="25">
        <v>35</v>
      </c>
      <c r="V12" s="25">
        <v>177</v>
      </c>
      <c r="W12" s="25">
        <v>11.86</v>
      </c>
      <c r="X12" s="25" t="s">
        <v>263</v>
      </c>
      <c r="Y12" s="26">
        <v>42410</v>
      </c>
      <c r="AJ12">
        <f>0.0082*31.1^3/(3956*$C$1)</f>
        <v>0.11336423117933635</v>
      </c>
      <c r="AK12">
        <f>AJ12/(L12*0.01)</f>
        <v>0.15529346736895391</v>
      </c>
      <c r="AL12">
        <f>AK12*746</f>
        <v>115.84892665723962</v>
      </c>
      <c r="AM12">
        <f>POWER((482439*AJ12*$C$1),1/3)*60/1000</f>
        <v>1.8659999685540942</v>
      </c>
      <c r="AN12">
        <f>AL12/1000</f>
        <v>0.11584892665723961</v>
      </c>
    </row>
    <row r="13" spans="1:44" ht="51.75" x14ac:dyDescent="0.25">
      <c r="A13" s="24" t="s">
        <v>258</v>
      </c>
      <c r="B13" s="25" t="s">
        <v>273</v>
      </c>
      <c r="C13" s="25" t="s">
        <v>274</v>
      </c>
      <c r="D13" s="25" t="s">
        <v>261</v>
      </c>
      <c r="E13" s="25" t="s">
        <v>211</v>
      </c>
      <c r="F13" s="25">
        <v>48</v>
      </c>
      <c r="G13" s="25">
        <v>3450</v>
      </c>
      <c r="H13" s="25" t="b">
        <v>1</v>
      </c>
      <c r="I13" s="25" t="s">
        <v>262</v>
      </c>
      <c r="J13" s="25">
        <v>1.85</v>
      </c>
      <c r="K13" s="25">
        <v>1</v>
      </c>
      <c r="L13" s="25">
        <v>83</v>
      </c>
      <c r="M13" s="25">
        <v>1.85</v>
      </c>
      <c r="N13" s="25" t="b">
        <v>1</v>
      </c>
      <c r="O13" s="25">
        <v>64</v>
      </c>
      <c r="P13" s="25">
        <v>1408</v>
      </c>
      <c r="Q13" s="25">
        <v>2.72</v>
      </c>
      <c r="R13" s="25">
        <v>38</v>
      </c>
      <c r="S13" s="25">
        <v>1128</v>
      </c>
      <c r="T13" s="25">
        <v>2.0099999999999998</v>
      </c>
      <c r="U13" s="25">
        <v>85</v>
      </c>
      <c r="V13" s="25">
        <v>1543</v>
      </c>
      <c r="W13" s="25">
        <v>3.31</v>
      </c>
      <c r="X13" s="25" t="s">
        <v>263</v>
      </c>
      <c r="Y13" s="26">
        <v>42410</v>
      </c>
      <c r="AF13">
        <f>J13*$C$1</f>
        <v>1.0175000000000001</v>
      </c>
      <c r="AG13">
        <f>J13*0.8^3</f>
        <v>0.94720000000000026</v>
      </c>
      <c r="AH13">
        <f>AG13/(L13*0.01)</f>
        <v>1.1412048192771087</v>
      </c>
      <c r="AI13">
        <f>AH13*746</f>
        <v>851.33879518072308</v>
      </c>
      <c r="AM13">
        <f>POWER((482439*AG13*$C$1),1/3)*60/1000</f>
        <v>3.7864612167137111</v>
      </c>
      <c r="AN13">
        <f>AI13/1000</f>
        <v>0.85133879518072308</v>
      </c>
      <c r="AO13">
        <f>AM13/AN13</f>
        <v>4.447654961982459</v>
      </c>
      <c r="AP13">
        <f>(0.2*AM13+0.8*AM14)/(0.2*AN13+0.8*AN14)</f>
        <v>8.5572114183086079</v>
      </c>
      <c r="AQ13">
        <f>-2.3*LN(J13/1.406)+6.59</f>
        <v>5.9587952548859509</v>
      </c>
      <c r="AR13">
        <f>IF(AP13&gt;AQ13,1,0)</f>
        <v>1</v>
      </c>
    </row>
    <row r="14" spans="1:44" ht="51.75" x14ac:dyDescent="0.25">
      <c r="A14" s="24" t="s">
        <v>258</v>
      </c>
      <c r="B14" s="25" t="s">
        <v>273</v>
      </c>
      <c r="C14" s="25" t="s">
        <v>275</v>
      </c>
      <c r="D14" s="25" t="s">
        <v>261</v>
      </c>
      <c r="E14" s="25" t="s">
        <v>211</v>
      </c>
      <c r="F14" s="25">
        <v>48</v>
      </c>
      <c r="G14" s="25">
        <v>1725</v>
      </c>
      <c r="H14" s="25" t="b">
        <v>1</v>
      </c>
      <c r="I14" s="25" t="s">
        <v>262</v>
      </c>
      <c r="J14" s="27">
        <f>1.85/8</f>
        <v>0.23125000000000001</v>
      </c>
      <c r="K14" s="25">
        <v>1</v>
      </c>
      <c r="L14" s="25">
        <v>73</v>
      </c>
      <c r="M14" s="25">
        <v>1.85</v>
      </c>
      <c r="N14" s="25" t="b">
        <v>1</v>
      </c>
      <c r="O14" s="25">
        <v>32</v>
      </c>
      <c r="P14" s="25">
        <v>194</v>
      </c>
      <c r="Q14" s="25">
        <v>9.89</v>
      </c>
      <c r="R14" s="25">
        <v>19</v>
      </c>
      <c r="S14" s="25">
        <v>165</v>
      </c>
      <c r="T14" s="25">
        <v>6.9</v>
      </c>
      <c r="U14" s="25">
        <v>41</v>
      </c>
      <c r="V14" s="25">
        <v>207</v>
      </c>
      <c r="W14" s="25">
        <v>11.88</v>
      </c>
      <c r="X14" s="25" t="s">
        <v>263</v>
      </c>
      <c r="Y14" s="26">
        <v>42410</v>
      </c>
      <c r="AJ14">
        <f>0.0082*31.1^3/(3956*$C$1)</f>
        <v>0.11336423117933635</v>
      </c>
      <c r="AK14">
        <f>AJ14/(L14*0.01)</f>
        <v>0.15529346736895391</v>
      </c>
      <c r="AL14">
        <f>AK14*746</f>
        <v>115.84892665723962</v>
      </c>
      <c r="AM14">
        <f>POWER((482439*AJ14*$C$1),1/3)*60/1000</f>
        <v>1.8659999685540942</v>
      </c>
      <c r="AN14">
        <f>AL14/1000</f>
        <v>0.11584892665723961</v>
      </c>
    </row>
    <row r="15" spans="1:44" ht="51.75" x14ac:dyDescent="0.25">
      <c r="A15" s="24" t="s">
        <v>258</v>
      </c>
      <c r="B15" s="25" t="s">
        <v>270</v>
      </c>
      <c r="C15" s="25" t="s">
        <v>276</v>
      </c>
      <c r="D15" s="25" t="s">
        <v>261</v>
      </c>
      <c r="E15" s="25" t="s">
        <v>211</v>
      </c>
      <c r="F15" s="25">
        <v>71</v>
      </c>
      <c r="G15" s="25">
        <v>3000</v>
      </c>
      <c r="H15" s="25" t="b">
        <v>1</v>
      </c>
      <c r="I15" s="25" t="s">
        <v>262</v>
      </c>
      <c r="J15" s="25">
        <v>1.5</v>
      </c>
      <c r="K15" s="25">
        <v>1</v>
      </c>
      <c r="L15" s="25">
        <v>81</v>
      </c>
      <c r="M15" s="25">
        <v>1.5</v>
      </c>
      <c r="N15" s="25" t="b">
        <v>1</v>
      </c>
      <c r="O15" s="25">
        <v>55</v>
      </c>
      <c r="P15" s="25">
        <v>1259</v>
      </c>
      <c r="Q15" s="25">
        <v>2.62</v>
      </c>
      <c r="R15" s="25">
        <v>35</v>
      </c>
      <c r="S15" s="25">
        <v>1063</v>
      </c>
      <c r="T15" s="25">
        <v>1.98</v>
      </c>
      <c r="U15" s="25">
        <v>69</v>
      </c>
      <c r="V15" s="25">
        <v>1320</v>
      </c>
      <c r="W15" s="25">
        <v>3.14</v>
      </c>
      <c r="X15" s="25" t="s">
        <v>263</v>
      </c>
      <c r="Y15" s="26">
        <v>42410</v>
      </c>
      <c r="AF15">
        <f>J15*$C$1</f>
        <v>0.82500000000000007</v>
      </c>
      <c r="AG15">
        <f>J15*0.8^3</f>
        <v>0.76800000000000024</v>
      </c>
      <c r="AH15">
        <f>AG15/(L15*0.01)</f>
        <v>0.94814814814814841</v>
      </c>
      <c r="AI15">
        <f>AH15*746</f>
        <v>707.31851851851866</v>
      </c>
      <c r="AM15">
        <f>POWER((482439*AG15*$C$1),1/3)*60/1000</f>
        <v>3.5308019390410337</v>
      </c>
      <c r="AN15">
        <f>AI15/1000</f>
        <v>0.70731851851851868</v>
      </c>
      <c r="AO15">
        <f>AM15/AN15</f>
        <v>4.9918132306733769</v>
      </c>
      <c r="AP15">
        <f>(0.2*AM15+0.8*AM16)/(0.2*AN15+0.8*AN16)</f>
        <v>8.5851781539046357</v>
      </c>
      <c r="AQ15">
        <f>-2.3*LN(J15/1.406)+6.59</f>
        <v>6.4411524761447101</v>
      </c>
      <c r="AR15">
        <f>IF(AP15&gt;AQ15,1,0)</f>
        <v>1</v>
      </c>
    </row>
    <row r="16" spans="1:44" ht="51.75" x14ac:dyDescent="0.25">
      <c r="A16" s="24" t="s">
        <v>258</v>
      </c>
      <c r="B16" s="25" t="s">
        <v>270</v>
      </c>
      <c r="C16" s="25" t="s">
        <v>277</v>
      </c>
      <c r="D16" s="25" t="s">
        <v>261</v>
      </c>
      <c r="E16" s="25" t="s">
        <v>211</v>
      </c>
      <c r="F16" s="25">
        <v>71</v>
      </c>
      <c r="G16" s="25">
        <v>1500</v>
      </c>
      <c r="H16" s="25" t="b">
        <v>1</v>
      </c>
      <c r="I16" s="25" t="s">
        <v>262</v>
      </c>
      <c r="J16" s="25">
        <v>0.19</v>
      </c>
      <c r="K16" s="25">
        <v>1</v>
      </c>
      <c r="L16" s="25">
        <v>59</v>
      </c>
      <c r="M16" s="25">
        <v>0.19</v>
      </c>
      <c r="N16" s="25" t="b">
        <v>1</v>
      </c>
      <c r="O16" s="25">
        <v>26</v>
      </c>
      <c r="P16" s="25">
        <v>183</v>
      </c>
      <c r="Q16" s="25">
        <v>8.52</v>
      </c>
      <c r="R16" s="25">
        <v>17</v>
      </c>
      <c r="S16" s="25">
        <v>163</v>
      </c>
      <c r="T16" s="25">
        <v>6.26</v>
      </c>
      <c r="U16" s="25">
        <v>33</v>
      </c>
      <c r="V16" s="25">
        <v>191</v>
      </c>
      <c r="W16" s="25">
        <v>10.37</v>
      </c>
      <c r="X16" s="25" t="s">
        <v>263</v>
      </c>
      <c r="Y16" s="26">
        <v>42410</v>
      </c>
      <c r="AJ16">
        <f>0.0082*31.1^3/(3956*$C$1)</f>
        <v>0.11336423117933635</v>
      </c>
      <c r="AK16">
        <f>AJ16/(L16*0.01)</f>
        <v>0.19214276471073957</v>
      </c>
      <c r="AL16">
        <f>AK16*746</f>
        <v>143.33850247421171</v>
      </c>
      <c r="AM16">
        <f>POWER((482439*AJ16*$C$1),1/3)*60/1000</f>
        <v>1.8659999685540942</v>
      </c>
      <c r="AN16">
        <f>AL16/1000</f>
        <v>0.1433385024742117</v>
      </c>
    </row>
    <row r="17" spans="1:44" ht="51.75" x14ac:dyDescent="0.25">
      <c r="A17" s="24" t="s">
        <v>278</v>
      </c>
      <c r="B17" s="25" t="s">
        <v>279</v>
      </c>
      <c r="C17" s="25" t="s">
        <v>280</v>
      </c>
      <c r="D17" s="25" t="s">
        <v>281</v>
      </c>
      <c r="E17" s="25" t="s">
        <v>89</v>
      </c>
      <c r="F17" s="25">
        <v>56</v>
      </c>
      <c r="G17" s="25">
        <v>3450</v>
      </c>
      <c r="H17" s="25" t="b">
        <v>1</v>
      </c>
      <c r="I17" s="25" t="s">
        <v>262</v>
      </c>
      <c r="J17" s="25">
        <v>3.45</v>
      </c>
      <c r="K17" s="25">
        <v>1.1499999999999999</v>
      </c>
      <c r="L17" s="25">
        <v>82</v>
      </c>
      <c r="M17" s="25">
        <v>3</v>
      </c>
      <c r="N17" s="25"/>
      <c r="O17" s="25">
        <v>73</v>
      </c>
      <c r="P17" s="25">
        <v>2700</v>
      </c>
      <c r="Q17" s="25">
        <v>1.62</v>
      </c>
      <c r="R17" s="25">
        <v>44</v>
      </c>
      <c r="S17" s="25">
        <v>2300</v>
      </c>
      <c r="T17" s="25">
        <v>1.1499999999999999</v>
      </c>
      <c r="U17" s="25">
        <v>101</v>
      </c>
      <c r="V17" s="25">
        <v>2990</v>
      </c>
      <c r="W17" s="25">
        <v>2.0299999999999998</v>
      </c>
      <c r="X17" s="25" t="s">
        <v>263</v>
      </c>
      <c r="Y17" s="26">
        <v>40907</v>
      </c>
      <c r="Z17">
        <f t="shared" ref="Z17:Z22" si="0">J17/(L17*0.01)</f>
        <v>4.2073170731707314</v>
      </c>
      <c r="AA17">
        <f t="shared" ref="AA17:AA22" si="1">Z17*746</f>
        <v>3138.6585365853657</v>
      </c>
      <c r="AB17">
        <f t="shared" ref="AB17:AB22" si="2">POWER((482439*J17*$C$1),1/3)*60/1000</f>
        <v>5.8258502179788056</v>
      </c>
      <c r="AC17">
        <f t="shared" ref="AC17:AC22" si="3">AA17/1000</f>
        <v>3.1386585365853659</v>
      </c>
      <c r="AD17">
        <f t="shared" ref="AD17:AD22" si="4">AB17/AC17</f>
        <v>1.8561592954666901</v>
      </c>
      <c r="AE17">
        <f>(0.2*AB17+0.8*AB18)/(0.2*AC17+0.8*AC18)</f>
        <v>3.3825223750973379</v>
      </c>
      <c r="AF17">
        <f>J17*$C$1</f>
        <v>1.8975000000000002</v>
      </c>
      <c r="AQ17">
        <f>-2.3*LN(J17/1.406)+6.59</f>
        <v>4.525461493393971</v>
      </c>
      <c r="AR17">
        <f>IF(AE17&gt;AQ17,1,0)</f>
        <v>0</v>
      </c>
    </row>
    <row r="18" spans="1:44" ht="51.75" x14ac:dyDescent="0.25">
      <c r="A18" s="24" t="s">
        <v>278</v>
      </c>
      <c r="B18" s="25" t="s">
        <v>279</v>
      </c>
      <c r="C18" s="25" t="s">
        <v>282</v>
      </c>
      <c r="D18" s="25" t="s">
        <v>281</v>
      </c>
      <c r="E18" s="25" t="s">
        <v>89</v>
      </c>
      <c r="F18" s="25">
        <v>56</v>
      </c>
      <c r="G18" s="25">
        <v>1725</v>
      </c>
      <c r="H18" s="25"/>
      <c r="I18" s="25" t="s">
        <v>262</v>
      </c>
      <c r="J18" s="25">
        <v>0.44</v>
      </c>
      <c r="K18" s="25">
        <v>1.1499999999999999</v>
      </c>
      <c r="L18" s="25">
        <v>64</v>
      </c>
      <c r="M18" s="25">
        <v>0.38</v>
      </c>
      <c r="N18" s="25" t="b">
        <v>0</v>
      </c>
      <c r="O18" s="25">
        <v>39</v>
      </c>
      <c r="P18" s="25">
        <v>450</v>
      </c>
      <c r="Q18" s="25">
        <v>5.2</v>
      </c>
      <c r="R18" s="25">
        <v>23</v>
      </c>
      <c r="S18" s="25">
        <v>400</v>
      </c>
      <c r="T18" s="25">
        <v>3.45</v>
      </c>
      <c r="U18" s="25">
        <v>52</v>
      </c>
      <c r="V18" s="25">
        <v>490</v>
      </c>
      <c r="W18" s="25">
        <v>6.37</v>
      </c>
      <c r="X18" s="25" t="s">
        <v>263</v>
      </c>
      <c r="Y18" s="26">
        <v>42461</v>
      </c>
      <c r="Z18">
        <f t="shared" si="0"/>
        <v>0.6875</v>
      </c>
      <c r="AA18">
        <f t="shared" si="1"/>
        <v>512.875</v>
      </c>
      <c r="AB18">
        <f t="shared" si="2"/>
        <v>2.9324942905809115</v>
      </c>
      <c r="AC18">
        <f t="shared" si="3"/>
        <v>0.51287499999999997</v>
      </c>
      <c r="AD18">
        <f t="shared" si="4"/>
        <v>5.7177563550200565</v>
      </c>
    </row>
    <row r="19" spans="1:44" ht="51.75" x14ac:dyDescent="0.25">
      <c r="A19" s="24" t="s">
        <v>278</v>
      </c>
      <c r="B19" s="25" t="s">
        <v>279</v>
      </c>
      <c r="C19" s="25" t="s">
        <v>283</v>
      </c>
      <c r="D19" s="25" t="s">
        <v>281</v>
      </c>
      <c r="E19" s="25" t="s">
        <v>89</v>
      </c>
      <c r="F19" s="25">
        <v>56</v>
      </c>
      <c r="G19" s="25">
        <v>3450</v>
      </c>
      <c r="H19" s="25" t="b">
        <v>1</v>
      </c>
      <c r="I19" s="25" t="s">
        <v>262</v>
      </c>
      <c r="J19" s="25">
        <v>2.6</v>
      </c>
      <c r="K19" s="25">
        <v>1.3</v>
      </c>
      <c r="L19" s="25">
        <v>82</v>
      </c>
      <c r="M19" s="25">
        <v>2</v>
      </c>
      <c r="N19" s="25"/>
      <c r="O19" s="25">
        <v>68</v>
      </c>
      <c r="P19" s="25">
        <v>2155</v>
      </c>
      <c r="Q19" s="25">
        <v>1.89</v>
      </c>
      <c r="R19" s="25">
        <v>41</v>
      </c>
      <c r="S19" s="25">
        <v>1870</v>
      </c>
      <c r="T19" s="25">
        <v>1.32</v>
      </c>
      <c r="U19" s="25">
        <v>93</v>
      </c>
      <c r="V19" s="25">
        <v>2390</v>
      </c>
      <c r="W19" s="25">
        <v>2.33</v>
      </c>
      <c r="X19" s="25" t="s">
        <v>263</v>
      </c>
      <c r="Y19" s="26">
        <v>40907</v>
      </c>
      <c r="Z19">
        <f t="shared" si="0"/>
        <v>3.1707317073170729</v>
      </c>
      <c r="AA19">
        <f t="shared" si="1"/>
        <v>2365.3658536585363</v>
      </c>
      <c r="AB19">
        <f t="shared" si="2"/>
        <v>5.3016460808494514</v>
      </c>
      <c r="AC19">
        <f t="shared" si="3"/>
        <v>2.3653658536585365</v>
      </c>
      <c r="AD19">
        <f t="shared" si="4"/>
        <v>2.2413640886247426</v>
      </c>
      <c r="AE19">
        <f>(0.2*AB19+0.8*AB20)/(0.2*AC19+0.8*AC20)</f>
        <v>4.1128151397359334</v>
      </c>
      <c r="AF19">
        <f>J19*$C$1</f>
        <v>1.4300000000000002</v>
      </c>
      <c r="AQ19">
        <f>-2.3*LN(J19/1.406)+6.59</f>
        <v>5.1760459012303848</v>
      </c>
      <c r="AR19">
        <f>IF(AE19&gt;AQ19,1,0)</f>
        <v>0</v>
      </c>
    </row>
    <row r="20" spans="1:44" ht="51.75" x14ac:dyDescent="0.25">
      <c r="A20" s="24" t="s">
        <v>278</v>
      </c>
      <c r="B20" s="25" t="s">
        <v>279</v>
      </c>
      <c r="C20" s="25" t="s">
        <v>284</v>
      </c>
      <c r="D20" s="25" t="s">
        <v>281</v>
      </c>
      <c r="E20" s="25" t="s">
        <v>89</v>
      </c>
      <c r="F20" s="25">
        <v>56</v>
      </c>
      <c r="G20" s="25">
        <v>1725</v>
      </c>
      <c r="H20" s="25"/>
      <c r="I20" s="25" t="s">
        <v>262</v>
      </c>
      <c r="J20" s="25">
        <v>0.33</v>
      </c>
      <c r="K20" s="25">
        <v>1.3</v>
      </c>
      <c r="L20" s="25">
        <v>65</v>
      </c>
      <c r="M20" s="25">
        <v>0.25</v>
      </c>
      <c r="N20" s="25" t="b">
        <v>0</v>
      </c>
      <c r="O20" s="25">
        <v>34</v>
      </c>
      <c r="P20" s="25">
        <v>310</v>
      </c>
      <c r="Q20" s="25">
        <v>6.58</v>
      </c>
      <c r="R20" s="25">
        <v>21</v>
      </c>
      <c r="S20" s="25">
        <v>275</v>
      </c>
      <c r="T20" s="25">
        <v>4.58</v>
      </c>
      <c r="U20" s="25">
        <v>47</v>
      </c>
      <c r="V20" s="25">
        <v>328</v>
      </c>
      <c r="W20" s="25">
        <v>8.6</v>
      </c>
      <c r="X20" s="25" t="s">
        <v>263</v>
      </c>
      <c r="Y20" s="26">
        <v>42461</v>
      </c>
      <c r="Z20">
        <f t="shared" si="0"/>
        <v>0.50769230769230766</v>
      </c>
      <c r="AA20">
        <f t="shared" si="1"/>
        <v>378.73846153846154</v>
      </c>
      <c r="AB20">
        <f t="shared" si="2"/>
        <v>2.6643478818886268</v>
      </c>
      <c r="AC20">
        <f t="shared" si="3"/>
        <v>0.37873846153846152</v>
      </c>
      <c r="AD20">
        <f t="shared" si="4"/>
        <v>7.0347961785181878</v>
      </c>
    </row>
    <row r="21" spans="1:44" ht="51.75" x14ac:dyDescent="0.25">
      <c r="A21" s="24" t="s">
        <v>278</v>
      </c>
      <c r="B21" s="25" t="s">
        <v>279</v>
      </c>
      <c r="C21" s="25" t="s">
        <v>285</v>
      </c>
      <c r="D21" s="25" t="s">
        <v>281</v>
      </c>
      <c r="E21" s="25" t="s">
        <v>89</v>
      </c>
      <c r="F21" s="25">
        <v>56</v>
      </c>
      <c r="G21" s="25">
        <v>3450</v>
      </c>
      <c r="H21" s="25" t="b">
        <v>1</v>
      </c>
      <c r="I21" s="25" t="s">
        <v>262</v>
      </c>
      <c r="J21" s="25">
        <v>2.6</v>
      </c>
      <c r="K21" s="25">
        <v>1.3</v>
      </c>
      <c r="L21" s="25">
        <v>82</v>
      </c>
      <c r="M21" s="25">
        <v>2</v>
      </c>
      <c r="N21" s="25"/>
      <c r="O21" s="25">
        <v>68</v>
      </c>
      <c r="P21" s="25">
        <v>2155</v>
      </c>
      <c r="Q21" s="25">
        <v>1.89</v>
      </c>
      <c r="R21" s="25">
        <v>41</v>
      </c>
      <c r="S21" s="25">
        <v>1870</v>
      </c>
      <c r="T21" s="25">
        <v>1.32</v>
      </c>
      <c r="U21" s="25">
        <v>93</v>
      </c>
      <c r="V21" s="25">
        <v>2390</v>
      </c>
      <c r="W21" s="25">
        <v>2.33</v>
      </c>
      <c r="X21" s="25" t="s">
        <v>263</v>
      </c>
      <c r="Y21" s="26">
        <v>40907</v>
      </c>
      <c r="Z21">
        <f t="shared" si="0"/>
        <v>3.1707317073170729</v>
      </c>
      <c r="AA21">
        <f t="shared" si="1"/>
        <v>2365.3658536585363</v>
      </c>
      <c r="AB21">
        <f t="shared" si="2"/>
        <v>5.3016460808494514</v>
      </c>
      <c r="AC21">
        <f t="shared" si="3"/>
        <v>2.3653658536585365</v>
      </c>
      <c r="AD21">
        <f t="shared" si="4"/>
        <v>2.2413640886247426</v>
      </c>
      <c r="AE21">
        <f>(0.2*AB21+0.8*AB22)/(0.2*AC21+0.8*AC22)</f>
        <v>4.1128151397359334</v>
      </c>
      <c r="AF21">
        <f>J21*$C$1</f>
        <v>1.4300000000000002</v>
      </c>
      <c r="AQ21">
        <f>-2.3*LN(J21/1.406)+6.59</f>
        <v>5.1760459012303848</v>
      </c>
      <c r="AR21">
        <f>IF(AE21&gt;AQ21,1,0)</f>
        <v>0</v>
      </c>
    </row>
    <row r="22" spans="1:44" ht="51.75" x14ac:dyDescent="0.25">
      <c r="A22" s="24" t="s">
        <v>278</v>
      </c>
      <c r="B22" s="25" t="s">
        <v>279</v>
      </c>
      <c r="C22" s="25" t="s">
        <v>286</v>
      </c>
      <c r="D22" s="25" t="s">
        <v>281</v>
      </c>
      <c r="E22" s="25" t="s">
        <v>89</v>
      </c>
      <c r="F22" s="25">
        <v>56</v>
      </c>
      <c r="G22" s="25">
        <v>1725</v>
      </c>
      <c r="H22" s="25"/>
      <c r="I22" s="25" t="s">
        <v>262</v>
      </c>
      <c r="J22" s="25">
        <v>0.33</v>
      </c>
      <c r="K22" s="25">
        <v>1.3</v>
      </c>
      <c r="L22" s="25">
        <v>65</v>
      </c>
      <c r="M22" s="25">
        <v>0.25</v>
      </c>
      <c r="N22" s="25" t="b">
        <v>0</v>
      </c>
      <c r="O22" s="25">
        <v>34</v>
      </c>
      <c r="P22" s="25">
        <v>310</v>
      </c>
      <c r="Q22" s="25">
        <v>6.58</v>
      </c>
      <c r="R22" s="25">
        <v>21</v>
      </c>
      <c r="S22" s="25">
        <v>275</v>
      </c>
      <c r="T22" s="25">
        <v>4.58</v>
      </c>
      <c r="U22" s="25">
        <v>47</v>
      </c>
      <c r="V22" s="25">
        <v>328</v>
      </c>
      <c r="W22" s="25">
        <v>8.6</v>
      </c>
      <c r="X22" s="25" t="s">
        <v>263</v>
      </c>
      <c r="Y22" s="26">
        <v>42461</v>
      </c>
      <c r="Z22">
        <f t="shared" si="0"/>
        <v>0.50769230769230766</v>
      </c>
      <c r="AA22">
        <f t="shared" si="1"/>
        <v>378.73846153846154</v>
      </c>
      <c r="AB22">
        <f t="shared" si="2"/>
        <v>2.6643478818886268</v>
      </c>
      <c r="AC22">
        <f t="shared" si="3"/>
        <v>0.37873846153846152</v>
      </c>
      <c r="AD22">
        <f t="shared" si="4"/>
        <v>7.0347961785181878</v>
      </c>
    </row>
    <row r="23" spans="1:44" ht="51.75" x14ac:dyDescent="0.25">
      <c r="A23" s="24" t="s">
        <v>258</v>
      </c>
      <c r="B23" s="25" t="s">
        <v>258</v>
      </c>
      <c r="C23" s="25" t="s">
        <v>287</v>
      </c>
      <c r="D23" s="25" t="s">
        <v>261</v>
      </c>
      <c r="E23" s="25" t="s">
        <v>211</v>
      </c>
      <c r="F23" s="25">
        <v>48</v>
      </c>
      <c r="G23" s="25">
        <v>3450</v>
      </c>
      <c r="H23" s="25" t="b">
        <v>1</v>
      </c>
      <c r="I23" s="25" t="s">
        <v>262</v>
      </c>
      <c r="J23" s="25">
        <v>1.65</v>
      </c>
      <c r="K23" s="25">
        <v>1</v>
      </c>
      <c r="L23" s="25">
        <v>83</v>
      </c>
      <c r="M23" s="25">
        <v>1.65</v>
      </c>
      <c r="N23" s="25" t="b">
        <v>1</v>
      </c>
      <c r="O23" s="25">
        <v>52</v>
      </c>
      <c r="P23" s="25">
        <v>938</v>
      </c>
      <c r="Q23" s="25">
        <v>3.33</v>
      </c>
      <c r="R23" s="25">
        <v>33</v>
      </c>
      <c r="S23" s="25">
        <v>837</v>
      </c>
      <c r="T23" s="25">
        <v>2.37</v>
      </c>
      <c r="U23" s="25">
        <v>66</v>
      </c>
      <c r="V23" s="25">
        <v>976</v>
      </c>
      <c r="W23" s="25">
        <v>4.0599999999999996</v>
      </c>
      <c r="X23" s="25" t="s">
        <v>263</v>
      </c>
      <c r="Y23" s="26">
        <v>42636</v>
      </c>
      <c r="AF23">
        <f>J23*$C$1</f>
        <v>0.90749999999999997</v>
      </c>
      <c r="AG23">
        <f>J23*0.8^3</f>
        <v>0.84480000000000011</v>
      </c>
      <c r="AH23">
        <f>AG23/(L23*0.01)</f>
        <v>1.0178313253012048</v>
      </c>
      <c r="AI23">
        <f>AH23*746</f>
        <v>759.30216867469881</v>
      </c>
      <c r="AM23">
        <f>POWER((482439*AG23*$C$1),1/3)*60/1000</f>
        <v>3.6447766332868445</v>
      </c>
      <c r="AN23">
        <f>AI23/1000</f>
        <v>0.7593021686746988</v>
      </c>
      <c r="AO23">
        <f>AM23/AN23</f>
        <v>4.8001662363858522</v>
      </c>
      <c r="AP23">
        <f>(0.2*AM23+0.8*AM24)/(0.2*AN23+0.8*AN24)</f>
        <v>9.0854631645976767</v>
      </c>
      <c r="AQ23">
        <f>-2.3*LN(J23/1.406)+6.59</f>
        <v>6.221939062594763</v>
      </c>
      <c r="AR23">
        <f>IF(AP23&gt;AQ23,1,0)</f>
        <v>1</v>
      </c>
    </row>
    <row r="24" spans="1:44" ht="51.75" x14ac:dyDescent="0.25">
      <c r="A24" s="24" t="s">
        <v>258</v>
      </c>
      <c r="B24" s="25" t="s">
        <v>258</v>
      </c>
      <c r="C24" s="25" t="s">
        <v>288</v>
      </c>
      <c r="D24" s="25" t="s">
        <v>261</v>
      </c>
      <c r="E24" s="25" t="s">
        <v>211</v>
      </c>
      <c r="F24" s="25">
        <v>48</v>
      </c>
      <c r="G24" s="25">
        <v>1725</v>
      </c>
      <c r="H24" s="25" t="b">
        <v>1</v>
      </c>
      <c r="I24" s="25" t="s">
        <v>262</v>
      </c>
      <c r="J24" s="27">
        <f>1.65/8</f>
        <v>0.20624999999999999</v>
      </c>
      <c r="K24" s="25">
        <v>1</v>
      </c>
      <c r="L24" s="25">
        <v>73</v>
      </c>
      <c r="M24" s="25">
        <v>1.65</v>
      </c>
      <c r="N24" s="25" t="b">
        <v>1</v>
      </c>
      <c r="O24" s="25">
        <v>26</v>
      </c>
      <c r="P24" s="25">
        <v>148</v>
      </c>
      <c r="Q24" s="25">
        <v>10.54</v>
      </c>
      <c r="R24" s="25">
        <v>16</v>
      </c>
      <c r="S24" s="25">
        <v>137</v>
      </c>
      <c r="T24" s="25">
        <v>7.01</v>
      </c>
      <c r="U24" s="25">
        <v>33</v>
      </c>
      <c r="V24" s="25">
        <v>153</v>
      </c>
      <c r="W24" s="25">
        <v>12.94</v>
      </c>
      <c r="X24" s="25" t="s">
        <v>263</v>
      </c>
      <c r="Y24" s="26">
        <v>42636</v>
      </c>
      <c r="AJ24">
        <f>0.0082*31.1^3/(3956*$C$1)</f>
        <v>0.11336423117933635</v>
      </c>
      <c r="AK24">
        <f>AJ24/(L24*0.01)</f>
        <v>0.15529346736895391</v>
      </c>
      <c r="AL24">
        <f>AK24*746</f>
        <v>115.84892665723962</v>
      </c>
      <c r="AM24">
        <f>POWER((482439*AJ24*$C$1),1/3)*60/1000</f>
        <v>1.8659999685540942</v>
      </c>
      <c r="AN24">
        <f>AL24/1000</f>
        <v>0.11584892665723961</v>
      </c>
    </row>
    <row r="25" spans="1:44" ht="51.75" x14ac:dyDescent="0.25">
      <c r="A25" s="24" t="s">
        <v>258</v>
      </c>
      <c r="B25" s="25" t="s">
        <v>258</v>
      </c>
      <c r="C25" s="25" t="s">
        <v>289</v>
      </c>
      <c r="D25" s="25" t="s">
        <v>261</v>
      </c>
      <c r="E25" s="25" t="s">
        <v>211</v>
      </c>
      <c r="F25" s="25">
        <v>48</v>
      </c>
      <c r="G25" s="25">
        <v>3450</v>
      </c>
      <c r="H25" s="25" t="b">
        <v>1</v>
      </c>
      <c r="I25" s="25" t="s">
        <v>262</v>
      </c>
      <c r="J25" s="25">
        <v>0.85</v>
      </c>
      <c r="K25" s="25">
        <v>1</v>
      </c>
      <c r="L25" s="25">
        <v>77</v>
      </c>
      <c r="M25" s="25">
        <v>0.85</v>
      </c>
      <c r="N25" s="25" t="b">
        <v>1</v>
      </c>
      <c r="O25" s="25">
        <v>50</v>
      </c>
      <c r="P25" s="25">
        <v>810</v>
      </c>
      <c r="Q25" s="25">
        <v>3.7</v>
      </c>
      <c r="R25" s="25">
        <v>32</v>
      </c>
      <c r="S25" s="25">
        <v>703</v>
      </c>
      <c r="T25" s="25">
        <v>2.73</v>
      </c>
      <c r="U25" s="25">
        <v>64</v>
      </c>
      <c r="V25" s="25">
        <v>839</v>
      </c>
      <c r="W25" s="25">
        <v>4.58</v>
      </c>
      <c r="X25" s="25" t="s">
        <v>263</v>
      </c>
      <c r="Y25" s="26">
        <v>42636</v>
      </c>
      <c r="AF25">
        <f>J25*$C$1</f>
        <v>0.46750000000000003</v>
      </c>
      <c r="AG25">
        <f>J25*0.8^3</f>
        <v>0.43520000000000009</v>
      </c>
      <c r="AH25">
        <f>AG25/(L25*0.01)</f>
        <v>0.56519480519480525</v>
      </c>
      <c r="AI25">
        <f>AH25*746</f>
        <v>421.63532467532474</v>
      </c>
      <c r="AM25">
        <f>POWER((482439*AG25*$C$1),1/3)*60/1000</f>
        <v>2.9217916614610209</v>
      </c>
      <c r="AN25">
        <f>AI25/1000</f>
        <v>0.42163532467532472</v>
      </c>
      <c r="AO25">
        <f>AM25/AN25</f>
        <v>6.9296652592163905</v>
      </c>
      <c r="AP25">
        <f>(0.2*AM25+0.8*AM26)/(0.2*AN25+0.8*AN26)</f>
        <v>10.438093329053734</v>
      </c>
      <c r="AQ25">
        <f>-2.3*LN(J25/1.406)+6.59</f>
        <v>7.7475157626383702</v>
      </c>
      <c r="AR25">
        <f>IF(AP25&gt;AQ25,1,0)</f>
        <v>1</v>
      </c>
    </row>
    <row r="26" spans="1:44" ht="51.75" x14ac:dyDescent="0.25">
      <c r="A26" s="24" t="s">
        <v>258</v>
      </c>
      <c r="B26" s="25" t="s">
        <v>258</v>
      </c>
      <c r="C26" s="25" t="s">
        <v>290</v>
      </c>
      <c r="D26" s="25" t="s">
        <v>261</v>
      </c>
      <c r="E26" s="25" t="s">
        <v>211</v>
      </c>
      <c r="F26" s="25">
        <v>48</v>
      </c>
      <c r="G26" s="25">
        <v>1725</v>
      </c>
      <c r="H26" s="25" t="b">
        <v>1</v>
      </c>
      <c r="I26" s="25" t="s">
        <v>262</v>
      </c>
      <c r="J26" s="27">
        <f>0.85/8</f>
        <v>0.10625</v>
      </c>
      <c r="K26" s="25">
        <v>1</v>
      </c>
      <c r="L26" s="25">
        <v>59</v>
      </c>
      <c r="M26" s="25">
        <v>0.85</v>
      </c>
      <c r="N26" s="25" t="b">
        <v>1</v>
      </c>
      <c r="O26" s="25">
        <v>25</v>
      </c>
      <c r="P26" s="25">
        <v>115</v>
      </c>
      <c r="Q26" s="25">
        <v>13.04</v>
      </c>
      <c r="R26" s="25">
        <v>16</v>
      </c>
      <c r="S26" s="25">
        <v>112</v>
      </c>
      <c r="T26" s="25">
        <v>8.57</v>
      </c>
      <c r="U26" s="25">
        <v>32</v>
      </c>
      <c r="V26" s="25">
        <v>127</v>
      </c>
      <c r="W26" s="25">
        <v>15.12</v>
      </c>
      <c r="X26" s="25" t="s">
        <v>263</v>
      </c>
      <c r="Y26" s="26">
        <v>42636</v>
      </c>
      <c r="AJ26">
        <f>0.0082*31.1^3/(3956*$C$1)</f>
        <v>0.11336423117933635</v>
      </c>
      <c r="AK26">
        <f>AJ26/(L26*0.01)</f>
        <v>0.19214276471073957</v>
      </c>
      <c r="AL26">
        <f>AK26*746</f>
        <v>143.33850247421171</v>
      </c>
      <c r="AM26">
        <f>POWER((482439*AJ26*$C$1),1/3)*60/1000</f>
        <v>1.8659999685540942</v>
      </c>
      <c r="AN26">
        <f>AL26/1000</f>
        <v>0.1433385024742117</v>
      </c>
    </row>
    <row r="27" spans="1:44" ht="51.75" x14ac:dyDescent="0.25">
      <c r="A27" s="24" t="s">
        <v>291</v>
      </c>
      <c r="B27" s="25" t="s">
        <v>292</v>
      </c>
      <c r="C27" s="25" t="s">
        <v>293</v>
      </c>
      <c r="D27" s="25" t="s">
        <v>261</v>
      </c>
      <c r="E27" s="25" t="s">
        <v>211</v>
      </c>
      <c r="F27" s="25">
        <v>48</v>
      </c>
      <c r="G27" s="25">
        <v>3450</v>
      </c>
      <c r="H27" s="25" t="b">
        <v>1</v>
      </c>
      <c r="I27" s="25" t="s">
        <v>262</v>
      </c>
      <c r="J27" s="25">
        <v>2.7</v>
      </c>
      <c r="K27" s="25">
        <v>1</v>
      </c>
      <c r="L27" s="25">
        <v>82</v>
      </c>
      <c r="M27" s="25">
        <v>2.7</v>
      </c>
      <c r="N27" s="25" t="b">
        <v>1</v>
      </c>
      <c r="O27" s="25">
        <v>69</v>
      </c>
      <c r="P27" s="25">
        <v>1958</v>
      </c>
      <c r="Q27" s="25">
        <v>2.12</v>
      </c>
      <c r="R27" s="25">
        <v>41</v>
      </c>
      <c r="S27" s="25">
        <v>1569</v>
      </c>
      <c r="T27" s="25">
        <v>1.57</v>
      </c>
      <c r="U27" s="25">
        <v>94</v>
      </c>
      <c r="V27" s="25">
        <v>2209</v>
      </c>
      <c r="W27" s="25">
        <v>2.5499999999999998</v>
      </c>
      <c r="X27" s="25" t="s">
        <v>263</v>
      </c>
      <c r="Y27" s="26">
        <v>42653</v>
      </c>
      <c r="AF27">
        <f>J27*$C$1</f>
        <v>1.4850000000000003</v>
      </c>
      <c r="AG27">
        <f>J27*0.8^3</f>
        <v>1.3824000000000005</v>
      </c>
      <c r="AH27">
        <f>AG27/(L27*0.01)</f>
        <v>1.685853658536586</v>
      </c>
      <c r="AI27">
        <f>AH27*746</f>
        <v>1257.6468292682932</v>
      </c>
      <c r="AM27">
        <f>POWER((482439*AG27*$C$1),1/3)*60/1000</f>
        <v>4.2950101199219644</v>
      </c>
      <c r="AN27">
        <f>AI27/1000</f>
        <v>1.2576468292682932</v>
      </c>
      <c r="AO27">
        <f>AM27/AN27</f>
        <v>3.4151162472383669</v>
      </c>
      <c r="AP27">
        <f>(0.2*AM27+0.8*AM28)/(0.2*AN27+0.8*AN28)</f>
        <v>7.0615704882056312</v>
      </c>
      <c r="AQ27">
        <f>-2.3*LN(J27/1.406)+6.59</f>
        <v>5.089243146869836</v>
      </c>
      <c r="AR27">
        <f>IF(AP27&gt;AQ27,1,0)</f>
        <v>1</v>
      </c>
    </row>
    <row r="28" spans="1:44" ht="51.75" x14ac:dyDescent="0.25">
      <c r="A28" s="24" t="s">
        <v>291</v>
      </c>
      <c r="B28" s="25" t="s">
        <v>292</v>
      </c>
      <c r="C28" s="25" t="s">
        <v>294</v>
      </c>
      <c r="D28" s="25" t="s">
        <v>281</v>
      </c>
      <c r="E28" s="25" t="s">
        <v>211</v>
      </c>
      <c r="F28" s="25">
        <v>56</v>
      </c>
      <c r="G28" s="25">
        <v>1500</v>
      </c>
      <c r="H28" s="25" t="b">
        <v>1</v>
      </c>
      <c r="I28" s="25" t="s">
        <v>262</v>
      </c>
      <c r="J28" s="27">
        <f>2.7*(1500/3450)^3</f>
        <v>0.22191172844579604</v>
      </c>
      <c r="K28" s="25">
        <v>1.35</v>
      </c>
      <c r="L28" s="25">
        <v>83</v>
      </c>
      <c r="M28" s="25">
        <v>2</v>
      </c>
      <c r="N28" s="25" t="b">
        <v>1</v>
      </c>
      <c r="O28" s="25">
        <v>30</v>
      </c>
      <c r="P28" s="25">
        <v>211</v>
      </c>
      <c r="Q28" s="25">
        <v>8.5299999999999994</v>
      </c>
      <c r="R28" s="25">
        <v>18</v>
      </c>
      <c r="S28" s="25">
        <v>181</v>
      </c>
      <c r="T28" s="25">
        <v>5.97</v>
      </c>
      <c r="U28" s="25">
        <v>41</v>
      </c>
      <c r="V28" s="25">
        <v>232</v>
      </c>
      <c r="W28" s="25">
        <v>10.6</v>
      </c>
      <c r="X28" s="25" t="s">
        <v>263</v>
      </c>
      <c r="Y28" s="26">
        <v>41555</v>
      </c>
      <c r="AJ28">
        <f>0.0082*31.1^3/(3956*$C$1)</f>
        <v>0.11336423117933635</v>
      </c>
      <c r="AK28">
        <f>AJ28/(L28*0.01)</f>
        <v>0.13658341105944138</v>
      </c>
      <c r="AL28">
        <f>AK28*746</f>
        <v>101.89122465034328</v>
      </c>
      <c r="AM28">
        <f>POWER((482439*AJ28*$C$1),1/3)*60/1000</f>
        <v>1.8659999685540942</v>
      </c>
      <c r="AN28">
        <f>AL28/1000</f>
        <v>0.10189122465034328</v>
      </c>
    </row>
    <row r="29" spans="1:44" ht="51.75" x14ac:dyDescent="0.25">
      <c r="A29" s="24" t="s">
        <v>295</v>
      </c>
      <c r="B29" s="25" t="s">
        <v>296</v>
      </c>
      <c r="C29" s="25" t="s">
        <v>297</v>
      </c>
      <c r="D29" s="25" t="s">
        <v>298</v>
      </c>
      <c r="E29" s="25" t="s">
        <v>89</v>
      </c>
      <c r="F29" s="25">
        <v>56</v>
      </c>
      <c r="G29" s="25">
        <v>3450</v>
      </c>
      <c r="H29" s="25" t="b">
        <v>1</v>
      </c>
      <c r="I29" s="25" t="s">
        <v>262</v>
      </c>
      <c r="J29" s="25">
        <v>2.6</v>
      </c>
      <c r="K29" s="25">
        <v>1.3</v>
      </c>
      <c r="L29" s="25">
        <v>80</v>
      </c>
      <c r="M29" s="25">
        <v>2</v>
      </c>
      <c r="N29" s="25"/>
      <c r="O29" s="25">
        <v>65</v>
      </c>
      <c r="P29" s="25">
        <v>1968</v>
      </c>
      <c r="Q29" s="25">
        <v>1.98</v>
      </c>
      <c r="R29" s="25">
        <v>39</v>
      </c>
      <c r="S29" s="25">
        <v>1708</v>
      </c>
      <c r="T29" s="25">
        <v>1.37</v>
      </c>
      <c r="U29" s="25">
        <v>85</v>
      </c>
      <c r="V29" s="25">
        <v>2139</v>
      </c>
      <c r="W29" s="25">
        <v>2.38</v>
      </c>
      <c r="X29" s="25" t="s">
        <v>263</v>
      </c>
      <c r="Y29" s="26">
        <v>42797</v>
      </c>
      <c r="Z29">
        <f>J29/(L29*0.01)</f>
        <v>3.25</v>
      </c>
      <c r="AA29">
        <f>Z29*746</f>
        <v>2424.5</v>
      </c>
      <c r="AB29">
        <f>POWER((482439*J29*$C$1),1/3)*60/1000</f>
        <v>5.3016460808494514</v>
      </c>
      <c r="AC29">
        <f>AA29/1000</f>
        <v>2.4245000000000001</v>
      </c>
      <c r="AD29">
        <f>AB29/AC29</f>
        <v>2.1866966718290168</v>
      </c>
      <c r="AE29">
        <f>(0.2*AB29+0.8*AB30)/(0.2*AC29+0.8*AC30)</f>
        <v>2.8289971235973499</v>
      </c>
      <c r="AF29">
        <f>J29*$C$1</f>
        <v>1.4300000000000002</v>
      </c>
      <c r="AQ29">
        <f>-2.3*LN(J29/1.406)+6.59</f>
        <v>5.1760459012303848</v>
      </c>
      <c r="AR29">
        <f>IF(AE29&gt;AQ29,1,0)</f>
        <v>0</v>
      </c>
    </row>
    <row r="30" spans="1:44" ht="51.75" x14ac:dyDescent="0.25">
      <c r="A30" s="24" t="s">
        <v>295</v>
      </c>
      <c r="B30" s="25" t="s">
        <v>296</v>
      </c>
      <c r="C30" s="25" t="s">
        <v>299</v>
      </c>
      <c r="D30" s="25" t="s">
        <v>298</v>
      </c>
      <c r="E30" s="25" t="s">
        <v>89</v>
      </c>
      <c r="F30" s="25">
        <v>56</v>
      </c>
      <c r="G30" s="25">
        <v>1725</v>
      </c>
      <c r="H30" s="25" t="b">
        <v>1</v>
      </c>
      <c r="I30" s="25" t="s">
        <v>262</v>
      </c>
      <c r="J30" s="25">
        <v>0.43</v>
      </c>
      <c r="K30" s="25">
        <v>1.3</v>
      </c>
      <c r="L30" s="25">
        <v>36</v>
      </c>
      <c r="M30" s="25">
        <v>0.33</v>
      </c>
      <c r="N30" s="25"/>
      <c r="O30" s="25">
        <v>30</v>
      </c>
      <c r="P30" s="25">
        <v>363</v>
      </c>
      <c r="Q30" s="25">
        <v>4.96</v>
      </c>
      <c r="R30" s="25">
        <v>18</v>
      </c>
      <c r="S30" s="25">
        <v>338</v>
      </c>
      <c r="T30" s="25">
        <v>3.2</v>
      </c>
      <c r="U30" s="25">
        <v>39</v>
      </c>
      <c r="V30" s="25">
        <v>379</v>
      </c>
      <c r="W30" s="25">
        <v>6.17</v>
      </c>
      <c r="X30" s="25" t="s">
        <v>263</v>
      </c>
      <c r="Y30" s="26">
        <v>42797</v>
      </c>
      <c r="Z30">
        <f>J30/(L30*0.01)</f>
        <v>1.1944444444444444</v>
      </c>
      <c r="AA30">
        <f>Z30*746</f>
        <v>891.05555555555554</v>
      </c>
      <c r="AB30">
        <f>POWER((482439*J30*$C$1),1/3)*60/1000</f>
        <v>2.9101079649601864</v>
      </c>
      <c r="AC30">
        <f>AA30/1000</f>
        <v>0.89105555555555549</v>
      </c>
      <c r="AD30">
        <f>AB30/AC30</f>
        <v>3.2659108029979027</v>
      </c>
    </row>
    <row r="31" spans="1:44" ht="51.75" x14ac:dyDescent="0.25">
      <c r="A31" s="24" t="s">
        <v>295</v>
      </c>
      <c r="B31" s="25" t="s">
        <v>300</v>
      </c>
      <c r="C31" s="25" t="s">
        <v>301</v>
      </c>
      <c r="D31" s="25" t="s">
        <v>261</v>
      </c>
      <c r="E31" s="25" t="s">
        <v>211</v>
      </c>
      <c r="F31" s="25">
        <v>56</v>
      </c>
      <c r="G31" s="25">
        <v>3450</v>
      </c>
      <c r="H31" s="25" t="b">
        <v>1</v>
      </c>
      <c r="I31" s="25" t="s">
        <v>262</v>
      </c>
      <c r="J31" s="25">
        <v>3.45</v>
      </c>
      <c r="K31" s="25">
        <v>1.1499999999999999</v>
      </c>
      <c r="L31" s="25">
        <v>83</v>
      </c>
      <c r="M31" s="25">
        <v>3</v>
      </c>
      <c r="N31" s="25" t="b">
        <v>1</v>
      </c>
      <c r="O31" s="25">
        <v>66</v>
      </c>
      <c r="P31" s="25">
        <v>2310</v>
      </c>
      <c r="Q31" s="25">
        <v>1.71</v>
      </c>
      <c r="R31" s="25">
        <v>40</v>
      </c>
      <c r="S31" s="25">
        <v>2095</v>
      </c>
      <c r="T31" s="25">
        <v>1.1399999999999999</v>
      </c>
      <c r="U31" s="25">
        <v>90</v>
      </c>
      <c r="V31" s="25">
        <v>2580</v>
      </c>
      <c r="W31" s="25">
        <v>2.09</v>
      </c>
      <c r="X31" s="25" t="s">
        <v>263</v>
      </c>
      <c r="Y31" s="26">
        <v>42797</v>
      </c>
      <c r="AF31">
        <f>J31*$C$1</f>
        <v>1.8975000000000002</v>
      </c>
      <c r="AG31">
        <f>J31*0.8^3</f>
        <v>1.7664000000000004</v>
      </c>
      <c r="AH31">
        <f>AG31/(L31*0.01)</f>
        <v>2.1281927710843376</v>
      </c>
      <c r="AI31">
        <f>AH31*746</f>
        <v>1587.6318072289159</v>
      </c>
      <c r="AM31">
        <f>POWER((482439*AG31*$C$1),1/3)*60/1000</f>
        <v>4.660680174383045</v>
      </c>
      <c r="AN31">
        <f>AI31/1000</f>
        <v>1.5876318072289159</v>
      </c>
      <c r="AO31">
        <f>AM31/AN31</f>
        <v>2.9356177881809313</v>
      </c>
      <c r="AP31">
        <f>(0.2*AM31+0.8*AM32)/(0.2*AN31+0.8*AN32)</f>
        <v>6.0769346767509855</v>
      </c>
      <c r="AQ31">
        <f>-2.3*LN(J31/1.406)+6.59</f>
        <v>4.525461493393971</v>
      </c>
      <c r="AR31">
        <f>IF(AP31&gt;AQ31,1,0)</f>
        <v>1</v>
      </c>
    </row>
    <row r="32" spans="1:44" ht="51.75" x14ac:dyDescent="0.25">
      <c r="A32" s="24" t="s">
        <v>295</v>
      </c>
      <c r="B32" s="25" t="s">
        <v>300</v>
      </c>
      <c r="C32" s="25" t="s">
        <v>302</v>
      </c>
      <c r="D32" s="25" t="s">
        <v>261</v>
      </c>
      <c r="E32" s="25" t="s">
        <v>211</v>
      </c>
      <c r="F32" s="25">
        <v>56</v>
      </c>
      <c r="G32" s="25">
        <v>1035</v>
      </c>
      <c r="H32" s="25" t="b">
        <v>1</v>
      </c>
      <c r="I32" s="25" t="s">
        <v>262</v>
      </c>
      <c r="J32" s="27">
        <f>3.45*(1035/3450)^3</f>
        <v>9.3150000000000011E-2</v>
      </c>
      <c r="K32" s="25">
        <v>1.1499999999999999</v>
      </c>
      <c r="L32" s="25">
        <v>83</v>
      </c>
      <c r="M32" s="25">
        <v>3</v>
      </c>
      <c r="N32" s="25" t="b">
        <v>1</v>
      </c>
      <c r="O32" s="25">
        <v>14</v>
      </c>
      <c r="P32" s="25">
        <v>110</v>
      </c>
      <c r="Q32" s="25">
        <v>7.64</v>
      </c>
      <c r="R32" s="25">
        <v>8</v>
      </c>
      <c r="S32" s="25">
        <v>108</v>
      </c>
      <c r="T32" s="25">
        <v>4.4400000000000004</v>
      </c>
      <c r="U32" s="25">
        <v>19</v>
      </c>
      <c r="V32" s="25">
        <v>114</v>
      </c>
      <c r="W32" s="25">
        <v>10</v>
      </c>
      <c r="X32" s="25" t="s">
        <v>263</v>
      </c>
      <c r="Y32" s="26">
        <v>42797</v>
      </c>
      <c r="AJ32">
        <f>0.0082*31.1^3/(3956*$C$1)</f>
        <v>0.11336423117933635</v>
      </c>
      <c r="AK32">
        <f>AJ32/(L32*0.01)</f>
        <v>0.13658341105944138</v>
      </c>
      <c r="AL32">
        <f>AK32*746</f>
        <v>101.89122465034328</v>
      </c>
      <c r="AM32">
        <f>POWER((482439*AJ32*$C$1),1/3)*60/1000</f>
        <v>1.8659999685540942</v>
      </c>
      <c r="AN32">
        <f>AL32/1000</f>
        <v>0.10189122465034328</v>
      </c>
    </row>
    <row r="33" spans="1:44" ht="51.75" x14ac:dyDescent="0.25">
      <c r="A33" s="24" t="s">
        <v>295</v>
      </c>
      <c r="B33" s="25" t="s">
        <v>303</v>
      </c>
      <c r="C33" s="25" t="s">
        <v>304</v>
      </c>
      <c r="D33" s="25" t="s">
        <v>298</v>
      </c>
      <c r="E33" s="25" t="s">
        <v>89</v>
      </c>
      <c r="F33" s="25">
        <v>48</v>
      </c>
      <c r="G33" s="25">
        <v>3450</v>
      </c>
      <c r="H33" s="25" t="b">
        <v>1</v>
      </c>
      <c r="I33" s="25" t="s">
        <v>262</v>
      </c>
      <c r="J33" s="25">
        <v>3</v>
      </c>
      <c r="K33" s="25">
        <v>1</v>
      </c>
      <c r="L33" s="25">
        <v>80</v>
      </c>
      <c r="M33" s="25">
        <v>3</v>
      </c>
      <c r="N33" s="25"/>
      <c r="O33" s="25">
        <v>63</v>
      </c>
      <c r="P33" s="25">
        <v>1891</v>
      </c>
      <c r="Q33" s="25">
        <v>2</v>
      </c>
      <c r="R33" s="25">
        <v>37</v>
      </c>
      <c r="S33" s="25">
        <v>1546</v>
      </c>
      <c r="T33" s="25">
        <v>1.44</v>
      </c>
      <c r="U33" s="25">
        <v>88</v>
      </c>
      <c r="V33" s="25">
        <v>2151</v>
      </c>
      <c r="W33" s="25">
        <v>2.4500000000000002</v>
      </c>
      <c r="X33" s="25" t="s">
        <v>263</v>
      </c>
      <c r="Y33" s="26">
        <v>42797</v>
      </c>
      <c r="Z33">
        <f t="shared" ref="Z33:Z40" si="5">J33/(L33*0.01)</f>
        <v>3.75</v>
      </c>
      <c r="AA33">
        <f t="shared" ref="AA33:AA40" si="6">Z33*746</f>
        <v>2797.5</v>
      </c>
      <c r="AB33">
        <f t="shared" ref="AB33:AB40" si="7">POWER((482439*J33*$C$1),1/3)*60/1000</f>
        <v>5.5606646075092945</v>
      </c>
      <c r="AC33">
        <f t="shared" ref="AC33:AC40" si="8">AA33/1000</f>
        <v>2.7974999999999999</v>
      </c>
      <c r="AD33">
        <f t="shared" ref="AD33:AD40" si="9">AB33/AC33</f>
        <v>1.9877264012544396</v>
      </c>
      <c r="AE33">
        <f>(0.2*AB33+0.8*AB34)/(0.2*AC33+0.8*AC34)</f>
        <v>2.893920934832531</v>
      </c>
      <c r="AF33">
        <f>J33*$C$1</f>
        <v>1.6500000000000001</v>
      </c>
      <c r="AQ33">
        <f>-2.3*LN(J33/1.406)+6.59</f>
        <v>4.8469139608568357</v>
      </c>
      <c r="AR33">
        <f>IF(AE33&gt;AQ33,1,0)</f>
        <v>0</v>
      </c>
    </row>
    <row r="34" spans="1:44" ht="51.75" x14ac:dyDescent="0.25">
      <c r="A34" s="24" t="s">
        <v>295</v>
      </c>
      <c r="B34" s="25" t="s">
        <v>303</v>
      </c>
      <c r="C34" s="25" t="s">
        <v>305</v>
      </c>
      <c r="D34" s="25" t="s">
        <v>298</v>
      </c>
      <c r="E34" s="25" t="s">
        <v>89</v>
      </c>
      <c r="F34" s="25">
        <v>48</v>
      </c>
      <c r="G34" s="25">
        <v>1725</v>
      </c>
      <c r="H34" s="25" t="b">
        <v>1</v>
      </c>
      <c r="I34" s="25" t="s">
        <v>262</v>
      </c>
      <c r="J34" s="25">
        <v>0.38</v>
      </c>
      <c r="K34" s="25">
        <v>1</v>
      </c>
      <c r="L34" s="25">
        <v>38</v>
      </c>
      <c r="M34" s="25">
        <v>0.38</v>
      </c>
      <c r="N34" s="25"/>
      <c r="O34" s="25">
        <v>28</v>
      </c>
      <c r="P34" s="25">
        <v>411</v>
      </c>
      <c r="Q34" s="25">
        <v>4.09</v>
      </c>
      <c r="R34" s="25">
        <v>17</v>
      </c>
      <c r="S34" s="25">
        <v>362</v>
      </c>
      <c r="T34" s="25">
        <v>2.82</v>
      </c>
      <c r="U34" s="25">
        <v>40</v>
      </c>
      <c r="V34" s="25">
        <v>453</v>
      </c>
      <c r="W34" s="25">
        <v>5.3</v>
      </c>
      <c r="X34" s="25" t="s">
        <v>263</v>
      </c>
      <c r="Y34" s="26">
        <v>42797</v>
      </c>
      <c r="Z34">
        <f t="shared" si="5"/>
        <v>1</v>
      </c>
      <c r="AA34">
        <f t="shared" si="6"/>
        <v>746</v>
      </c>
      <c r="AB34">
        <f t="shared" si="7"/>
        <v>2.7926348193062447</v>
      </c>
      <c r="AC34">
        <f t="shared" si="8"/>
        <v>0.746</v>
      </c>
      <c r="AD34">
        <f t="shared" si="9"/>
        <v>3.7434783100619904</v>
      </c>
    </row>
    <row r="35" spans="1:44" ht="51.75" x14ac:dyDescent="0.25">
      <c r="A35" s="24" t="s">
        <v>295</v>
      </c>
      <c r="B35" s="25" t="s">
        <v>303</v>
      </c>
      <c r="C35" s="25" t="s">
        <v>306</v>
      </c>
      <c r="D35" s="25" t="s">
        <v>298</v>
      </c>
      <c r="E35" s="25" t="s">
        <v>89</v>
      </c>
      <c r="F35" s="25">
        <v>48</v>
      </c>
      <c r="G35" s="25">
        <v>3450</v>
      </c>
      <c r="H35" s="25" t="b">
        <v>1</v>
      </c>
      <c r="I35" s="25" t="s">
        <v>262</v>
      </c>
      <c r="J35" s="25">
        <v>4</v>
      </c>
      <c r="K35" s="25">
        <v>1</v>
      </c>
      <c r="L35" s="25">
        <v>80</v>
      </c>
      <c r="M35" s="25">
        <v>4</v>
      </c>
      <c r="N35" s="25"/>
      <c r="O35" s="25">
        <v>61</v>
      </c>
      <c r="P35" s="25">
        <v>1917</v>
      </c>
      <c r="Q35" s="25">
        <v>1.91</v>
      </c>
      <c r="R35" s="25">
        <v>36</v>
      </c>
      <c r="S35" s="25">
        <v>1674</v>
      </c>
      <c r="T35" s="25">
        <v>1.29</v>
      </c>
      <c r="U35" s="25">
        <v>85</v>
      </c>
      <c r="V35" s="25">
        <v>2163</v>
      </c>
      <c r="W35" s="25">
        <v>2.36</v>
      </c>
      <c r="X35" s="25" t="s">
        <v>263</v>
      </c>
      <c r="Y35" s="26">
        <v>42797</v>
      </c>
      <c r="Z35">
        <f t="shared" si="5"/>
        <v>5</v>
      </c>
      <c r="AA35">
        <f t="shared" si="6"/>
        <v>3730</v>
      </c>
      <c r="AB35">
        <f t="shared" si="7"/>
        <v>6.1203033298329572</v>
      </c>
      <c r="AC35">
        <f t="shared" si="8"/>
        <v>3.73</v>
      </c>
      <c r="AD35">
        <f t="shared" si="9"/>
        <v>1.6408319919123209</v>
      </c>
      <c r="AE35">
        <f>(0.2*AB35+0.8*AB36)/(0.2*AC35+0.8*AC36)</f>
        <v>2.6541238763289252</v>
      </c>
      <c r="AF35">
        <f>J35*$C$1</f>
        <v>2.2000000000000002</v>
      </c>
      <c r="AQ35">
        <f>-2.3*LN(J35/1.406)+6.59</f>
        <v>4.1852451942177398</v>
      </c>
      <c r="AR35">
        <f>IF(AE35&gt;AQ35,1,0)</f>
        <v>0</v>
      </c>
    </row>
    <row r="36" spans="1:44" ht="51.75" x14ac:dyDescent="0.25">
      <c r="A36" s="24" t="s">
        <v>295</v>
      </c>
      <c r="B36" s="25" t="s">
        <v>303</v>
      </c>
      <c r="C36" s="25" t="s">
        <v>307</v>
      </c>
      <c r="D36" s="25" t="s">
        <v>298</v>
      </c>
      <c r="E36" s="25" t="s">
        <v>89</v>
      </c>
      <c r="F36" s="25">
        <v>48</v>
      </c>
      <c r="G36" s="25">
        <v>1725</v>
      </c>
      <c r="H36" s="25" t="b">
        <v>1</v>
      </c>
      <c r="I36" s="25" t="s">
        <v>262</v>
      </c>
      <c r="J36" s="25">
        <v>0.33</v>
      </c>
      <c r="K36" s="25">
        <v>1</v>
      </c>
      <c r="L36" s="25">
        <v>38</v>
      </c>
      <c r="M36" s="25">
        <v>0.33</v>
      </c>
      <c r="N36" s="25"/>
      <c r="O36" s="25">
        <v>27</v>
      </c>
      <c r="P36" s="25">
        <v>420</v>
      </c>
      <c r="Q36" s="25">
        <v>3.86</v>
      </c>
      <c r="R36" s="25">
        <v>16</v>
      </c>
      <c r="S36" s="25">
        <v>376</v>
      </c>
      <c r="T36" s="25">
        <v>2.5499999999999998</v>
      </c>
      <c r="U36" s="25">
        <v>38</v>
      </c>
      <c r="V36" s="25">
        <v>447</v>
      </c>
      <c r="W36" s="25">
        <v>5.0999999999999996</v>
      </c>
      <c r="X36" s="25" t="s">
        <v>263</v>
      </c>
      <c r="Y36" s="26">
        <v>42797</v>
      </c>
      <c r="Z36">
        <f t="shared" si="5"/>
        <v>0.86842105263157898</v>
      </c>
      <c r="AA36">
        <f t="shared" si="6"/>
        <v>647.84210526315792</v>
      </c>
      <c r="AB36">
        <f t="shared" si="7"/>
        <v>2.6643478818886268</v>
      </c>
      <c r="AC36">
        <f t="shared" si="8"/>
        <v>0.64784210526315789</v>
      </c>
      <c r="AD36">
        <f t="shared" si="9"/>
        <v>4.1126500735952485</v>
      </c>
    </row>
    <row r="37" spans="1:44" ht="51.75" x14ac:dyDescent="0.25">
      <c r="A37" s="24" t="s">
        <v>295</v>
      </c>
      <c r="B37" s="25" t="s">
        <v>308</v>
      </c>
      <c r="C37" s="25" t="s">
        <v>309</v>
      </c>
      <c r="D37" s="25" t="s">
        <v>298</v>
      </c>
      <c r="E37" s="25" t="s">
        <v>89</v>
      </c>
      <c r="F37" s="25">
        <v>56</v>
      </c>
      <c r="G37" s="25">
        <v>3450</v>
      </c>
      <c r="H37" s="25" t="b">
        <v>1</v>
      </c>
      <c r="I37" s="25" t="s">
        <v>262</v>
      </c>
      <c r="J37" s="25">
        <v>2.6</v>
      </c>
      <c r="K37" s="25">
        <v>1.3</v>
      </c>
      <c r="L37" s="25">
        <v>80</v>
      </c>
      <c r="M37" s="25">
        <v>2</v>
      </c>
      <c r="N37" s="25"/>
      <c r="O37" s="25">
        <v>68</v>
      </c>
      <c r="P37" s="25">
        <v>2102</v>
      </c>
      <c r="Q37" s="25">
        <v>1.94</v>
      </c>
      <c r="R37" s="25">
        <v>41</v>
      </c>
      <c r="S37" s="25">
        <v>1806</v>
      </c>
      <c r="T37" s="25">
        <v>1.36</v>
      </c>
      <c r="U37" s="25">
        <v>90</v>
      </c>
      <c r="V37" s="25">
        <v>2293</v>
      </c>
      <c r="W37" s="25">
        <v>2.35</v>
      </c>
      <c r="X37" s="25" t="s">
        <v>263</v>
      </c>
      <c r="Y37" s="26">
        <v>42797</v>
      </c>
      <c r="Z37">
        <f t="shared" si="5"/>
        <v>3.25</v>
      </c>
      <c r="AA37">
        <f t="shared" si="6"/>
        <v>2424.5</v>
      </c>
      <c r="AB37">
        <f t="shared" si="7"/>
        <v>5.3016460808494514</v>
      </c>
      <c r="AC37">
        <f t="shared" si="8"/>
        <v>2.4245000000000001</v>
      </c>
      <c r="AD37">
        <f t="shared" si="9"/>
        <v>2.1866966718290168</v>
      </c>
      <c r="AE37">
        <f>(0.2*AB37+0.8*AB38)/(0.2*AC37+0.8*AC38)</f>
        <v>2.8289971235973499</v>
      </c>
      <c r="AF37">
        <f>J37*$C$1</f>
        <v>1.4300000000000002</v>
      </c>
      <c r="AQ37">
        <f>-2.3*LN(J37/1.406)+6.59</f>
        <v>5.1760459012303848</v>
      </c>
      <c r="AR37">
        <f>IF(AE37&gt;AQ37,1,0)</f>
        <v>0</v>
      </c>
    </row>
    <row r="38" spans="1:44" ht="51.75" x14ac:dyDescent="0.25">
      <c r="A38" s="24" t="s">
        <v>295</v>
      </c>
      <c r="B38" s="25" t="s">
        <v>308</v>
      </c>
      <c r="C38" s="25" t="s">
        <v>310</v>
      </c>
      <c r="D38" s="25" t="s">
        <v>298</v>
      </c>
      <c r="E38" s="25" t="s">
        <v>89</v>
      </c>
      <c r="F38" s="25">
        <v>56</v>
      </c>
      <c r="G38" s="25">
        <v>1725</v>
      </c>
      <c r="H38" s="25" t="b">
        <v>1</v>
      </c>
      <c r="I38" s="25" t="s">
        <v>262</v>
      </c>
      <c r="J38" s="25">
        <v>0.43</v>
      </c>
      <c r="K38" s="25">
        <v>1.3</v>
      </c>
      <c r="L38" s="25">
        <v>36</v>
      </c>
      <c r="M38" s="25">
        <v>0.33</v>
      </c>
      <c r="N38" s="25"/>
      <c r="O38" s="25">
        <v>34</v>
      </c>
      <c r="P38" s="25">
        <v>398</v>
      </c>
      <c r="Q38" s="25">
        <v>5.12</v>
      </c>
      <c r="R38" s="25">
        <v>20</v>
      </c>
      <c r="S38" s="25">
        <v>364</v>
      </c>
      <c r="T38" s="25">
        <v>3.3</v>
      </c>
      <c r="U38" s="25">
        <v>44</v>
      </c>
      <c r="V38" s="25">
        <v>414</v>
      </c>
      <c r="W38" s="25">
        <v>6.38</v>
      </c>
      <c r="X38" s="25" t="s">
        <v>263</v>
      </c>
      <c r="Y38" s="26">
        <v>42797</v>
      </c>
      <c r="Z38">
        <f t="shared" si="5"/>
        <v>1.1944444444444444</v>
      </c>
      <c r="AA38">
        <f t="shared" si="6"/>
        <v>891.05555555555554</v>
      </c>
      <c r="AB38">
        <f t="shared" si="7"/>
        <v>2.9101079649601864</v>
      </c>
      <c r="AC38">
        <f t="shared" si="8"/>
        <v>0.89105555555555549</v>
      </c>
      <c r="AD38">
        <f t="shared" si="9"/>
        <v>3.2659108029979027</v>
      </c>
    </row>
    <row r="39" spans="1:44" ht="51.75" x14ac:dyDescent="0.25">
      <c r="A39" s="24" t="s">
        <v>295</v>
      </c>
      <c r="B39" s="25" t="s">
        <v>311</v>
      </c>
      <c r="C39" s="25" t="s">
        <v>312</v>
      </c>
      <c r="D39" s="25" t="s">
        <v>298</v>
      </c>
      <c r="E39" s="25" t="s">
        <v>89</v>
      </c>
      <c r="F39" s="25">
        <v>56</v>
      </c>
      <c r="G39" s="25">
        <v>3450</v>
      </c>
      <c r="H39" s="25" t="b">
        <v>1</v>
      </c>
      <c r="I39" s="25" t="s">
        <v>262</v>
      </c>
      <c r="J39" s="25">
        <v>2.6</v>
      </c>
      <c r="K39" s="25">
        <v>1.3</v>
      </c>
      <c r="L39" s="25">
        <v>80</v>
      </c>
      <c r="M39" s="25">
        <v>2</v>
      </c>
      <c r="N39" s="25"/>
      <c r="O39" s="25">
        <v>59</v>
      </c>
      <c r="P39" s="25">
        <v>1844</v>
      </c>
      <c r="Q39" s="25">
        <v>1.92</v>
      </c>
      <c r="R39" s="25">
        <v>35</v>
      </c>
      <c r="S39" s="25">
        <v>1691</v>
      </c>
      <c r="T39" s="25">
        <v>1.24</v>
      </c>
      <c r="U39" s="25">
        <v>82</v>
      </c>
      <c r="V39" s="25">
        <v>2005</v>
      </c>
      <c r="W39" s="25">
        <v>2.4500000000000002</v>
      </c>
      <c r="X39" s="25" t="s">
        <v>263</v>
      </c>
      <c r="Y39" s="26">
        <v>42797</v>
      </c>
      <c r="Z39">
        <f t="shared" si="5"/>
        <v>3.25</v>
      </c>
      <c r="AA39">
        <f t="shared" si="6"/>
        <v>2424.5</v>
      </c>
      <c r="AB39">
        <f t="shared" si="7"/>
        <v>5.3016460808494514</v>
      </c>
      <c r="AC39">
        <f t="shared" si="8"/>
        <v>2.4245000000000001</v>
      </c>
      <c r="AD39">
        <f t="shared" si="9"/>
        <v>2.1866966718290168</v>
      </c>
      <c r="AE39">
        <f>(0.2*AB39+0.8*AB40)/(0.2*AC39+0.8*AC40)</f>
        <v>2.8289971235973499</v>
      </c>
      <c r="AF39">
        <f>J39*$C$1</f>
        <v>1.4300000000000002</v>
      </c>
      <c r="AQ39">
        <f>-2.3*LN(J39/1.406)+6.59</f>
        <v>5.1760459012303848</v>
      </c>
      <c r="AR39">
        <f>IF(AE39&gt;AQ39,1,0)</f>
        <v>0</v>
      </c>
    </row>
    <row r="40" spans="1:44" ht="51.75" x14ac:dyDescent="0.25">
      <c r="A40" s="24" t="s">
        <v>295</v>
      </c>
      <c r="B40" s="25" t="s">
        <v>311</v>
      </c>
      <c r="C40" s="25" t="s">
        <v>313</v>
      </c>
      <c r="D40" s="25" t="s">
        <v>298</v>
      </c>
      <c r="E40" s="25" t="s">
        <v>89</v>
      </c>
      <c r="F40" s="25">
        <v>56</v>
      </c>
      <c r="G40" s="25">
        <v>1725</v>
      </c>
      <c r="H40" s="25" t="b">
        <v>1</v>
      </c>
      <c r="I40" s="25" t="s">
        <v>262</v>
      </c>
      <c r="J40" s="25">
        <v>0.43</v>
      </c>
      <c r="K40" s="25">
        <v>1.3</v>
      </c>
      <c r="L40" s="25">
        <v>36</v>
      </c>
      <c r="M40" s="25">
        <v>0.33</v>
      </c>
      <c r="N40" s="25"/>
      <c r="O40" s="25">
        <v>29</v>
      </c>
      <c r="P40" s="25">
        <v>352</v>
      </c>
      <c r="Q40" s="25">
        <v>4.9400000000000004</v>
      </c>
      <c r="R40" s="25">
        <v>17</v>
      </c>
      <c r="S40" s="25">
        <v>333</v>
      </c>
      <c r="T40" s="25">
        <v>3.06</v>
      </c>
      <c r="U40" s="25">
        <v>40</v>
      </c>
      <c r="V40" s="25">
        <v>367</v>
      </c>
      <c r="W40" s="25">
        <v>6.54</v>
      </c>
      <c r="X40" s="25" t="s">
        <v>263</v>
      </c>
      <c r="Y40" s="26">
        <v>42797</v>
      </c>
      <c r="Z40">
        <f t="shared" si="5"/>
        <v>1.1944444444444444</v>
      </c>
      <c r="AA40">
        <f t="shared" si="6"/>
        <v>891.05555555555554</v>
      </c>
      <c r="AB40">
        <f t="shared" si="7"/>
        <v>2.9101079649601864</v>
      </c>
      <c r="AC40">
        <f t="shared" si="8"/>
        <v>0.89105555555555549</v>
      </c>
      <c r="AD40">
        <f t="shared" si="9"/>
        <v>3.2659108029979027</v>
      </c>
    </row>
    <row r="41" spans="1:44" ht="51.75" x14ac:dyDescent="0.25">
      <c r="A41" s="24" t="s">
        <v>295</v>
      </c>
      <c r="B41" s="25" t="s">
        <v>314</v>
      </c>
      <c r="C41" s="25" t="s">
        <v>315</v>
      </c>
      <c r="D41" s="25" t="s">
        <v>261</v>
      </c>
      <c r="E41" s="25" t="s">
        <v>211</v>
      </c>
      <c r="F41" s="25">
        <v>56</v>
      </c>
      <c r="G41" s="25">
        <v>3450</v>
      </c>
      <c r="H41" s="25" t="b">
        <v>1</v>
      </c>
      <c r="I41" s="25" t="s">
        <v>262</v>
      </c>
      <c r="J41" s="25">
        <v>3.45</v>
      </c>
      <c r="K41" s="25">
        <v>1.1499999999999999</v>
      </c>
      <c r="L41" s="25">
        <v>83</v>
      </c>
      <c r="M41" s="25">
        <v>3</v>
      </c>
      <c r="N41" s="25" t="b">
        <v>1</v>
      </c>
      <c r="O41" s="25">
        <v>58</v>
      </c>
      <c r="P41" s="25">
        <v>2797</v>
      </c>
      <c r="Q41" s="25">
        <v>1.24</v>
      </c>
      <c r="R41" s="25">
        <v>34</v>
      </c>
      <c r="S41" s="25">
        <v>2739</v>
      </c>
      <c r="T41" s="25">
        <v>0.74</v>
      </c>
      <c r="U41" s="25">
        <v>80</v>
      </c>
      <c r="V41" s="25">
        <v>2855</v>
      </c>
      <c r="W41" s="25">
        <v>1.68</v>
      </c>
      <c r="X41" s="25" t="s">
        <v>263</v>
      </c>
      <c r="Y41" s="26">
        <v>42797</v>
      </c>
      <c r="AF41">
        <f>J41*$C$1</f>
        <v>1.8975000000000002</v>
      </c>
      <c r="AG41">
        <f>J41*0.8^3</f>
        <v>1.7664000000000004</v>
      </c>
      <c r="AH41">
        <f>AG41/(L41*0.01)</f>
        <v>2.1281927710843376</v>
      </c>
      <c r="AI41">
        <f>AH41*746</f>
        <v>1587.6318072289159</v>
      </c>
      <c r="AM41">
        <f>POWER((482439*AG41*$C$1),1/3)*60/1000</f>
        <v>4.660680174383045</v>
      </c>
      <c r="AN41">
        <f>AI41/1000</f>
        <v>1.5876318072289159</v>
      </c>
      <c r="AO41">
        <f>AM41/AN41</f>
        <v>2.9356177881809313</v>
      </c>
      <c r="AP41">
        <f>(0.2*AM41+0.8*AM42)/(0.2*AN41+0.8*AN42)</f>
        <v>6.0769346767509855</v>
      </c>
      <c r="AQ41">
        <f>-2.3*LN(J41/1.406)+6.59</f>
        <v>4.525461493393971</v>
      </c>
      <c r="AR41">
        <f>IF(AP41&gt;AQ41,1,0)</f>
        <v>1</v>
      </c>
    </row>
    <row r="42" spans="1:44" ht="51.75" x14ac:dyDescent="0.25">
      <c r="A42" s="24" t="s">
        <v>295</v>
      </c>
      <c r="B42" s="25" t="s">
        <v>314</v>
      </c>
      <c r="C42" s="25" t="s">
        <v>316</v>
      </c>
      <c r="D42" s="25" t="s">
        <v>261</v>
      </c>
      <c r="E42" s="25" t="s">
        <v>211</v>
      </c>
      <c r="F42" s="25">
        <v>56</v>
      </c>
      <c r="G42" s="25">
        <v>1035</v>
      </c>
      <c r="H42" s="25" t="b">
        <v>1</v>
      </c>
      <c r="I42" s="25" t="s">
        <v>262</v>
      </c>
      <c r="J42" s="27">
        <f>3.45*(1035/3450)^3</f>
        <v>9.3150000000000011E-2</v>
      </c>
      <c r="K42" s="25">
        <v>1.1499999999999999</v>
      </c>
      <c r="L42" s="25">
        <v>83</v>
      </c>
      <c r="M42" s="25">
        <v>3</v>
      </c>
      <c r="N42" s="25" t="b">
        <v>1</v>
      </c>
      <c r="O42" s="25">
        <v>18</v>
      </c>
      <c r="P42" s="25">
        <v>125</v>
      </c>
      <c r="Q42" s="25">
        <v>8.64</v>
      </c>
      <c r="R42" s="25">
        <v>10</v>
      </c>
      <c r="S42" s="25">
        <v>123</v>
      </c>
      <c r="T42" s="25">
        <v>4.88</v>
      </c>
      <c r="U42" s="25">
        <v>24</v>
      </c>
      <c r="V42" s="25">
        <v>128</v>
      </c>
      <c r="W42" s="25">
        <v>11.25</v>
      </c>
      <c r="X42" s="25" t="s">
        <v>263</v>
      </c>
      <c r="Y42" s="26">
        <v>42797</v>
      </c>
      <c r="AJ42">
        <f>0.0082*31.1^3/(3956*$C$1)</f>
        <v>0.11336423117933635</v>
      </c>
      <c r="AK42">
        <f>AJ42/(L42*0.01)</f>
        <v>0.13658341105944138</v>
      </c>
      <c r="AL42">
        <f>AK42*746</f>
        <v>101.89122465034328</v>
      </c>
      <c r="AM42">
        <f>POWER((482439*AJ42*$C$1),1/3)*60/1000</f>
        <v>1.8659999685540942</v>
      </c>
      <c r="AN42">
        <f>AL42/1000</f>
        <v>0.10189122465034328</v>
      </c>
    </row>
    <row r="43" spans="1:44" ht="77.25" x14ac:dyDescent="0.25">
      <c r="A43" s="24" t="s">
        <v>317</v>
      </c>
      <c r="B43" s="25" t="s">
        <v>318</v>
      </c>
      <c r="C43" s="25" t="s">
        <v>319</v>
      </c>
      <c r="D43" s="25" t="s">
        <v>261</v>
      </c>
      <c r="E43" s="25" t="s">
        <v>211</v>
      </c>
      <c r="F43" s="25">
        <v>56</v>
      </c>
      <c r="G43" s="25">
        <v>3450</v>
      </c>
      <c r="H43" s="25" t="b">
        <v>1</v>
      </c>
      <c r="I43" s="25" t="s">
        <v>262</v>
      </c>
      <c r="J43" s="25">
        <v>3.45</v>
      </c>
      <c r="K43" s="25">
        <v>1.1499999999999999</v>
      </c>
      <c r="L43" s="25">
        <v>83</v>
      </c>
      <c r="M43" s="25">
        <v>3</v>
      </c>
      <c r="N43" s="25" t="b">
        <v>1</v>
      </c>
      <c r="O43" s="25">
        <v>67</v>
      </c>
      <c r="P43" s="25">
        <v>2114</v>
      </c>
      <c r="Q43" s="25">
        <v>1.9</v>
      </c>
      <c r="R43" s="25">
        <v>40</v>
      </c>
      <c r="S43" s="25">
        <v>1813</v>
      </c>
      <c r="T43" s="25">
        <v>1.32</v>
      </c>
      <c r="U43" s="25">
        <v>88</v>
      </c>
      <c r="V43" s="25">
        <v>2355</v>
      </c>
      <c r="W43" s="25">
        <v>2.2400000000000002</v>
      </c>
      <c r="X43" s="25" t="s">
        <v>263</v>
      </c>
      <c r="Y43" s="26">
        <v>42797</v>
      </c>
      <c r="AF43">
        <f>J43*$C$1</f>
        <v>1.8975000000000002</v>
      </c>
      <c r="AG43">
        <f>J43*0.8^3</f>
        <v>1.7664000000000004</v>
      </c>
      <c r="AH43">
        <f>AG43/(L43*0.01)</f>
        <v>2.1281927710843376</v>
      </c>
      <c r="AI43">
        <f>AH43*746</f>
        <v>1587.6318072289159</v>
      </c>
      <c r="AM43">
        <f>POWER((482439*AG43*$C$1),1/3)*60/1000</f>
        <v>4.660680174383045</v>
      </c>
      <c r="AN43">
        <f>AI43/1000</f>
        <v>1.5876318072289159</v>
      </c>
      <c r="AO43">
        <f>AM43/AN43</f>
        <v>2.9356177881809313</v>
      </c>
      <c r="AP43">
        <f>(0.2*AM43+0.8*AM44)/(0.2*AN43+0.8*AN44)</f>
        <v>6.0769346767509855</v>
      </c>
      <c r="AQ43">
        <f>-2.3*LN(J43/1.406)+6.59</f>
        <v>4.525461493393971</v>
      </c>
      <c r="AR43">
        <f>IF(AP43&gt;AQ43,1,0)</f>
        <v>1</v>
      </c>
    </row>
    <row r="44" spans="1:44" ht="51.75" x14ac:dyDescent="0.25">
      <c r="A44" s="24" t="s">
        <v>295</v>
      </c>
      <c r="B44" s="25" t="s">
        <v>318</v>
      </c>
      <c r="C44" s="25" t="s">
        <v>320</v>
      </c>
      <c r="D44" s="25" t="s">
        <v>261</v>
      </c>
      <c r="E44" s="25" t="s">
        <v>211</v>
      </c>
      <c r="F44" s="25">
        <v>56</v>
      </c>
      <c r="G44" s="25">
        <v>1035</v>
      </c>
      <c r="H44" s="25" t="b">
        <v>1</v>
      </c>
      <c r="I44" s="25" t="s">
        <v>262</v>
      </c>
      <c r="J44" s="27">
        <f>3.45*(1035/3450)^3</f>
        <v>9.3150000000000011E-2</v>
      </c>
      <c r="K44" s="25">
        <v>1.1499999999999999</v>
      </c>
      <c r="L44" s="25">
        <v>83</v>
      </c>
      <c r="M44" s="25">
        <v>3</v>
      </c>
      <c r="N44" s="25" t="b">
        <v>1</v>
      </c>
      <c r="O44" s="25">
        <v>14</v>
      </c>
      <c r="P44" s="25">
        <v>99</v>
      </c>
      <c r="Q44" s="25">
        <v>8.48</v>
      </c>
      <c r="R44" s="25">
        <v>8</v>
      </c>
      <c r="S44" s="25">
        <v>97</v>
      </c>
      <c r="T44" s="25">
        <v>4.95</v>
      </c>
      <c r="U44" s="25">
        <v>19</v>
      </c>
      <c r="V44" s="25">
        <v>105</v>
      </c>
      <c r="W44" s="25">
        <v>10.86</v>
      </c>
      <c r="X44" s="25" t="s">
        <v>263</v>
      </c>
      <c r="Y44" s="26">
        <v>42797</v>
      </c>
      <c r="AJ44">
        <f>0.0082*31.1^3/(3956*$C$1)</f>
        <v>0.11336423117933635</v>
      </c>
      <c r="AK44">
        <f>AJ44/(L44*0.01)</f>
        <v>0.13658341105944138</v>
      </c>
      <c r="AL44">
        <f>AK44*746</f>
        <v>101.89122465034328</v>
      </c>
      <c r="AM44">
        <f>POWER((482439*AJ44*$C$1),1/3)*60/1000</f>
        <v>1.8659999685540942</v>
      </c>
      <c r="AN44">
        <f>AL44/1000</f>
        <v>0.10189122465034328</v>
      </c>
    </row>
    <row r="45" spans="1:44" ht="77.25" x14ac:dyDescent="0.25">
      <c r="A45" s="24" t="s">
        <v>317</v>
      </c>
      <c r="B45" s="25" t="s">
        <v>321</v>
      </c>
      <c r="C45" s="25" t="s">
        <v>322</v>
      </c>
      <c r="D45" s="25" t="s">
        <v>261</v>
      </c>
      <c r="E45" s="25" t="s">
        <v>211</v>
      </c>
      <c r="F45" s="25">
        <v>56</v>
      </c>
      <c r="G45" s="25">
        <v>3450</v>
      </c>
      <c r="H45" s="25" t="b">
        <v>1</v>
      </c>
      <c r="I45" s="25" t="s">
        <v>262</v>
      </c>
      <c r="J45" s="25">
        <v>3.45</v>
      </c>
      <c r="K45" s="25">
        <v>1.1499999999999999</v>
      </c>
      <c r="L45" s="25">
        <v>83</v>
      </c>
      <c r="M45" s="25">
        <v>3</v>
      </c>
      <c r="N45" s="25" t="b">
        <v>1</v>
      </c>
      <c r="O45" s="25">
        <v>66</v>
      </c>
      <c r="P45" s="25">
        <v>2177</v>
      </c>
      <c r="Q45" s="25">
        <v>1.82</v>
      </c>
      <c r="R45" s="25">
        <v>40</v>
      </c>
      <c r="S45" s="25">
        <v>1887</v>
      </c>
      <c r="T45" s="25">
        <v>1.27</v>
      </c>
      <c r="U45" s="25">
        <v>89</v>
      </c>
      <c r="V45" s="25">
        <v>2395</v>
      </c>
      <c r="W45" s="25">
        <v>2.23</v>
      </c>
      <c r="X45" s="25" t="s">
        <v>263</v>
      </c>
      <c r="Y45" s="26">
        <v>42797</v>
      </c>
      <c r="AF45">
        <f>J45*$C$1</f>
        <v>1.8975000000000002</v>
      </c>
      <c r="AG45">
        <f>J45*0.8^3</f>
        <v>1.7664000000000004</v>
      </c>
      <c r="AH45">
        <f>AG45/(L45*0.01)</f>
        <v>2.1281927710843376</v>
      </c>
      <c r="AI45">
        <f>AH45*746</f>
        <v>1587.6318072289159</v>
      </c>
      <c r="AM45">
        <f>POWER((482439*AG45*$C$1),1/3)*60/1000</f>
        <v>4.660680174383045</v>
      </c>
      <c r="AN45">
        <f>AI45/1000</f>
        <v>1.5876318072289159</v>
      </c>
      <c r="AO45">
        <f>AM45/AN45</f>
        <v>2.9356177881809313</v>
      </c>
      <c r="AP45">
        <f>(0.2*AM45+0.8*AM46)/(0.2*AN45+0.8*AN46)</f>
        <v>6.0769346767509855</v>
      </c>
      <c r="AQ45">
        <f>-2.3*LN(J45/1.406)+6.59</f>
        <v>4.525461493393971</v>
      </c>
      <c r="AR45">
        <f>IF(AP45&gt;AQ45,1,0)</f>
        <v>1</v>
      </c>
    </row>
    <row r="46" spans="1:44" ht="51.75" x14ac:dyDescent="0.25">
      <c r="A46" s="24" t="s">
        <v>295</v>
      </c>
      <c r="B46" s="25" t="s">
        <v>321</v>
      </c>
      <c r="C46" s="25" t="s">
        <v>323</v>
      </c>
      <c r="D46" s="25" t="s">
        <v>261</v>
      </c>
      <c r="E46" s="25" t="s">
        <v>211</v>
      </c>
      <c r="F46" s="25">
        <v>56</v>
      </c>
      <c r="G46" s="25">
        <v>1035</v>
      </c>
      <c r="H46" s="25" t="b">
        <v>1</v>
      </c>
      <c r="I46" s="25" t="s">
        <v>262</v>
      </c>
      <c r="J46" s="27">
        <f>3.45*(1035/3450)^3</f>
        <v>9.3150000000000011E-2</v>
      </c>
      <c r="K46" s="25">
        <v>1.1499999999999999</v>
      </c>
      <c r="L46" s="25">
        <v>83</v>
      </c>
      <c r="M46" s="25">
        <v>3</v>
      </c>
      <c r="N46" s="25" t="b">
        <v>1</v>
      </c>
      <c r="O46" s="25">
        <v>14</v>
      </c>
      <c r="P46" s="25">
        <v>109</v>
      </c>
      <c r="Q46" s="25">
        <v>7.71</v>
      </c>
      <c r="R46" s="25">
        <v>9</v>
      </c>
      <c r="S46" s="25">
        <v>101</v>
      </c>
      <c r="T46" s="25">
        <v>5.35</v>
      </c>
      <c r="U46" s="25">
        <v>19</v>
      </c>
      <c r="V46" s="25">
        <v>113</v>
      </c>
      <c r="W46" s="25">
        <v>10.09</v>
      </c>
      <c r="X46" s="25" t="s">
        <v>263</v>
      </c>
      <c r="Y46" s="26">
        <v>42797</v>
      </c>
      <c r="AJ46">
        <f>0.0082*31.1^3/(3956*$C$1)</f>
        <v>0.11336423117933635</v>
      </c>
      <c r="AK46">
        <f>AJ46/(L46*0.01)</f>
        <v>0.13658341105944138</v>
      </c>
      <c r="AL46">
        <f>AK46*746</f>
        <v>101.89122465034328</v>
      </c>
      <c r="AM46">
        <f>POWER((482439*AJ46*$C$1),1/3)*60/1000</f>
        <v>1.8659999685540942</v>
      </c>
      <c r="AN46">
        <f>AL46/1000</f>
        <v>0.10189122465034328</v>
      </c>
    </row>
    <row r="47" spans="1:44" ht="51.75" x14ac:dyDescent="0.25">
      <c r="A47" s="24" t="s">
        <v>291</v>
      </c>
      <c r="B47" s="25" t="s">
        <v>292</v>
      </c>
      <c r="C47" s="25" t="s">
        <v>324</v>
      </c>
      <c r="D47" s="25" t="s">
        <v>281</v>
      </c>
      <c r="E47" s="25" t="s">
        <v>211</v>
      </c>
      <c r="F47" s="25">
        <v>56</v>
      </c>
      <c r="G47" s="25">
        <v>3450</v>
      </c>
      <c r="H47" s="25" t="b">
        <v>1</v>
      </c>
      <c r="I47" s="25" t="s">
        <v>262</v>
      </c>
      <c r="J47" s="25">
        <v>2.7</v>
      </c>
      <c r="K47" s="25">
        <v>1.35</v>
      </c>
      <c r="L47" s="25">
        <v>83</v>
      </c>
      <c r="M47" s="25">
        <v>2</v>
      </c>
      <c r="N47" s="25" t="b">
        <v>1</v>
      </c>
      <c r="O47" s="25">
        <v>69</v>
      </c>
      <c r="P47" s="25">
        <v>1933</v>
      </c>
      <c r="Q47" s="25">
        <v>2.13</v>
      </c>
      <c r="R47" s="25">
        <v>41</v>
      </c>
      <c r="S47" s="25">
        <v>1556</v>
      </c>
      <c r="T47" s="25">
        <v>1.58</v>
      </c>
      <c r="U47" s="25">
        <v>93</v>
      </c>
      <c r="V47" s="25">
        <v>2191</v>
      </c>
      <c r="W47" s="25">
        <v>2.54</v>
      </c>
      <c r="X47" s="25" t="s">
        <v>263</v>
      </c>
      <c r="Y47" s="26">
        <v>40785</v>
      </c>
      <c r="AF47">
        <f>J47*$C$1</f>
        <v>1.4850000000000003</v>
      </c>
      <c r="AG47">
        <f>J47*0.8^3</f>
        <v>1.3824000000000005</v>
      </c>
      <c r="AH47">
        <f>AG47/(L47*0.01)</f>
        <v>1.6655421686746992</v>
      </c>
      <c r="AI47">
        <f>AH47*746</f>
        <v>1242.4944578313257</v>
      </c>
      <c r="AM47">
        <f>POWER((482439*AG47*$C$1),1/3)*60/1000</f>
        <v>4.2950101199219644</v>
      </c>
      <c r="AN47">
        <f>AI47/1000</f>
        <v>1.2424944578313257</v>
      </c>
      <c r="AO47">
        <f>AM47/AN47</f>
        <v>3.4567640063510301</v>
      </c>
      <c r="AP47">
        <f>(0.2*AM47+0.8*AM48)/(0.2*AN47+0.8*AN48)</f>
        <v>7.1264163609001416</v>
      </c>
      <c r="AQ47">
        <f>-2.3*LN(J47/1.406)+6.59</f>
        <v>5.089243146869836</v>
      </c>
      <c r="AR47">
        <f>IF(AP47&gt;AQ47,1,0)</f>
        <v>1</v>
      </c>
    </row>
    <row r="48" spans="1:44" ht="51.75" x14ac:dyDescent="0.25">
      <c r="A48" s="24" t="s">
        <v>291</v>
      </c>
      <c r="B48" s="25" t="s">
        <v>292</v>
      </c>
      <c r="C48" s="25" t="s">
        <v>325</v>
      </c>
      <c r="D48" s="25" t="s">
        <v>281</v>
      </c>
      <c r="E48" s="25" t="s">
        <v>211</v>
      </c>
      <c r="F48" s="25">
        <v>56</v>
      </c>
      <c r="G48" s="25">
        <v>1500</v>
      </c>
      <c r="H48" s="25" t="b">
        <v>1</v>
      </c>
      <c r="I48" s="25" t="s">
        <v>262</v>
      </c>
      <c r="J48" s="27">
        <f>2.7*(1500/3450)^3</f>
        <v>0.22191172844579604</v>
      </c>
      <c r="K48" s="25">
        <v>1.35</v>
      </c>
      <c r="L48" s="25">
        <v>83</v>
      </c>
      <c r="M48" s="25">
        <v>2</v>
      </c>
      <c r="N48" s="25" t="b">
        <v>1</v>
      </c>
      <c r="O48" s="25">
        <v>30</v>
      </c>
      <c r="P48" s="25">
        <v>211</v>
      </c>
      <c r="Q48" s="25">
        <v>8.5299999999999994</v>
      </c>
      <c r="R48" s="25">
        <v>18</v>
      </c>
      <c r="S48" s="25">
        <v>181</v>
      </c>
      <c r="T48" s="25">
        <v>5.97</v>
      </c>
      <c r="U48" s="25">
        <v>41</v>
      </c>
      <c r="V48" s="25">
        <v>232</v>
      </c>
      <c r="W48" s="25">
        <v>10.6</v>
      </c>
      <c r="X48" s="25" t="s">
        <v>263</v>
      </c>
      <c r="Y48" s="26">
        <v>40785</v>
      </c>
      <c r="AJ48">
        <f>0.0082*31.1^3/(3956*$C$1)</f>
        <v>0.11336423117933635</v>
      </c>
      <c r="AK48">
        <f>AJ48/(L48*0.01)</f>
        <v>0.13658341105944138</v>
      </c>
      <c r="AL48">
        <f>AK48*746</f>
        <v>101.89122465034328</v>
      </c>
      <c r="AM48">
        <f>POWER((482439*AJ48*$C$1),1/3)*60/1000</f>
        <v>1.8659999685540942</v>
      </c>
      <c r="AN48">
        <f>AL48/1000</f>
        <v>0.10189122465034328</v>
      </c>
    </row>
    <row r="49" spans="1:44" ht="51.75" x14ac:dyDescent="0.25">
      <c r="A49" s="24" t="s">
        <v>326</v>
      </c>
      <c r="B49" s="25" t="s">
        <v>327</v>
      </c>
      <c r="C49" s="25" t="s">
        <v>328</v>
      </c>
      <c r="D49" s="25" t="s">
        <v>261</v>
      </c>
      <c r="E49" s="25" t="s">
        <v>211</v>
      </c>
      <c r="F49" s="25">
        <v>48</v>
      </c>
      <c r="G49" s="25">
        <v>3100</v>
      </c>
      <c r="H49" s="25" t="b">
        <v>1</v>
      </c>
      <c r="I49" s="25" t="s">
        <v>262</v>
      </c>
      <c r="J49" s="25">
        <v>1.5</v>
      </c>
      <c r="K49" s="25">
        <v>1</v>
      </c>
      <c r="L49" s="25">
        <v>88.7</v>
      </c>
      <c r="M49" s="25">
        <v>1.5</v>
      </c>
      <c r="N49" s="25" t="b">
        <v>1</v>
      </c>
      <c r="O49" s="25">
        <v>44</v>
      </c>
      <c r="P49" s="25">
        <v>971</v>
      </c>
      <c r="Q49" s="25">
        <v>2.72</v>
      </c>
      <c r="R49" s="25">
        <v>28</v>
      </c>
      <c r="S49" s="25">
        <v>945</v>
      </c>
      <c r="T49" s="25">
        <v>1.78</v>
      </c>
      <c r="U49" s="25">
        <v>57</v>
      </c>
      <c r="V49" s="25">
        <v>947</v>
      </c>
      <c r="W49" s="25">
        <v>3.61</v>
      </c>
      <c r="X49" s="25" t="s">
        <v>263</v>
      </c>
      <c r="Y49" s="26">
        <v>41796</v>
      </c>
      <c r="AF49">
        <f>J49*$C$1</f>
        <v>0.82500000000000007</v>
      </c>
      <c r="AG49">
        <f>J49*0.8^3</f>
        <v>0.76800000000000024</v>
      </c>
      <c r="AH49">
        <f>AG49/(L49*0.01)</f>
        <v>0.86583990980834302</v>
      </c>
      <c r="AI49">
        <f>AH49*746</f>
        <v>645.91657271702388</v>
      </c>
      <c r="AM49">
        <f>POWER((482439*AG49*$C$1),1/3)*60/1000</f>
        <v>3.5308019390410337</v>
      </c>
      <c r="AN49">
        <f>AI49/1000</f>
        <v>0.64591657271702385</v>
      </c>
      <c r="AO49">
        <f>AM49/AN49</f>
        <v>5.4663436242065249</v>
      </c>
      <c r="AP49">
        <f>(0.2*AM49+0.8*AM50)/(0.2*AN49+0.8*AN50)</f>
        <v>10.579410861058149</v>
      </c>
      <c r="AQ49">
        <f>-2.3*LN(J49/1.406)+6.59</f>
        <v>6.4411524761447101</v>
      </c>
      <c r="AR49">
        <f>IF(AP49&gt;AQ49,1,0)</f>
        <v>1</v>
      </c>
    </row>
    <row r="50" spans="1:44" ht="51.75" x14ac:dyDescent="0.25">
      <c r="A50" s="24" t="s">
        <v>326</v>
      </c>
      <c r="B50" s="25" t="s">
        <v>327</v>
      </c>
      <c r="C50" s="25" t="s">
        <v>329</v>
      </c>
      <c r="D50" s="25" t="s">
        <v>261</v>
      </c>
      <c r="E50" s="25" t="s">
        <v>211</v>
      </c>
      <c r="F50" s="25">
        <v>48</v>
      </c>
      <c r="G50" s="25">
        <v>1500</v>
      </c>
      <c r="H50" s="25" t="b">
        <v>1</v>
      </c>
      <c r="I50" s="25" t="s">
        <v>262</v>
      </c>
      <c r="J50" s="25">
        <v>0.27</v>
      </c>
      <c r="K50" s="25">
        <v>1</v>
      </c>
      <c r="L50" s="25">
        <v>86</v>
      </c>
      <c r="M50" s="25">
        <v>0.27</v>
      </c>
      <c r="N50" s="25" t="b">
        <v>1</v>
      </c>
      <c r="O50" s="25">
        <v>23</v>
      </c>
      <c r="P50" s="25">
        <v>175</v>
      </c>
      <c r="Q50" s="25">
        <v>7.89</v>
      </c>
      <c r="R50" s="25">
        <v>12</v>
      </c>
      <c r="S50" s="25">
        <v>177</v>
      </c>
      <c r="T50" s="25">
        <v>4.08</v>
      </c>
      <c r="U50" s="25">
        <v>29</v>
      </c>
      <c r="V50" s="25">
        <v>176</v>
      </c>
      <c r="W50" s="25">
        <v>9.89</v>
      </c>
      <c r="X50" s="25" t="s">
        <v>263</v>
      </c>
      <c r="Y50" s="26">
        <v>41796</v>
      </c>
      <c r="AJ50">
        <f>0.0082*31.1^3/(3956*$C$1)</f>
        <v>0.11336423117933635</v>
      </c>
      <c r="AK50">
        <f>AJ50/(L50*0.01)</f>
        <v>0.13181887346434459</v>
      </c>
      <c r="AL50">
        <f>AK50*746</f>
        <v>98.336879604401062</v>
      </c>
      <c r="AM50">
        <f>POWER((482439*AJ50*$C$1),1/3)*60/1000</f>
        <v>1.8659999685540942</v>
      </c>
      <c r="AN50">
        <f>AL50/1000</f>
        <v>9.8336879604401059E-2</v>
      </c>
    </row>
    <row r="51" spans="1:44" ht="51.75" x14ac:dyDescent="0.25">
      <c r="A51" s="24" t="s">
        <v>326</v>
      </c>
      <c r="B51" s="25" t="s">
        <v>327</v>
      </c>
      <c r="C51" s="25" t="s">
        <v>330</v>
      </c>
      <c r="D51" s="25" t="s">
        <v>281</v>
      </c>
      <c r="E51" s="25" t="s">
        <v>331</v>
      </c>
      <c r="F51" s="25">
        <v>48</v>
      </c>
      <c r="G51" s="25">
        <v>3450</v>
      </c>
      <c r="H51" s="25" t="b">
        <v>1</v>
      </c>
      <c r="I51" s="25" t="s">
        <v>262</v>
      </c>
      <c r="J51" s="25">
        <v>1</v>
      </c>
      <c r="K51" s="25">
        <v>1</v>
      </c>
      <c r="L51" s="25">
        <v>78</v>
      </c>
      <c r="M51" s="25">
        <v>1</v>
      </c>
      <c r="N51" s="25" t="b">
        <v>1</v>
      </c>
      <c r="O51" s="25">
        <v>41</v>
      </c>
      <c r="P51" s="25">
        <v>680</v>
      </c>
      <c r="Q51" s="25">
        <v>3.62</v>
      </c>
      <c r="R51" s="25">
        <v>26</v>
      </c>
      <c r="S51" s="25">
        <v>595</v>
      </c>
      <c r="T51" s="25">
        <v>2.62</v>
      </c>
      <c r="U51" s="25">
        <v>53</v>
      </c>
      <c r="V51" s="25">
        <v>742</v>
      </c>
      <c r="W51" s="25">
        <v>4.29</v>
      </c>
      <c r="X51" s="25" t="s">
        <v>263</v>
      </c>
      <c r="Y51" s="26">
        <v>41796</v>
      </c>
    </row>
    <row r="52" spans="1:44" ht="51.75" x14ac:dyDescent="0.25">
      <c r="A52" s="24" t="s">
        <v>326</v>
      </c>
      <c r="B52" s="25" t="s">
        <v>327</v>
      </c>
      <c r="C52" s="25" t="s">
        <v>332</v>
      </c>
      <c r="D52" s="25" t="s">
        <v>281</v>
      </c>
      <c r="E52" s="25" t="s">
        <v>331</v>
      </c>
      <c r="F52" s="25">
        <v>48</v>
      </c>
      <c r="G52" s="25">
        <v>1725</v>
      </c>
      <c r="H52" s="25" t="b">
        <v>1</v>
      </c>
      <c r="I52" s="25" t="s">
        <v>262</v>
      </c>
      <c r="J52" s="25">
        <v>0.2</v>
      </c>
      <c r="K52" s="25">
        <v>1</v>
      </c>
      <c r="L52" s="25">
        <v>48</v>
      </c>
      <c r="M52" s="25">
        <v>0.2</v>
      </c>
      <c r="N52" s="25" t="b">
        <v>1</v>
      </c>
      <c r="O52" s="25">
        <v>20</v>
      </c>
      <c r="P52" s="25">
        <v>251</v>
      </c>
      <c r="Q52" s="25">
        <v>4.79</v>
      </c>
      <c r="R52" s="25">
        <v>13</v>
      </c>
      <c r="S52" s="25">
        <v>244</v>
      </c>
      <c r="T52" s="25">
        <v>3.19</v>
      </c>
      <c r="U52" s="25">
        <v>26</v>
      </c>
      <c r="V52" s="25">
        <v>249</v>
      </c>
      <c r="W52" s="25">
        <v>6.27</v>
      </c>
      <c r="X52" s="25" t="s">
        <v>263</v>
      </c>
      <c r="Y52" s="26">
        <v>41796</v>
      </c>
    </row>
    <row r="53" spans="1:44" ht="51.75" x14ac:dyDescent="0.25">
      <c r="A53" s="24" t="s">
        <v>326</v>
      </c>
      <c r="B53" s="25" t="s">
        <v>327</v>
      </c>
      <c r="C53" s="25" t="s">
        <v>333</v>
      </c>
      <c r="D53" s="25" t="s">
        <v>281</v>
      </c>
      <c r="E53" s="25" t="s">
        <v>331</v>
      </c>
      <c r="F53" s="25">
        <v>48</v>
      </c>
      <c r="G53" s="25">
        <v>3450</v>
      </c>
      <c r="H53" s="25" t="b">
        <v>1</v>
      </c>
      <c r="I53" s="25" t="s">
        <v>262</v>
      </c>
      <c r="J53" s="25">
        <v>1.5</v>
      </c>
      <c r="K53" s="25">
        <v>1</v>
      </c>
      <c r="L53" s="25">
        <v>79</v>
      </c>
      <c r="M53" s="25">
        <v>1.5</v>
      </c>
      <c r="N53" s="25" t="b">
        <v>1</v>
      </c>
      <c r="O53" s="25">
        <v>44</v>
      </c>
      <c r="P53" s="25">
        <v>875</v>
      </c>
      <c r="Q53" s="25">
        <v>3.02</v>
      </c>
      <c r="R53" s="25">
        <v>27</v>
      </c>
      <c r="S53" s="25">
        <v>739</v>
      </c>
      <c r="T53" s="25">
        <v>2.19</v>
      </c>
      <c r="U53" s="25">
        <v>58</v>
      </c>
      <c r="V53" s="25">
        <v>958</v>
      </c>
      <c r="W53" s="25">
        <v>3.63</v>
      </c>
      <c r="X53" s="25" t="s">
        <v>263</v>
      </c>
      <c r="Y53" s="26">
        <v>41796</v>
      </c>
    </row>
    <row r="54" spans="1:44" ht="51.75" x14ac:dyDescent="0.25">
      <c r="A54" s="24" t="s">
        <v>326</v>
      </c>
      <c r="B54" s="25" t="s">
        <v>327</v>
      </c>
      <c r="C54" s="25" t="s">
        <v>334</v>
      </c>
      <c r="D54" s="25" t="s">
        <v>281</v>
      </c>
      <c r="E54" s="25" t="s">
        <v>331</v>
      </c>
      <c r="F54" s="25">
        <v>48</v>
      </c>
      <c r="G54" s="25">
        <v>1725</v>
      </c>
      <c r="H54" s="25" t="b">
        <v>1</v>
      </c>
      <c r="I54" s="25" t="s">
        <v>262</v>
      </c>
      <c r="J54" s="25">
        <v>0.3</v>
      </c>
      <c r="K54" s="25">
        <v>1</v>
      </c>
      <c r="L54" s="25">
        <v>49</v>
      </c>
      <c r="M54" s="25">
        <v>0.3</v>
      </c>
      <c r="N54" s="25" t="b">
        <v>1</v>
      </c>
      <c r="O54" s="25">
        <v>25</v>
      </c>
      <c r="P54" s="25">
        <v>305</v>
      </c>
      <c r="Q54" s="25">
        <v>4.92</v>
      </c>
      <c r="R54" s="25">
        <v>15</v>
      </c>
      <c r="S54" s="25">
        <v>295</v>
      </c>
      <c r="T54" s="25">
        <v>3.05</v>
      </c>
      <c r="U54" s="25">
        <v>32</v>
      </c>
      <c r="V54" s="25">
        <v>315</v>
      </c>
      <c r="W54" s="25">
        <v>6.1</v>
      </c>
      <c r="X54" s="25" t="s">
        <v>263</v>
      </c>
      <c r="Y54" s="26">
        <v>41796</v>
      </c>
    </row>
    <row r="55" spans="1:44" ht="51.75" x14ac:dyDescent="0.25">
      <c r="A55" s="24" t="s">
        <v>326</v>
      </c>
      <c r="B55" s="25" t="s">
        <v>327</v>
      </c>
      <c r="C55" s="25" t="s">
        <v>335</v>
      </c>
      <c r="D55" s="25" t="s">
        <v>281</v>
      </c>
      <c r="E55" s="25" t="s">
        <v>331</v>
      </c>
      <c r="F55" s="25">
        <v>48</v>
      </c>
      <c r="G55" s="25">
        <v>3450</v>
      </c>
      <c r="H55" s="25" t="b">
        <v>1</v>
      </c>
      <c r="I55" s="25" t="s">
        <v>262</v>
      </c>
      <c r="J55" s="25">
        <v>1</v>
      </c>
      <c r="K55" s="25">
        <v>1</v>
      </c>
      <c r="L55" s="25">
        <v>78</v>
      </c>
      <c r="M55" s="25">
        <v>1</v>
      </c>
      <c r="N55" s="25" t="b">
        <v>1</v>
      </c>
      <c r="O55" s="25">
        <v>41</v>
      </c>
      <c r="P55" s="25">
        <v>680</v>
      </c>
      <c r="Q55" s="25">
        <v>3.62</v>
      </c>
      <c r="R55" s="25">
        <v>26</v>
      </c>
      <c r="S55" s="25">
        <v>595</v>
      </c>
      <c r="T55" s="25">
        <v>2.62</v>
      </c>
      <c r="U55" s="25">
        <v>53</v>
      </c>
      <c r="V55" s="25">
        <v>742</v>
      </c>
      <c r="W55" s="25">
        <v>4.29</v>
      </c>
      <c r="X55" s="25" t="s">
        <v>263</v>
      </c>
      <c r="Y55" s="26">
        <v>41796</v>
      </c>
    </row>
    <row r="56" spans="1:44" ht="51.75" x14ac:dyDescent="0.25">
      <c r="A56" s="24" t="s">
        <v>326</v>
      </c>
      <c r="B56" s="25" t="s">
        <v>327</v>
      </c>
      <c r="C56" s="25" t="s">
        <v>336</v>
      </c>
      <c r="D56" s="25" t="s">
        <v>281</v>
      </c>
      <c r="E56" s="25" t="s">
        <v>331</v>
      </c>
      <c r="F56" s="25">
        <v>48</v>
      </c>
      <c r="G56" s="25">
        <v>1725</v>
      </c>
      <c r="H56" s="25" t="b">
        <v>1</v>
      </c>
      <c r="I56" s="25" t="s">
        <v>262</v>
      </c>
      <c r="J56" s="25">
        <v>0.2</v>
      </c>
      <c r="K56" s="25">
        <v>1</v>
      </c>
      <c r="L56" s="25">
        <v>48</v>
      </c>
      <c r="M56" s="25">
        <v>0.2</v>
      </c>
      <c r="N56" s="25" t="b">
        <v>1</v>
      </c>
      <c r="O56" s="25">
        <v>20</v>
      </c>
      <c r="P56" s="25">
        <v>251</v>
      </c>
      <c r="Q56" s="25">
        <v>4.78</v>
      </c>
      <c r="R56" s="25">
        <v>13</v>
      </c>
      <c r="S56" s="25">
        <v>244</v>
      </c>
      <c r="T56" s="25">
        <v>3.19</v>
      </c>
      <c r="U56" s="25">
        <v>26</v>
      </c>
      <c r="V56" s="25">
        <v>249</v>
      </c>
      <c r="W56" s="25">
        <v>6.27</v>
      </c>
      <c r="X56" s="25" t="s">
        <v>263</v>
      </c>
      <c r="Y56" s="26">
        <v>41796</v>
      </c>
    </row>
    <row r="57" spans="1:44" ht="51.75" x14ac:dyDescent="0.25">
      <c r="A57" s="24" t="s">
        <v>326</v>
      </c>
      <c r="B57" s="25" t="s">
        <v>327</v>
      </c>
      <c r="C57" s="25" t="s">
        <v>337</v>
      </c>
      <c r="D57" s="25" t="s">
        <v>281</v>
      </c>
      <c r="E57" s="25" t="s">
        <v>331</v>
      </c>
      <c r="F57" s="25">
        <v>48</v>
      </c>
      <c r="G57" s="25">
        <v>3450</v>
      </c>
      <c r="H57" s="25" t="b">
        <v>1</v>
      </c>
      <c r="I57" s="25" t="s">
        <v>262</v>
      </c>
      <c r="J57" s="25">
        <v>1.5</v>
      </c>
      <c r="K57" s="25">
        <v>1</v>
      </c>
      <c r="L57" s="25">
        <v>79</v>
      </c>
      <c r="M57" s="25">
        <v>1.5</v>
      </c>
      <c r="N57" s="25" t="b">
        <v>1</v>
      </c>
      <c r="O57" s="25">
        <v>44</v>
      </c>
      <c r="P57" s="25">
        <v>875</v>
      </c>
      <c r="Q57" s="25">
        <v>3.02</v>
      </c>
      <c r="R57" s="25">
        <v>27</v>
      </c>
      <c r="S57" s="25">
        <v>739</v>
      </c>
      <c r="T57" s="25">
        <v>2.19</v>
      </c>
      <c r="U57" s="25">
        <v>58</v>
      </c>
      <c r="V57" s="25">
        <v>958</v>
      </c>
      <c r="W57" s="25">
        <v>3.63</v>
      </c>
      <c r="X57" s="25" t="s">
        <v>263</v>
      </c>
      <c r="Y57" s="26">
        <v>41796</v>
      </c>
    </row>
    <row r="58" spans="1:44" ht="51.75" x14ac:dyDescent="0.25">
      <c r="A58" s="24" t="s">
        <v>326</v>
      </c>
      <c r="B58" s="25" t="s">
        <v>327</v>
      </c>
      <c r="C58" s="25" t="s">
        <v>338</v>
      </c>
      <c r="D58" s="25" t="s">
        <v>281</v>
      </c>
      <c r="E58" s="25" t="s">
        <v>331</v>
      </c>
      <c r="F58" s="25">
        <v>48</v>
      </c>
      <c r="G58" s="25">
        <v>1725</v>
      </c>
      <c r="H58" s="25" t="b">
        <v>1</v>
      </c>
      <c r="I58" s="25" t="s">
        <v>262</v>
      </c>
      <c r="J58" s="25">
        <v>0.3</v>
      </c>
      <c r="K58" s="25">
        <v>1</v>
      </c>
      <c r="L58" s="25">
        <v>49</v>
      </c>
      <c r="M58" s="25">
        <v>0.3</v>
      </c>
      <c r="N58" s="25" t="b">
        <v>1</v>
      </c>
      <c r="O58" s="25">
        <v>25</v>
      </c>
      <c r="P58" s="25">
        <v>305</v>
      </c>
      <c r="Q58" s="25">
        <v>4.92</v>
      </c>
      <c r="R58" s="25">
        <v>15</v>
      </c>
      <c r="S58" s="25">
        <v>295</v>
      </c>
      <c r="T58" s="25">
        <v>3.05</v>
      </c>
      <c r="U58" s="25">
        <v>32</v>
      </c>
      <c r="V58" s="25">
        <v>315</v>
      </c>
      <c r="W58" s="25">
        <v>6.1</v>
      </c>
      <c r="X58" s="25" t="s">
        <v>263</v>
      </c>
      <c r="Y58" s="26">
        <v>41796</v>
      </c>
    </row>
    <row r="59" spans="1:44" ht="51.75" x14ac:dyDescent="0.25">
      <c r="A59" s="24" t="s">
        <v>326</v>
      </c>
      <c r="B59" s="25" t="s">
        <v>327</v>
      </c>
      <c r="C59" s="25" t="s">
        <v>339</v>
      </c>
      <c r="D59" s="25" t="s">
        <v>281</v>
      </c>
      <c r="E59" s="25" t="s">
        <v>331</v>
      </c>
      <c r="F59" s="25">
        <v>48</v>
      </c>
      <c r="G59" s="25">
        <v>3450</v>
      </c>
      <c r="H59" s="25" t="b">
        <v>1</v>
      </c>
      <c r="I59" s="25" t="s">
        <v>262</v>
      </c>
      <c r="J59" s="25">
        <v>1</v>
      </c>
      <c r="K59" s="25">
        <v>1</v>
      </c>
      <c r="L59" s="25">
        <v>78</v>
      </c>
      <c r="M59" s="25">
        <v>1</v>
      </c>
      <c r="N59" s="25" t="b">
        <v>1</v>
      </c>
      <c r="O59" s="25">
        <v>41</v>
      </c>
      <c r="P59" s="25">
        <v>680</v>
      </c>
      <c r="Q59" s="25">
        <v>3.62</v>
      </c>
      <c r="R59" s="25">
        <v>26</v>
      </c>
      <c r="S59" s="25">
        <v>595</v>
      </c>
      <c r="T59" s="25">
        <v>2.62</v>
      </c>
      <c r="U59" s="25">
        <v>53</v>
      </c>
      <c r="V59" s="25">
        <v>742</v>
      </c>
      <c r="W59" s="25">
        <v>4.29</v>
      </c>
      <c r="X59" s="25" t="s">
        <v>263</v>
      </c>
      <c r="Y59" s="26">
        <v>41796</v>
      </c>
    </row>
    <row r="60" spans="1:44" ht="51.75" x14ac:dyDescent="0.25">
      <c r="A60" s="24" t="s">
        <v>326</v>
      </c>
      <c r="B60" s="25" t="s">
        <v>327</v>
      </c>
      <c r="C60" s="25" t="s">
        <v>340</v>
      </c>
      <c r="D60" s="25" t="s">
        <v>281</v>
      </c>
      <c r="E60" s="25" t="s">
        <v>331</v>
      </c>
      <c r="F60" s="25">
        <v>48</v>
      </c>
      <c r="G60" s="25">
        <v>1725</v>
      </c>
      <c r="H60" s="25" t="b">
        <v>1</v>
      </c>
      <c r="I60" s="25" t="s">
        <v>262</v>
      </c>
      <c r="J60" s="25">
        <v>0.2</v>
      </c>
      <c r="K60" s="25">
        <v>1</v>
      </c>
      <c r="L60" s="25">
        <v>48</v>
      </c>
      <c r="M60" s="25">
        <v>0.2</v>
      </c>
      <c r="N60" s="25" t="b">
        <v>1</v>
      </c>
      <c r="O60" s="25">
        <v>20</v>
      </c>
      <c r="P60" s="25">
        <v>251</v>
      </c>
      <c r="Q60" s="25">
        <v>4.79</v>
      </c>
      <c r="R60" s="25">
        <v>13</v>
      </c>
      <c r="S60" s="25">
        <v>244</v>
      </c>
      <c r="T60" s="25">
        <v>3.19</v>
      </c>
      <c r="U60" s="25">
        <v>26</v>
      </c>
      <c r="V60" s="25">
        <v>249</v>
      </c>
      <c r="W60" s="25">
        <v>6.27</v>
      </c>
      <c r="X60" s="25" t="s">
        <v>263</v>
      </c>
      <c r="Y60" s="26">
        <v>41796</v>
      </c>
    </row>
    <row r="61" spans="1:44" ht="51.75" x14ac:dyDescent="0.25">
      <c r="A61" s="24" t="s">
        <v>326</v>
      </c>
      <c r="B61" s="25" t="s">
        <v>327</v>
      </c>
      <c r="C61" s="25" t="s">
        <v>341</v>
      </c>
      <c r="D61" s="25" t="s">
        <v>281</v>
      </c>
      <c r="E61" s="25" t="s">
        <v>331</v>
      </c>
      <c r="F61" s="25">
        <v>48</v>
      </c>
      <c r="G61" s="25">
        <v>3450</v>
      </c>
      <c r="H61" s="25" t="b">
        <v>1</v>
      </c>
      <c r="I61" s="25" t="s">
        <v>262</v>
      </c>
      <c r="J61" s="25">
        <v>1.5</v>
      </c>
      <c r="K61" s="25">
        <v>1</v>
      </c>
      <c r="L61" s="25">
        <v>79</v>
      </c>
      <c r="M61" s="25">
        <v>1.5</v>
      </c>
      <c r="N61" s="25" t="b">
        <v>1</v>
      </c>
      <c r="O61" s="25">
        <v>44</v>
      </c>
      <c r="P61" s="25">
        <v>875</v>
      </c>
      <c r="Q61" s="25">
        <v>3.02</v>
      </c>
      <c r="R61" s="25">
        <v>27</v>
      </c>
      <c r="S61" s="25">
        <v>739</v>
      </c>
      <c r="T61" s="25">
        <v>2.19</v>
      </c>
      <c r="U61" s="25">
        <v>58</v>
      </c>
      <c r="V61" s="25">
        <v>958</v>
      </c>
      <c r="W61" s="25">
        <v>3.63</v>
      </c>
      <c r="X61" s="25" t="s">
        <v>263</v>
      </c>
      <c r="Y61" s="26">
        <v>41796</v>
      </c>
    </row>
    <row r="62" spans="1:44" ht="51.75" x14ac:dyDescent="0.25">
      <c r="A62" s="24" t="s">
        <v>326</v>
      </c>
      <c r="B62" s="25" t="s">
        <v>327</v>
      </c>
      <c r="C62" s="25" t="s">
        <v>342</v>
      </c>
      <c r="D62" s="25" t="s">
        <v>281</v>
      </c>
      <c r="E62" s="25" t="s">
        <v>331</v>
      </c>
      <c r="F62" s="25">
        <v>48</v>
      </c>
      <c r="G62" s="25">
        <v>1725</v>
      </c>
      <c r="H62" s="25" t="b">
        <v>1</v>
      </c>
      <c r="I62" s="25" t="s">
        <v>262</v>
      </c>
      <c r="J62" s="25">
        <v>0.3</v>
      </c>
      <c r="K62" s="25">
        <v>1</v>
      </c>
      <c r="L62" s="25">
        <v>49</v>
      </c>
      <c r="M62" s="25">
        <v>0.3</v>
      </c>
      <c r="N62" s="25" t="b">
        <v>1</v>
      </c>
      <c r="O62" s="25">
        <v>25</v>
      </c>
      <c r="P62" s="25">
        <v>305</v>
      </c>
      <c r="Q62" s="25">
        <v>4.92</v>
      </c>
      <c r="R62" s="25">
        <v>15</v>
      </c>
      <c r="S62" s="25">
        <v>295</v>
      </c>
      <c r="T62" s="25">
        <v>3.05</v>
      </c>
      <c r="U62" s="25">
        <v>32</v>
      </c>
      <c r="V62" s="25">
        <v>315</v>
      </c>
      <c r="W62" s="25">
        <v>6.1</v>
      </c>
      <c r="X62" s="25" t="s">
        <v>263</v>
      </c>
      <c r="Y62" s="26">
        <v>41796</v>
      </c>
    </row>
    <row r="63" spans="1:44" ht="51.75" x14ac:dyDescent="0.25">
      <c r="A63" s="24" t="s">
        <v>343</v>
      </c>
      <c r="B63" s="25" t="s">
        <v>344</v>
      </c>
      <c r="C63" s="25" t="s">
        <v>345</v>
      </c>
      <c r="D63" s="25" t="s">
        <v>261</v>
      </c>
      <c r="E63" s="25" t="s">
        <v>211</v>
      </c>
      <c r="F63" s="25">
        <v>56</v>
      </c>
      <c r="G63" s="25">
        <v>3000</v>
      </c>
      <c r="H63" s="25" t="b">
        <v>1</v>
      </c>
      <c r="I63" s="25" t="s">
        <v>262</v>
      </c>
      <c r="J63" s="25">
        <v>2.4</v>
      </c>
      <c r="K63" s="25">
        <v>1.2</v>
      </c>
      <c r="L63" s="28">
        <v>90</v>
      </c>
      <c r="M63" s="25">
        <v>2</v>
      </c>
      <c r="N63" s="25" t="b">
        <v>1</v>
      </c>
      <c r="O63" s="25">
        <v>153</v>
      </c>
      <c r="P63" s="25">
        <v>1802</v>
      </c>
      <c r="Q63" s="25">
        <v>5.09</v>
      </c>
      <c r="R63" s="25">
        <v>120</v>
      </c>
      <c r="S63" s="25">
        <v>1817</v>
      </c>
      <c r="T63" s="25">
        <v>3.96</v>
      </c>
      <c r="U63" s="25">
        <v>170</v>
      </c>
      <c r="V63" s="25">
        <v>1802</v>
      </c>
      <c r="W63" s="25">
        <v>5.66</v>
      </c>
      <c r="X63" s="25" t="s">
        <v>263</v>
      </c>
      <c r="Y63" s="26">
        <v>41233</v>
      </c>
      <c r="AF63">
        <f>J63*$C$1</f>
        <v>1.32</v>
      </c>
      <c r="AG63">
        <f>J63*0.8^3</f>
        <v>1.2288000000000003</v>
      </c>
      <c r="AH63">
        <f>AG63/(L63*0.01)</f>
        <v>1.3653333333333337</v>
      </c>
      <c r="AI63">
        <f>AH63*746</f>
        <v>1018.5386666666669</v>
      </c>
      <c r="AM63">
        <f>POWER((482439*AG63*$C$1),1/3)*60/1000</f>
        <v>4.1296509999489484</v>
      </c>
      <c r="AN63">
        <f>AI63/1000</f>
        <v>1.0185386666666669</v>
      </c>
      <c r="AO63">
        <f>AM63/AN63</f>
        <v>4.0544862312040655</v>
      </c>
      <c r="AP63">
        <f>(0.2*AM63+0.8*AM64)/(0.2*AN63+0.8*AN64)</f>
        <v>8.3144126565384155</v>
      </c>
      <c r="AQ63">
        <f>-2.3*LN(J63/1.406)+6.59</f>
        <v>5.3601441288795186</v>
      </c>
      <c r="AR63">
        <f>IF(AP63&gt;AQ63,1,0)</f>
        <v>1</v>
      </c>
    </row>
    <row r="64" spans="1:44" ht="51.75" x14ac:dyDescent="0.25">
      <c r="A64" s="24" t="s">
        <v>343</v>
      </c>
      <c r="B64" s="25" t="s">
        <v>344</v>
      </c>
      <c r="C64" s="25" t="s">
        <v>345</v>
      </c>
      <c r="D64" s="25" t="s">
        <v>261</v>
      </c>
      <c r="E64" s="25" t="s">
        <v>211</v>
      </c>
      <c r="F64" s="25">
        <v>56</v>
      </c>
      <c r="G64" s="25">
        <v>1725</v>
      </c>
      <c r="H64" s="25" t="b">
        <v>1</v>
      </c>
      <c r="I64" s="25" t="s">
        <v>262</v>
      </c>
      <c r="J64" s="27">
        <f>2.4/8</f>
        <v>0.3</v>
      </c>
      <c r="K64" s="25">
        <v>1.2</v>
      </c>
      <c r="L64" s="28">
        <v>90</v>
      </c>
      <c r="M64" s="25">
        <v>2</v>
      </c>
      <c r="N64" s="25" t="b">
        <v>1</v>
      </c>
      <c r="O64" s="25">
        <v>80</v>
      </c>
      <c r="P64" s="25">
        <v>351</v>
      </c>
      <c r="Q64" s="25">
        <v>13.67</v>
      </c>
      <c r="R64" s="25">
        <v>67</v>
      </c>
      <c r="S64" s="25">
        <v>378</v>
      </c>
      <c r="T64" s="25">
        <v>10.63</v>
      </c>
      <c r="U64" s="25">
        <v>85</v>
      </c>
      <c r="V64" s="25">
        <v>360</v>
      </c>
      <c r="W64" s="25">
        <v>14.16</v>
      </c>
      <c r="X64" s="25" t="s">
        <v>263</v>
      </c>
      <c r="Y64" s="26">
        <v>41233</v>
      </c>
      <c r="AJ64">
        <f>0.0082*31.1^3/(3956*$C$1)</f>
        <v>0.11336423117933635</v>
      </c>
      <c r="AK64">
        <f>AJ64/(L64*0.01)</f>
        <v>0.12596025686592927</v>
      </c>
      <c r="AL64">
        <f>AK64*746</f>
        <v>93.966351621983236</v>
      </c>
      <c r="AM64">
        <f>POWER((482439*AJ64*$C$1),1/3)*60/1000</f>
        <v>1.8659999685540942</v>
      </c>
      <c r="AN64">
        <f>AL64/1000</f>
        <v>9.3966351621983232E-2</v>
      </c>
    </row>
    <row r="65" spans="1:44" ht="51.75" x14ac:dyDescent="0.25">
      <c r="A65" s="24" t="s">
        <v>346</v>
      </c>
      <c r="B65" s="25" t="s">
        <v>347</v>
      </c>
      <c r="C65" s="25" t="s">
        <v>348</v>
      </c>
      <c r="D65" s="25" t="s">
        <v>261</v>
      </c>
      <c r="E65" s="25" t="s">
        <v>211</v>
      </c>
      <c r="F65" s="25">
        <v>56</v>
      </c>
      <c r="G65" s="25">
        <v>3075</v>
      </c>
      <c r="H65" s="25" t="b">
        <v>1</v>
      </c>
      <c r="I65" s="25" t="s">
        <v>262</v>
      </c>
      <c r="J65" s="25">
        <v>1.25</v>
      </c>
      <c r="K65" s="25">
        <v>1.25</v>
      </c>
      <c r="L65" s="25">
        <v>89.5</v>
      </c>
      <c r="M65" s="25">
        <v>1</v>
      </c>
      <c r="N65" s="25" t="b">
        <v>1</v>
      </c>
      <c r="O65" s="25">
        <v>53</v>
      </c>
      <c r="P65" s="25">
        <v>1032</v>
      </c>
      <c r="Q65" s="25">
        <v>3.08</v>
      </c>
      <c r="R65" s="25">
        <v>33</v>
      </c>
      <c r="S65" s="25">
        <v>920</v>
      </c>
      <c r="T65" s="25">
        <v>2.15</v>
      </c>
      <c r="U65" s="25">
        <v>67</v>
      </c>
      <c r="V65" s="25">
        <v>1044</v>
      </c>
      <c r="W65" s="25">
        <v>3.85</v>
      </c>
      <c r="X65" s="25" t="s">
        <v>263</v>
      </c>
      <c r="Y65" s="26">
        <v>41137</v>
      </c>
      <c r="AF65">
        <f>J65*$C$1</f>
        <v>0.6875</v>
      </c>
      <c r="AG65">
        <f>J65*0.8^3</f>
        <v>0.64000000000000012</v>
      </c>
      <c r="AH65">
        <f>AG65/(L65*0.01)</f>
        <v>0.7150837988826817</v>
      </c>
      <c r="AI65">
        <f>AH65*746</f>
        <v>533.45251396648052</v>
      </c>
      <c r="AM65">
        <f>POWER((482439*AG65*$C$1),1/3)*60/1000</f>
        <v>3.3226118354806111</v>
      </c>
      <c r="AN65">
        <f>AI65/1000</f>
        <v>0.53345251396648052</v>
      </c>
      <c r="AO65">
        <f>AM65/AN65</f>
        <v>6.2285053467559202</v>
      </c>
      <c r="AP65">
        <f>(0.2*AM65+0.8*AM66)/(0.2*AN65+0.8*AN66)</f>
        <v>11.834981247182018</v>
      </c>
      <c r="AQ65">
        <f>-2.3*LN(J65/1.406)+6.59</f>
        <v>6.8604920567708056</v>
      </c>
      <c r="AR65">
        <f>IF(AP65&gt;AQ65,1,0)</f>
        <v>1</v>
      </c>
    </row>
    <row r="66" spans="1:44" ht="51.75" x14ac:dyDescent="0.25">
      <c r="A66" s="24" t="s">
        <v>346</v>
      </c>
      <c r="B66" s="25" t="s">
        <v>347</v>
      </c>
      <c r="C66" s="25" t="s">
        <v>349</v>
      </c>
      <c r="D66" s="25" t="s">
        <v>261</v>
      </c>
      <c r="E66" s="25" t="s">
        <v>211</v>
      </c>
      <c r="F66" s="25">
        <v>56</v>
      </c>
      <c r="G66" s="25">
        <v>1375</v>
      </c>
      <c r="H66" s="25" t="b">
        <v>1</v>
      </c>
      <c r="I66" s="25" t="s">
        <v>262</v>
      </c>
      <c r="J66" s="27">
        <f>1.25*(1375/3075)^3</f>
        <v>0.11175906177066927</v>
      </c>
      <c r="K66" s="25">
        <v>1.25</v>
      </c>
      <c r="L66" s="25">
        <v>89.5</v>
      </c>
      <c r="M66" s="25">
        <v>1</v>
      </c>
      <c r="N66" s="25" t="b">
        <v>1</v>
      </c>
      <c r="O66" s="25">
        <v>24</v>
      </c>
      <c r="P66" s="25">
        <v>126</v>
      </c>
      <c r="Q66" s="25">
        <v>11.24</v>
      </c>
      <c r="R66" s="25">
        <v>11</v>
      </c>
      <c r="S66" s="25">
        <v>106</v>
      </c>
      <c r="T66" s="25">
        <v>6.23</v>
      </c>
      <c r="U66" s="25">
        <v>30</v>
      </c>
      <c r="V66" s="25">
        <v>127</v>
      </c>
      <c r="W66" s="25">
        <v>14.08</v>
      </c>
      <c r="X66" s="25" t="s">
        <v>263</v>
      </c>
      <c r="Y66" s="26">
        <v>41137</v>
      </c>
      <c r="AJ66">
        <f>0.0082*31.1^3/(3956*$C$1)</f>
        <v>0.11336423117933635</v>
      </c>
      <c r="AK66">
        <f>AJ66/(L66*0.01)</f>
        <v>0.12666394545177245</v>
      </c>
      <c r="AL66">
        <f>AK66*746</f>
        <v>94.49130330702225</v>
      </c>
      <c r="AM66">
        <f>POWER((482439*AJ66*$C$1),1/3)*60/1000</f>
        <v>1.8659999685540942</v>
      </c>
      <c r="AN66">
        <f>AL66/1000</f>
        <v>9.4491303307022254E-2</v>
      </c>
    </row>
    <row r="67" spans="1:44" ht="51.75" x14ac:dyDescent="0.25">
      <c r="A67" s="24" t="s">
        <v>346</v>
      </c>
      <c r="B67" s="25" t="s">
        <v>347</v>
      </c>
      <c r="C67" s="25" t="s">
        <v>350</v>
      </c>
      <c r="D67" s="25" t="s">
        <v>261</v>
      </c>
      <c r="E67" s="25" t="s">
        <v>211</v>
      </c>
      <c r="F67" s="25">
        <v>56</v>
      </c>
      <c r="G67" s="25">
        <v>3075</v>
      </c>
      <c r="H67" s="25" t="b">
        <v>1</v>
      </c>
      <c r="I67" s="25" t="s">
        <v>262</v>
      </c>
      <c r="J67" s="25">
        <v>1.25</v>
      </c>
      <c r="K67" s="25">
        <v>1.25</v>
      </c>
      <c r="L67" s="25">
        <v>89.5</v>
      </c>
      <c r="M67" s="25">
        <v>1</v>
      </c>
      <c r="N67" s="25" t="b">
        <v>1</v>
      </c>
      <c r="O67" s="25">
        <v>53</v>
      </c>
      <c r="P67" s="25">
        <v>1018</v>
      </c>
      <c r="Q67" s="25">
        <v>3.12</v>
      </c>
      <c r="R67" s="25">
        <v>32</v>
      </c>
      <c r="S67" s="25">
        <v>923</v>
      </c>
      <c r="T67" s="25">
        <v>2.09</v>
      </c>
      <c r="U67" s="25">
        <v>67</v>
      </c>
      <c r="V67" s="25">
        <v>1047</v>
      </c>
      <c r="W67" s="25">
        <v>3.84</v>
      </c>
      <c r="X67" s="25" t="s">
        <v>263</v>
      </c>
      <c r="Y67" s="26">
        <v>41137</v>
      </c>
      <c r="AF67">
        <f>J67*$C$1</f>
        <v>0.6875</v>
      </c>
      <c r="AG67">
        <f>J67*0.8^3</f>
        <v>0.64000000000000012</v>
      </c>
      <c r="AH67">
        <f>AG67/(L67*0.01)</f>
        <v>0.7150837988826817</v>
      </c>
      <c r="AI67">
        <f>AH67*746</f>
        <v>533.45251396648052</v>
      </c>
      <c r="AM67">
        <f>POWER((482439*AG67*$C$1),1/3)*60/1000</f>
        <v>3.3226118354806111</v>
      </c>
      <c r="AN67">
        <f>AI67/1000</f>
        <v>0.53345251396648052</v>
      </c>
      <c r="AO67">
        <f>AM67/AN67</f>
        <v>6.2285053467559202</v>
      </c>
      <c r="AP67">
        <f>(0.2*AM67+0.8*AM68)/(0.2*AN67+0.8*AN68)</f>
        <v>11.834981247182018</v>
      </c>
      <c r="AQ67">
        <f>-2.3*LN(J67/1.406)+6.59</f>
        <v>6.8604920567708056</v>
      </c>
      <c r="AR67">
        <f>IF(AP67&gt;AQ67,1,0)</f>
        <v>1</v>
      </c>
    </row>
    <row r="68" spans="1:44" ht="51.75" x14ac:dyDescent="0.25">
      <c r="A68" s="24" t="s">
        <v>346</v>
      </c>
      <c r="B68" s="25" t="s">
        <v>347</v>
      </c>
      <c r="C68" s="25" t="s">
        <v>351</v>
      </c>
      <c r="D68" s="25" t="s">
        <v>261</v>
      </c>
      <c r="E68" s="25" t="s">
        <v>211</v>
      </c>
      <c r="F68" s="25">
        <v>56</v>
      </c>
      <c r="G68" s="25">
        <v>2000</v>
      </c>
      <c r="H68" s="25" t="b">
        <v>1</v>
      </c>
      <c r="I68" s="25" t="s">
        <v>262</v>
      </c>
      <c r="J68" s="27">
        <f>1.25*(2000/3075)^3</f>
        <v>0.34392570774805503</v>
      </c>
      <c r="K68" s="25">
        <v>1.25</v>
      </c>
      <c r="L68" s="25">
        <v>89.5</v>
      </c>
      <c r="M68" s="25">
        <v>1</v>
      </c>
      <c r="N68" s="25" t="b">
        <v>1</v>
      </c>
      <c r="O68" s="25">
        <v>35</v>
      </c>
      <c r="P68" s="25">
        <v>307</v>
      </c>
      <c r="Q68" s="25">
        <v>6.75</v>
      </c>
      <c r="R68" s="25">
        <v>21</v>
      </c>
      <c r="S68" s="25">
        <v>267</v>
      </c>
      <c r="T68" s="25">
        <v>4.72</v>
      </c>
      <c r="U68" s="25">
        <v>44</v>
      </c>
      <c r="V68" s="25">
        <v>313</v>
      </c>
      <c r="W68" s="25">
        <v>8.36</v>
      </c>
      <c r="X68" s="25" t="s">
        <v>263</v>
      </c>
      <c r="Y68" s="26">
        <v>41137</v>
      </c>
      <c r="AJ68">
        <f>0.0082*31.1^3/(3956*$C$1)</f>
        <v>0.11336423117933635</v>
      </c>
      <c r="AK68">
        <f>AJ68/(L68*0.01)</f>
        <v>0.12666394545177245</v>
      </c>
      <c r="AL68">
        <f>AK68*746</f>
        <v>94.49130330702225</v>
      </c>
      <c r="AM68">
        <f>POWER((482439*AJ68*$C$1),1/3)*60/1000</f>
        <v>1.8659999685540942</v>
      </c>
      <c r="AN68">
        <f>AL68/1000</f>
        <v>9.4491303307022254E-2</v>
      </c>
    </row>
    <row r="69" spans="1:44" ht="51.75" x14ac:dyDescent="0.25">
      <c r="A69" s="24" t="s">
        <v>346</v>
      </c>
      <c r="B69" s="25" t="s">
        <v>347</v>
      </c>
      <c r="C69" s="25" t="s">
        <v>352</v>
      </c>
      <c r="D69" s="25" t="s">
        <v>261</v>
      </c>
      <c r="E69" s="25" t="s">
        <v>211</v>
      </c>
      <c r="F69" s="25">
        <v>56</v>
      </c>
      <c r="G69" s="25">
        <v>3450</v>
      </c>
      <c r="H69" s="25" t="b">
        <v>1</v>
      </c>
      <c r="I69" s="25" t="s">
        <v>262</v>
      </c>
      <c r="J69" s="25">
        <v>2.2999999999999998</v>
      </c>
      <c r="K69" s="25">
        <v>1.1499999999999999</v>
      </c>
      <c r="L69" s="25">
        <v>89.5</v>
      </c>
      <c r="M69" s="25">
        <v>2</v>
      </c>
      <c r="N69" s="25" t="b">
        <v>1</v>
      </c>
      <c r="O69" s="25">
        <v>65</v>
      </c>
      <c r="P69" s="25">
        <v>1708</v>
      </c>
      <c r="Q69" s="25">
        <v>2.2799999999999998</v>
      </c>
      <c r="R69" s="25">
        <v>38</v>
      </c>
      <c r="S69" s="25">
        <v>1423</v>
      </c>
      <c r="T69" s="25">
        <v>1.59</v>
      </c>
      <c r="U69" s="25">
        <v>86</v>
      </c>
      <c r="V69" s="25">
        <v>1862</v>
      </c>
      <c r="W69" s="25">
        <v>2.77</v>
      </c>
      <c r="X69" s="25" t="s">
        <v>263</v>
      </c>
      <c r="Y69" s="26">
        <v>41137</v>
      </c>
      <c r="AF69">
        <f>J69*$C$1</f>
        <v>1.2649999999999999</v>
      </c>
      <c r="AG69">
        <f>J69*0.8^3</f>
        <v>1.1776000000000002</v>
      </c>
      <c r="AH69">
        <f>AG69/(L69*0.01)</f>
        <v>1.3157541899441343</v>
      </c>
      <c r="AI69">
        <f>AH69*746</f>
        <v>981.55262569832416</v>
      </c>
      <c r="AM69">
        <f>POWER((482439*AG69*$C$1),1/3)*60/1000</f>
        <v>4.0714791527247973</v>
      </c>
      <c r="AN69">
        <f>AI69/1000</f>
        <v>0.98155262569832413</v>
      </c>
      <c r="AO69">
        <f>AM69/AN69</f>
        <v>4.1479988399278636</v>
      </c>
      <c r="AP69">
        <f>(0.2*AM69+0.8*AM70)/(0.2*AN69+0.8*AN70)</f>
        <v>8.4849780537271453</v>
      </c>
      <c r="AQ69">
        <f>-2.3*LN(J69/1.406)+6.59</f>
        <v>5.4580312420427486</v>
      </c>
      <c r="AR69">
        <f>IF(AP69&gt;AQ69,1,0)</f>
        <v>1</v>
      </c>
    </row>
    <row r="70" spans="1:44" ht="51.75" x14ac:dyDescent="0.25">
      <c r="A70" s="24" t="s">
        <v>346</v>
      </c>
      <c r="B70" s="25" t="s">
        <v>347</v>
      </c>
      <c r="C70" s="25" t="s">
        <v>353</v>
      </c>
      <c r="D70" s="25" t="s">
        <v>261</v>
      </c>
      <c r="E70" s="25" t="s">
        <v>211</v>
      </c>
      <c r="F70" s="25">
        <v>56</v>
      </c>
      <c r="G70" s="25">
        <v>2000</v>
      </c>
      <c r="H70" s="25" t="b">
        <v>1</v>
      </c>
      <c r="I70" s="25" t="s">
        <v>262</v>
      </c>
      <c r="J70" s="27">
        <f>2.3*(2000/3075)^3</f>
        <v>0.63282330225642114</v>
      </c>
      <c r="K70" s="25">
        <v>1.1499999999999999</v>
      </c>
      <c r="L70" s="25">
        <v>89.5</v>
      </c>
      <c r="M70" s="25">
        <v>2</v>
      </c>
      <c r="N70" s="25" t="b">
        <v>1</v>
      </c>
      <c r="O70" s="25">
        <v>38</v>
      </c>
      <c r="P70" s="25">
        <v>398</v>
      </c>
      <c r="Q70" s="25">
        <v>5.7</v>
      </c>
      <c r="R70" s="25">
        <v>23</v>
      </c>
      <c r="S70" s="25">
        <v>340</v>
      </c>
      <c r="T70" s="25">
        <v>4.0199999999999996</v>
      </c>
      <c r="U70" s="25">
        <v>51</v>
      </c>
      <c r="V70" s="25">
        <v>425</v>
      </c>
      <c r="W70" s="25">
        <v>7.13</v>
      </c>
      <c r="X70" s="25" t="s">
        <v>263</v>
      </c>
      <c r="Y70" s="26">
        <v>41137</v>
      </c>
      <c r="AJ70">
        <f>0.0082*31.1^3/(3956*$C$1)</f>
        <v>0.11336423117933635</v>
      </c>
      <c r="AK70">
        <f>AJ70/(L70*0.01)</f>
        <v>0.12666394545177245</v>
      </c>
      <c r="AL70">
        <f>AK70*746</f>
        <v>94.49130330702225</v>
      </c>
      <c r="AM70">
        <f>POWER((482439*AJ70*$C$1),1/3)*60/1000</f>
        <v>1.8659999685540942</v>
      </c>
      <c r="AN70">
        <f>AL70/1000</f>
        <v>9.4491303307022254E-2</v>
      </c>
    </row>
    <row r="71" spans="1:44" ht="51.75" x14ac:dyDescent="0.25">
      <c r="A71" s="24" t="s">
        <v>346</v>
      </c>
      <c r="B71" s="25" t="s">
        <v>347</v>
      </c>
      <c r="C71" s="25" t="s">
        <v>354</v>
      </c>
      <c r="D71" s="25" t="s">
        <v>261</v>
      </c>
      <c r="E71" s="25" t="s">
        <v>211</v>
      </c>
      <c r="F71" s="25">
        <v>56</v>
      </c>
      <c r="G71" s="25">
        <v>3450</v>
      </c>
      <c r="H71" s="25" t="b">
        <v>1</v>
      </c>
      <c r="I71" s="25" t="s">
        <v>262</v>
      </c>
      <c r="J71" s="25">
        <v>2.2999999999999998</v>
      </c>
      <c r="K71" s="25">
        <v>1.1499999999999999</v>
      </c>
      <c r="L71" s="25">
        <v>89.5</v>
      </c>
      <c r="M71" s="25">
        <v>2</v>
      </c>
      <c r="N71" s="25" t="b">
        <v>1</v>
      </c>
      <c r="O71" s="25">
        <v>65</v>
      </c>
      <c r="P71" s="25">
        <v>1714</v>
      </c>
      <c r="Q71" s="25">
        <v>2.2799999999999998</v>
      </c>
      <c r="R71" s="25">
        <v>39</v>
      </c>
      <c r="S71" s="25">
        <v>1450</v>
      </c>
      <c r="T71" s="25">
        <v>1.61</v>
      </c>
      <c r="U71" s="25">
        <v>87</v>
      </c>
      <c r="V71" s="25">
        <v>1874</v>
      </c>
      <c r="W71" s="25">
        <v>2.79</v>
      </c>
      <c r="X71" s="25" t="s">
        <v>263</v>
      </c>
      <c r="Y71" s="26">
        <v>41137</v>
      </c>
      <c r="AF71">
        <f>J71*$C$1</f>
        <v>1.2649999999999999</v>
      </c>
      <c r="AG71">
        <f>J71*0.8^3</f>
        <v>1.1776000000000002</v>
      </c>
      <c r="AH71">
        <f>AG71/(L71*0.01)</f>
        <v>1.3157541899441343</v>
      </c>
      <c r="AI71">
        <f>AH71*746</f>
        <v>981.55262569832416</v>
      </c>
      <c r="AM71">
        <f>POWER((482439*AG71*$C$1),1/3)*60/1000</f>
        <v>4.0714791527247973</v>
      </c>
      <c r="AN71">
        <f>AI71/1000</f>
        <v>0.98155262569832413</v>
      </c>
      <c r="AO71">
        <f>AM71/AN71</f>
        <v>4.1479988399278636</v>
      </c>
      <c r="AP71">
        <f>(0.2*AM71+0.8*AM72)/(0.2*AN71+0.8*AN72)</f>
        <v>8.4849780537271453</v>
      </c>
      <c r="AQ71">
        <f>-2.3*LN(J71/1.406)+6.59</f>
        <v>5.4580312420427486</v>
      </c>
      <c r="AR71">
        <f>IF(AP71&gt;AQ71,1,0)</f>
        <v>1</v>
      </c>
    </row>
    <row r="72" spans="1:44" ht="51.75" x14ac:dyDescent="0.25">
      <c r="A72" s="24" t="s">
        <v>346</v>
      </c>
      <c r="B72" s="25" t="s">
        <v>347</v>
      </c>
      <c r="C72" s="25" t="s">
        <v>355</v>
      </c>
      <c r="D72" s="25" t="s">
        <v>261</v>
      </c>
      <c r="E72" s="25" t="s">
        <v>211</v>
      </c>
      <c r="F72" s="25">
        <v>56</v>
      </c>
      <c r="G72" s="25">
        <v>2000</v>
      </c>
      <c r="H72" s="25" t="b">
        <v>1</v>
      </c>
      <c r="I72" s="25" t="s">
        <v>262</v>
      </c>
      <c r="J72" s="27">
        <f>2.3*(2000/3075)^3</f>
        <v>0.63282330225642114</v>
      </c>
      <c r="K72" s="25">
        <v>1.1499999999999999</v>
      </c>
      <c r="L72" s="25">
        <v>89.5</v>
      </c>
      <c r="M72" s="25">
        <v>2</v>
      </c>
      <c r="N72" s="25" t="b">
        <v>1</v>
      </c>
      <c r="O72" s="25">
        <v>38</v>
      </c>
      <c r="P72" s="25">
        <v>403</v>
      </c>
      <c r="Q72" s="25">
        <v>5.66</v>
      </c>
      <c r="R72" s="25">
        <v>21</v>
      </c>
      <c r="S72" s="25">
        <v>332</v>
      </c>
      <c r="T72" s="25">
        <v>3.8</v>
      </c>
      <c r="U72" s="25">
        <v>51</v>
      </c>
      <c r="V72" s="25">
        <v>434</v>
      </c>
      <c r="W72" s="25">
        <v>7.05</v>
      </c>
      <c r="X72" s="25" t="s">
        <v>263</v>
      </c>
      <c r="Y72" s="26">
        <v>41137</v>
      </c>
      <c r="AJ72">
        <f>0.0082*31.1^3/(3956*$C$1)</f>
        <v>0.11336423117933635</v>
      </c>
      <c r="AK72">
        <f>AJ72/(L72*0.01)</f>
        <v>0.12666394545177245</v>
      </c>
      <c r="AL72">
        <f>AK72*746</f>
        <v>94.49130330702225</v>
      </c>
      <c r="AM72">
        <f>POWER((482439*AJ72*$C$1),1/3)*60/1000</f>
        <v>1.8659999685540942</v>
      </c>
      <c r="AN72">
        <f>AL72/1000</f>
        <v>9.4491303307022254E-2</v>
      </c>
    </row>
    <row r="73" spans="1:44" ht="51.75" x14ac:dyDescent="0.25">
      <c r="A73" s="24" t="s">
        <v>258</v>
      </c>
      <c r="B73" s="25" t="s">
        <v>258</v>
      </c>
      <c r="C73" s="25" t="s">
        <v>289</v>
      </c>
      <c r="D73" s="25" t="s">
        <v>261</v>
      </c>
      <c r="E73" s="25" t="s">
        <v>211</v>
      </c>
      <c r="F73" s="25">
        <v>48</v>
      </c>
      <c r="G73" s="25">
        <v>3450</v>
      </c>
      <c r="H73" s="25" t="b">
        <v>1</v>
      </c>
      <c r="I73" s="25" t="s">
        <v>262</v>
      </c>
      <c r="J73" s="25">
        <v>0.85</v>
      </c>
      <c r="K73" s="25">
        <v>1</v>
      </c>
      <c r="L73" s="25">
        <v>77</v>
      </c>
      <c r="M73" s="25">
        <v>0.85</v>
      </c>
      <c r="N73" s="25" t="b">
        <v>1</v>
      </c>
      <c r="O73" s="25">
        <v>50</v>
      </c>
      <c r="P73" s="25">
        <v>810</v>
      </c>
      <c r="Q73" s="25">
        <v>3.7</v>
      </c>
      <c r="R73" s="25">
        <v>32</v>
      </c>
      <c r="S73" s="25">
        <v>703</v>
      </c>
      <c r="T73" s="25">
        <v>2.73</v>
      </c>
      <c r="U73" s="25">
        <v>64</v>
      </c>
      <c r="V73" s="25">
        <v>839</v>
      </c>
      <c r="W73" s="25">
        <v>4.58</v>
      </c>
      <c r="X73" s="25" t="s">
        <v>263</v>
      </c>
      <c r="Y73" s="26">
        <v>42636</v>
      </c>
      <c r="AF73">
        <f>J73*$C$1</f>
        <v>0.46750000000000003</v>
      </c>
      <c r="AG73">
        <f>J73*0.8^3</f>
        <v>0.43520000000000009</v>
      </c>
      <c r="AH73">
        <f>AG73/(L73*0.01)</f>
        <v>0.56519480519480525</v>
      </c>
      <c r="AI73">
        <f>AH73*746</f>
        <v>421.63532467532474</v>
      </c>
      <c r="AM73">
        <f>POWER((482439*AG73*$C$1),1/3)*60/1000</f>
        <v>2.9217916614610209</v>
      </c>
      <c r="AN73">
        <f>AI73/1000</f>
        <v>0.42163532467532472</v>
      </c>
      <c r="AO73">
        <f>AM73/AN73</f>
        <v>6.9296652592163905</v>
      </c>
      <c r="AP73">
        <f>(0.2*AM73+0.8*AM74)/(0.2*AN73+0.8*AN74)</f>
        <v>10.438093329053734</v>
      </c>
      <c r="AQ73">
        <f>-2.3*LN(J73/1.406)+6.59</f>
        <v>7.7475157626383702</v>
      </c>
      <c r="AR73">
        <f>IF(AP73&gt;AQ73,1,0)</f>
        <v>1</v>
      </c>
    </row>
    <row r="74" spans="1:44" ht="51.75" x14ac:dyDescent="0.25">
      <c r="A74" s="24" t="s">
        <v>258</v>
      </c>
      <c r="B74" s="25" t="s">
        <v>258</v>
      </c>
      <c r="C74" s="25" t="s">
        <v>290</v>
      </c>
      <c r="D74" s="25" t="s">
        <v>261</v>
      </c>
      <c r="E74" s="25" t="s">
        <v>211</v>
      </c>
      <c r="F74" s="25">
        <v>48</v>
      </c>
      <c r="G74" s="25">
        <v>1725</v>
      </c>
      <c r="H74" s="25" t="b">
        <v>1</v>
      </c>
      <c r="I74" s="25" t="s">
        <v>262</v>
      </c>
      <c r="J74" s="27">
        <f>0.85/8</f>
        <v>0.10625</v>
      </c>
      <c r="K74" s="25">
        <v>1</v>
      </c>
      <c r="L74" s="25">
        <v>59</v>
      </c>
      <c r="M74" s="25">
        <v>0.85</v>
      </c>
      <c r="N74" s="25" t="b">
        <v>1</v>
      </c>
      <c r="O74" s="25">
        <v>25</v>
      </c>
      <c r="P74" s="25">
        <v>115</v>
      </c>
      <c r="Q74" s="25">
        <v>13.04</v>
      </c>
      <c r="R74" s="25">
        <v>16</v>
      </c>
      <c r="S74" s="25">
        <v>112</v>
      </c>
      <c r="T74" s="25">
        <v>8.57</v>
      </c>
      <c r="U74" s="25">
        <v>32</v>
      </c>
      <c r="V74" s="25">
        <v>127</v>
      </c>
      <c r="W74" s="25">
        <v>15.12</v>
      </c>
      <c r="X74" s="25" t="s">
        <v>263</v>
      </c>
      <c r="Y74" s="26">
        <v>42636</v>
      </c>
      <c r="AJ74">
        <f>0.0082*31.1^3/(3956*$C$1)</f>
        <v>0.11336423117933635</v>
      </c>
      <c r="AK74">
        <f>AJ74/(L74*0.01)</f>
        <v>0.19214276471073957</v>
      </c>
      <c r="AL74">
        <f>AK74*746</f>
        <v>143.33850247421171</v>
      </c>
      <c r="AM74">
        <f>POWER((482439*AJ74*$C$1),1/3)*60/1000</f>
        <v>1.8659999685540942</v>
      </c>
      <c r="AN74">
        <f>AL74/1000</f>
        <v>0.1433385024742117</v>
      </c>
    </row>
    <row r="75" spans="1:44" ht="51.75" x14ac:dyDescent="0.25">
      <c r="A75" s="24" t="s">
        <v>258</v>
      </c>
      <c r="B75" s="25" t="s">
        <v>356</v>
      </c>
      <c r="C75" s="25" t="s">
        <v>357</v>
      </c>
      <c r="D75" s="25" t="s">
        <v>298</v>
      </c>
      <c r="E75" s="25" t="s">
        <v>89</v>
      </c>
      <c r="F75" s="25">
        <v>56</v>
      </c>
      <c r="G75" s="25">
        <v>3450</v>
      </c>
      <c r="H75" s="25" t="b">
        <v>1</v>
      </c>
      <c r="I75" s="25" t="s">
        <v>262</v>
      </c>
      <c r="J75" s="25">
        <v>1.85</v>
      </c>
      <c r="K75" s="25">
        <v>1.23</v>
      </c>
      <c r="L75" s="25">
        <v>75</v>
      </c>
      <c r="M75" s="25">
        <v>1.5</v>
      </c>
      <c r="N75" s="25"/>
      <c r="O75" s="25">
        <v>63</v>
      </c>
      <c r="P75" s="25">
        <v>1627</v>
      </c>
      <c r="Q75" s="25">
        <v>2.3199999999999998</v>
      </c>
      <c r="R75" s="25">
        <v>38</v>
      </c>
      <c r="S75" s="25">
        <v>1401</v>
      </c>
      <c r="T75" s="25">
        <v>1.63</v>
      </c>
      <c r="U75" s="25">
        <v>85</v>
      </c>
      <c r="V75" s="25">
        <v>1752</v>
      </c>
      <c r="W75" s="25">
        <v>2.91</v>
      </c>
      <c r="X75" s="25" t="s">
        <v>263</v>
      </c>
      <c r="Y75" s="26">
        <v>41941</v>
      </c>
      <c r="Z75">
        <f>J75/(L75*0.01)</f>
        <v>2.4666666666666668</v>
      </c>
      <c r="AA75">
        <f>Z75*746</f>
        <v>1840.1333333333334</v>
      </c>
      <c r="AB75">
        <f>POWER((482439*J75*$C$1),1/3)*60/1000</f>
        <v>4.7330765208921388</v>
      </c>
      <c r="AC75">
        <f>AA75/1000</f>
        <v>1.8401333333333334</v>
      </c>
      <c r="AD75">
        <f>AB75/AC75</f>
        <v>2.5721378093392535</v>
      </c>
      <c r="AE75">
        <f>(0.2*AB75+0.8*AB76)/(0.2*AC75+0.8*AC76)</f>
        <v>4.4515916719021327</v>
      </c>
      <c r="AF75">
        <f>J75*$C$1</f>
        <v>1.0175000000000001</v>
      </c>
      <c r="AQ75">
        <f>-2.3*LN(J75/1.406)+6.59</f>
        <v>5.9587952548859509</v>
      </c>
      <c r="AR75">
        <f>IF(AE75&gt;AQ75,1,0)</f>
        <v>0</v>
      </c>
    </row>
    <row r="76" spans="1:44" ht="51.75" x14ac:dyDescent="0.25">
      <c r="A76" s="24" t="s">
        <v>258</v>
      </c>
      <c r="B76" s="25" t="s">
        <v>356</v>
      </c>
      <c r="C76" s="25" t="s">
        <v>358</v>
      </c>
      <c r="D76" s="25" t="s">
        <v>281</v>
      </c>
      <c r="E76" s="25" t="s">
        <v>89</v>
      </c>
      <c r="F76" s="25">
        <v>56</v>
      </c>
      <c r="G76" s="25">
        <v>1725</v>
      </c>
      <c r="H76" s="25" t="b">
        <v>1</v>
      </c>
      <c r="I76" s="25" t="s">
        <v>262</v>
      </c>
      <c r="J76" s="25">
        <v>0.23</v>
      </c>
      <c r="K76" s="25">
        <v>1.23</v>
      </c>
      <c r="L76" s="25">
        <v>51</v>
      </c>
      <c r="M76" s="25">
        <v>0.19</v>
      </c>
      <c r="N76" s="25"/>
      <c r="O76" s="25">
        <v>31</v>
      </c>
      <c r="P76" s="25">
        <v>328</v>
      </c>
      <c r="Q76" s="25">
        <v>5.67</v>
      </c>
      <c r="R76" s="25">
        <v>19</v>
      </c>
      <c r="S76" s="25">
        <v>294</v>
      </c>
      <c r="T76" s="25">
        <v>3.88</v>
      </c>
      <c r="U76" s="25">
        <v>42</v>
      </c>
      <c r="V76" s="25">
        <v>347</v>
      </c>
      <c r="W76" s="25">
        <v>7.26</v>
      </c>
      <c r="X76" s="25" t="s">
        <v>263</v>
      </c>
      <c r="Y76" s="26">
        <v>41941</v>
      </c>
      <c r="Z76">
        <f>J76/(L76*0.01)</f>
        <v>0.45098039215686275</v>
      </c>
      <c r="AA76">
        <f>Z76*746</f>
        <v>336.43137254901961</v>
      </c>
      <c r="AB76">
        <f>POWER((482439*J76*$C$1),1/3)*60/1000</f>
        <v>2.3622665214468292</v>
      </c>
      <c r="AC76">
        <f>AA76/1000</f>
        <v>0.33643137254901961</v>
      </c>
      <c r="AD76">
        <f>AB76/AC76</f>
        <v>7.0215405404935476</v>
      </c>
    </row>
    <row r="77" spans="1:44" ht="51.75" x14ac:dyDescent="0.25">
      <c r="A77" s="24" t="s">
        <v>258</v>
      </c>
      <c r="B77" s="25" t="s">
        <v>356</v>
      </c>
      <c r="C77" s="25" t="s">
        <v>359</v>
      </c>
      <c r="D77" s="25" t="s">
        <v>298</v>
      </c>
      <c r="E77" s="25" t="s">
        <v>89</v>
      </c>
      <c r="F77" s="25">
        <v>56</v>
      </c>
      <c r="G77" s="25">
        <v>3450</v>
      </c>
      <c r="H77" s="25" t="b">
        <v>1</v>
      </c>
      <c r="I77" s="25" t="s">
        <v>262</v>
      </c>
      <c r="J77" s="25">
        <v>2.4</v>
      </c>
      <c r="K77" s="25">
        <v>1.2</v>
      </c>
      <c r="L77" s="25">
        <v>76</v>
      </c>
      <c r="M77" s="25">
        <v>2</v>
      </c>
      <c r="N77" s="25"/>
      <c r="O77" s="25">
        <v>69</v>
      </c>
      <c r="P77" s="25">
        <v>1985</v>
      </c>
      <c r="Q77" s="25">
        <v>2.09</v>
      </c>
      <c r="R77" s="25">
        <v>42</v>
      </c>
      <c r="S77" s="25">
        <v>1663</v>
      </c>
      <c r="T77" s="25">
        <v>1.52</v>
      </c>
      <c r="U77" s="25">
        <v>95</v>
      </c>
      <c r="V77" s="25">
        <v>2214</v>
      </c>
      <c r="W77" s="25">
        <v>2.57</v>
      </c>
      <c r="X77" s="25" t="s">
        <v>263</v>
      </c>
      <c r="Y77" s="26">
        <v>41941</v>
      </c>
      <c r="Z77">
        <f>J77/(L77*0.01)</f>
        <v>3.1578947368421053</v>
      </c>
      <c r="AA77">
        <f>Z77*746</f>
        <v>2355.7894736842104</v>
      </c>
      <c r="AB77">
        <f>POWER((482439*J77*$C$1),1/3)*60/1000</f>
        <v>5.1620637499361859</v>
      </c>
      <c r="AC77">
        <f>AA77/1000</f>
        <v>2.3557894736842102</v>
      </c>
      <c r="AD77">
        <f>AB77/AC77</f>
        <v>2.1912245587307315</v>
      </c>
      <c r="AE77">
        <f>(0.2*AB77+0.8*AB78)/(0.2*AC77+0.8*AC78)</f>
        <v>3.887656475167427</v>
      </c>
      <c r="AF77">
        <f>J77*$C$1</f>
        <v>1.32</v>
      </c>
      <c r="AQ77">
        <f>-2.3*LN(J77/1.406)+6.59</f>
        <v>5.3601441288795186</v>
      </c>
      <c r="AR77">
        <f>IF(AE77&gt;AQ77,1,0)</f>
        <v>0</v>
      </c>
    </row>
    <row r="78" spans="1:44" ht="51.75" x14ac:dyDescent="0.25">
      <c r="A78" s="24" t="s">
        <v>258</v>
      </c>
      <c r="B78" s="25" t="s">
        <v>356</v>
      </c>
      <c r="C78" s="25" t="s">
        <v>360</v>
      </c>
      <c r="D78" s="25" t="s">
        <v>281</v>
      </c>
      <c r="E78" s="25" t="s">
        <v>89</v>
      </c>
      <c r="F78" s="25">
        <v>56</v>
      </c>
      <c r="G78" s="25">
        <v>1725</v>
      </c>
      <c r="H78" s="25" t="b">
        <v>1</v>
      </c>
      <c r="I78" s="25" t="s">
        <v>262</v>
      </c>
      <c r="J78" s="25">
        <v>0.3</v>
      </c>
      <c r="K78" s="25">
        <v>1.2</v>
      </c>
      <c r="L78" s="25">
        <v>55</v>
      </c>
      <c r="M78" s="25">
        <v>0.25</v>
      </c>
      <c r="N78" s="25"/>
      <c r="O78" s="25">
        <v>35</v>
      </c>
      <c r="P78" s="25">
        <v>329</v>
      </c>
      <c r="Q78" s="25">
        <v>6.38</v>
      </c>
      <c r="R78" s="25">
        <v>21</v>
      </c>
      <c r="S78" s="25">
        <v>290</v>
      </c>
      <c r="T78" s="25">
        <v>4.34</v>
      </c>
      <c r="U78" s="25">
        <v>47</v>
      </c>
      <c r="V78" s="25">
        <v>356</v>
      </c>
      <c r="W78" s="25">
        <v>7.92</v>
      </c>
      <c r="X78" s="25" t="s">
        <v>263</v>
      </c>
      <c r="Y78" s="26">
        <v>41941</v>
      </c>
      <c r="Z78">
        <f>J78/(L78*0.01)</f>
        <v>0.54545454545454541</v>
      </c>
      <c r="AA78">
        <f>Z78*746</f>
        <v>406.90909090909088</v>
      </c>
      <c r="AB78">
        <f>POWER((482439*J78*$C$1),1/3)*60/1000</f>
        <v>2.5810318749680929</v>
      </c>
      <c r="AC78">
        <f>AA78/1000</f>
        <v>0.40690909090909089</v>
      </c>
      <c r="AD78">
        <f>AB78/AC78</f>
        <v>6.3430184594836962</v>
      </c>
    </row>
    <row r="79" spans="1:44" ht="51.75" x14ac:dyDescent="0.25">
      <c r="A79" s="24" t="s">
        <v>258</v>
      </c>
      <c r="B79" s="25" t="s">
        <v>356</v>
      </c>
      <c r="C79" s="25" t="s">
        <v>361</v>
      </c>
      <c r="D79" s="25" t="s">
        <v>261</v>
      </c>
      <c r="E79" s="25" t="s">
        <v>211</v>
      </c>
      <c r="F79" s="25">
        <v>48</v>
      </c>
      <c r="G79" s="25">
        <v>3450</v>
      </c>
      <c r="H79" s="25" t="b">
        <v>1</v>
      </c>
      <c r="I79" s="25" t="s">
        <v>262</v>
      </c>
      <c r="J79" s="25">
        <v>1.85</v>
      </c>
      <c r="K79" s="25">
        <v>1</v>
      </c>
      <c r="L79" s="25">
        <v>83</v>
      </c>
      <c r="M79" s="25">
        <v>1.85</v>
      </c>
      <c r="N79" s="25" t="b">
        <v>1</v>
      </c>
      <c r="O79" s="25">
        <v>64</v>
      </c>
      <c r="P79" s="25">
        <v>1408</v>
      </c>
      <c r="Q79" s="25">
        <v>2.72</v>
      </c>
      <c r="R79" s="25">
        <v>38</v>
      </c>
      <c r="S79" s="25">
        <v>1128</v>
      </c>
      <c r="T79" s="25">
        <v>2.0099999999999998</v>
      </c>
      <c r="U79" s="25">
        <v>85</v>
      </c>
      <c r="V79" s="25">
        <v>1543</v>
      </c>
      <c r="W79" s="25">
        <v>3.31</v>
      </c>
      <c r="X79" s="25" t="s">
        <v>263</v>
      </c>
      <c r="Y79" s="26">
        <v>42031</v>
      </c>
      <c r="AF79">
        <f>J79*$C$1</f>
        <v>1.0175000000000001</v>
      </c>
      <c r="AG79">
        <f>J79*0.8^3</f>
        <v>0.94720000000000026</v>
      </c>
      <c r="AH79">
        <f>AG79/(L79*0.01)</f>
        <v>1.1412048192771087</v>
      </c>
      <c r="AI79">
        <f>AH79*746</f>
        <v>851.33879518072308</v>
      </c>
      <c r="AM79">
        <f>POWER((482439*AG79*$C$1),1/3)*60/1000</f>
        <v>3.7864612167137111</v>
      </c>
      <c r="AN79">
        <f>AI79/1000</f>
        <v>0.85133879518072308</v>
      </c>
      <c r="AO79">
        <f>AM79/AN79</f>
        <v>4.447654961982459</v>
      </c>
      <c r="AP79">
        <f>(0.2*AM79+0.8*AM80)/(0.2*AN79+0.8*AN80)</f>
        <v>8.5572114183086079</v>
      </c>
      <c r="AQ79">
        <f>-2.3*LN(J79/1.406)+6.59</f>
        <v>5.9587952548859509</v>
      </c>
      <c r="AR79">
        <f>IF(AP79&gt;AQ79,1,0)</f>
        <v>1</v>
      </c>
    </row>
    <row r="80" spans="1:44" ht="51.75" x14ac:dyDescent="0.25">
      <c r="A80" s="24" t="s">
        <v>258</v>
      </c>
      <c r="B80" s="25" t="s">
        <v>356</v>
      </c>
      <c r="C80" s="25" t="s">
        <v>362</v>
      </c>
      <c r="D80" s="25" t="s">
        <v>261</v>
      </c>
      <c r="E80" s="25" t="s">
        <v>211</v>
      </c>
      <c r="F80" s="25">
        <v>48</v>
      </c>
      <c r="G80" s="25">
        <v>1725</v>
      </c>
      <c r="H80" s="25" t="b">
        <v>1</v>
      </c>
      <c r="I80" s="25" t="s">
        <v>262</v>
      </c>
      <c r="J80" s="25">
        <v>0.23</v>
      </c>
      <c r="K80" s="25">
        <v>1</v>
      </c>
      <c r="L80" s="25">
        <v>73</v>
      </c>
      <c r="M80" s="25">
        <v>0.23</v>
      </c>
      <c r="N80" s="25" t="b">
        <v>1</v>
      </c>
      <c r="O80" s="25">
        <v>32</v>
      </c>
      <c r="P80" s="25">
        <v>194</v>
      </c>
      <c r="Q80" s="25">
        <v>9.89</v>
      </c>
      <c r="R80" s="25">
        <v>19</v>
      </c>
      <c r="S80" s="25">
        <v>165</v>
      </c>
      <c r="T80" s="25">
        <v>6.9</v>
      </c>
      <c r="U80" s="25">
        <v>41</v>
      </c>
      <c r="V80" s="25">
        <v>207</v>
      </c>
      <c r="W80" s="25">
        <v>11.88</v>
      </c>
      <c r="X80" s="25" t="s">
        <v>263</v>
      </c>
      <c r="Y80" s="26">
        <v>42031</v>
      </c>
      <c r="AJ80">
        <f>0.0082*31.1^3/(3956*$C$1)</f>
        <v>0.11336423117933635</v>
      </c>
      <c r="AK80">
        <f>AJ80/(L80*0.01)</f>
        <v>0.15529346736895391</v>
      </c>
      <c r="AL80">
        <f>AK80*746</f>
        <v>115.84892665723962</v>
      </c>
      <c r="AM80">
        <f>POWER((482439*AJ80*$C$1),1/3)*60/1000</f>
        <v>1.8659999685540942</v>
      </c>
      <c r="AN80">
        <f>AL80/1000</f>
        <v>0.11584892665723961</v>
      </c>
    </row>
    <row r="81" spans="1:44" ht="51.75" x14ac:dyDescent="0.25">
      <c r="A81" s="24" t="s">
        <v>258</v>
      </c>
      <c r="B81" s="25" t="s">
        <v>363</v>
      </c>
      <c r="C81" s="25" t="s">
        <v>364</v>
      </c>
      <c r="D81" s="25" t="s">
        <v>261</v>
      </c>
      <c r="E81" s="25" t="s">
        <v>211</v>
      </c>
      <c r="F81" s="25">
        <v>48</v>
      </c>
      <c r="G81" s="25">
        <v>3450</v>
      </c>
      <c r="H81" s="25" t="b">
        <v>1</v>
      </c>
      <c r="I81" s="25" t="s">
        <v>262</v>
      </c>
      <c r="J81" s="25">
        <v>2.7</v>
      </c>
      <c r="K81" s="25">
        <v>1</v>
      </c>
      <c r="L81" s="25">
        <v>84.3</v>
      </c>
      <c r="M81" s="25">
        <v>2.7</v>
      </c>
      <c r="N81" s="25" t="b">
        <v>1</v>
      </c>
      <c r="O81" s="25">
        <v>71</v>
      </c>
      <c r="P81" s="25">
        <v>2005</v>
      </c>
      <c r="Q81" s="25">
        <v>2.12</v>
      </c>
      <c r="R81" s="25">
        <v>42</v>
      </c>
      <c r="S81" s="25">
        <v>1651</v>
      </c>
      <c r="T81" s="25">
        <v>1.53</v>
      </c>
      <c r="U81" s="25">
        <v>98</v>
      </c>
      <c r="V81" s="25">
        <v>2324</v>
      </c>
      <c r="W81" s="25">
        <v>2.5299999999999998</v>
      </c>
      <c r="X81" s="25" t="s">
        <v>263</v>
      </c>
      <c r="Y81" s="26">
        <v>40463</v>
      </c>
      <c r="AF81">
        <f>J81*$C$1</f>
        <v>1.4850000000000003</v>
      </c>
      <c r="AG81">
        <f>J81*0.8^3</f>
        <v>1.3824000000000005</v>
      </c>
      <c r="AH81">
        <f>AG81/(L81*0.01)</f>
        <v>1.6398576512455523</v>
      </c>
      <c r="AI81">
        <f>AH81*746</f>
        <v>1223.333807829182</v>
      </c>
      <c r="AM81">
        <f>POWER((482439*AG81*$C$1),1/3)*60/1000</f>
        <v>4.2950101199219644</v>
      </c>
      <c r="AN81">
        <f>AI81/1000</f>
        <v>1.223333807829182</v>
      </c>
      <c r="AO81">
        <f>AM81/AN81</f>
        <v>3.5109060931974918</v>
      </c>
      <c r="AP81">
        <f>(0.2*AM81+0.8*AM82)/(0.2*AN81+0.8*AN82)</f>
        <v>5.2298962380295047</v>
      </c>
      <c r="AQ81">
        <f>-2.3*LN(J81/1.406)+6.59</f>
        <v>5.089243146869836</v>
      </c>
      <c r="AR81">
        <f>IF(AP81&gt;AQ81,1,0)</f>
        <v>1</v>
      </c>
    </row>
    <row r="82" spans="1:44" ht="51.75" x14ac:dyDescent="0.25">
      <c r="A82" s="24" t="s">
        <v>258</v>
      </c>
      <c r="B82" s="25" t="s">
        <v>363</v>
      </c>
      <c r="C82" s="25" t="s">
        <v>365</v>
      </c>
      <c r="D82" s="25" t="s">
        <v>261</v>
      </c>
      <c r="E82" s="25" t="s">
        <v>211</v>
      </c>
      <c r="F82" s="25">
        <v>48</v>
      </c>
      <c r="G82" s="25">
        <v>1000</v>
      </c>
      <c r="H82" s="25" t="b">
        <v>1</v>
      </c>
      <c r="I82" s="25" t="s">
        <v>262</v>
      </c>
      <c r="J82" s="27">
        <f>2.7*(1000/3450)</f>
        <v>0.78260869565217395</v>
      </c>
      <c r="K82" s="25">
        <v>1</v>
      </c>
      <c r="L82" s="25">
        <v>33</v>
      </c>
      <c r="M82" s="25">
        <v>2.7</v>
      </c>
      <c r="N82" s="25" t="b">
        <v>1</v>
      </c>
      <c r="O82" s="25">
        <v>20</v>
      </c>
      <c r="P82" s="25">
        <v>88</v>
      </c>
      <c r="Q82" s="25">
        <v>13.64</v>
      </c>
      <c r="R82" s="25">
        <v>12</v>
      </c>
      <c r="S82" s="25">
        <v>80</v>
      </c>
      <c r="T82" s="25">
        <v>9</v>
      </c>
      <c r="U82" s="25">
        <v>28</v>
      </c>
      <c r="V82" s="25">
        <v>96</v>
      </c>
      <c r="W82" s="25">
        <v>17.5</v>
      </c>
      <c r="X82" s="25" t="s">
        <v>263</v>
      </c>
      <c r="Y82" s="26">
        <v>40463</v>
      </c>
      <c r="AJ82">
        <f>0.0082*31.1^3/(3956*$C$1)</f>
        <v>0.11336423117933635</v>
      </c>
      <c r="AK82">
        <f>AJ82/(L82*0.01)</f>
        <v>0.34352797327071621</v>
      </c>
      <c r="AL82">
        <f>AK82*746</f>
        <v>256.27186805995427</v>
      </c>
      <c r="AM82">
        <f>POWER((482439*AJ82*$C$1),1/3)*60/1000</f>
        <v>1.8659999685540942</v>
      </c>
      <c r="AN82">
        <f>AL82/1000</f>
        <v>0.25627186805995428</v>
      </c>
    </row>
    <row r="83" spans="1:44" ht="51.75" x14ac:dyDescent="0.25">
      <c r="A83" s="24" t="s">
        <v>258</v>
      </c>
      <c r="B83" s="25" t="s">
        <v>259</v>
      </c>
      <c r="C83" s="25" t="s">
        <v>366</v>
      </c>
      <c r="D83" s="25" t="s">
        <v>261</v>
      </c>
      <c r="E83" s="25" t="s">
        <v>211</v>
      </c>
      <c r="F83" s="25">
        <v>71</v>
      </c>
      <c r="G83" s="25">
        <v>3000</v>
      </c>
      <c r="H83" s="25" t="b">
        <v>1</v>
      </c>
      <c r="I83" s="25" t="s">
        <v>262</v>
      </c>
      <c r="J83" s="25">
        <v>1.5</v>
      </c>
      <c r="K83" s="25">
        <v>1</v>
      </c>
      <c r="L83" s="25">
        <v>81</v>
      </c>
      <c r="M83" s="25">
        <v>1.5</v>
      </c>
      <c r="N83" s="25" t="b">
        <v>1</v>
      </c>
      <c r="O83" s="25">
        <v>53</v>
      </c>
      <c r="P83" s="25">
        <v>960</v>
      </c>
      <c r="Q83" s="25">
        <v>3.31</v>
      </c>
      <c r="R83" s="25">
        <v>32</v>
      </c>
      <c r="S83" s="25">
        <v>801</v>
      </c>
      <c r="T83" s="25">
        <v>2.4</v>
      </c>
      <c r="U83" s="25">
        <v>70</v>
      </c>
      <c r="V83" s="25">
        <v>1049</v>
      </c>
      <c r="W83" s="25">
        <v>4</v>
      </c>
      <c r="X83" s="25" t="s">
        <v>263</v>
      </c>
      <c r="Y83" s="26">
        <v>41367</v>
      </c>
      <c r="AF83">
        <f>J83*$C$1</f>
        <v>0.82500000000000007</v>
      </c>
      <c r="AG83">
        <f>J83*0.8^3</f>
        <v>0.76800000000000024</v>
      </c>
      <c r="AH83">
        <f>AG83/(L83*0.01)</f>
        <v>0.94814814814814841</v>
      </c>
      <c r="AI83">
        <f>AH83*746</f>
        <v>707.31851851851866</v>
      </c>
      <c r="AM83">
        <f>POWER((482439*AG83*$C$1),1/3)*60/1000</f>
        <v>3.5308019390410337</v>
      </c>
      <c r="AN83">
        <f>AI83/1000</f>
        <v>0.70731851851851868</v>
      </c>
      <c r="AO83">
        <f>AM83/AN83</f>
        <v>4.9918132306733769</v>
      </c>
      <c r="AP83">
        <f>(0.2*AM83+0.8*AM84)/(0.2*AN83+0.8*AN84)</f>
        <v>8.5851781539046357</v>
      </c>
      <c r="AQ83">
        <f>-2.3*LN(J83/1.406)+6.59</f>
        <v>6.4411524761447101</v>
      </c>
      <c r="AR83">
        <f>IF(AP83&gt;AQ83,1,0)</f>
        <v>1</v>
      </c>
    </row>
    <row r="84" spans="1:44" ht="51.75" x14ac:dyDescent="0.25">
      <c r="A84" s="24" t="s">
        <v>258</v>
      </c>
      <c r="B84" s="25" t="s">
        <v>259</v>
      </c>
      <c r="C84" s="25" t="s">
        <v>367</v>
      </c>
      <c r="D84" s="25" t="s">
        <v>261</v>
      </c>
      <c r="E84" s="25" t="s">
        <v>211</v>
      </c>
      <c r="F84" s="25">
        <v>71</v>
      </c>
      <c r="G84" s="25">
        <v>1500</v>
      </c>
      <c r="H84" s="25" t="b">
        <v>1</v>
      </c>
      <c r="I84" s="25" t="s">
        <v>262</v>
      </c>
      <c r="J84" s="25">
        <v>0.19</v>
      </c>
      <c r="K84" s="25">
        <v>1</v>
      </c>
      <c r="L84" s="25">
        <v>59</v>
      </c>
      <c r="M84" s="25">
        <v>0.19</v>
      </c>
      <c r="N84" s="25" t="b">
        <v>1</v>
      </c>
      <c r="O84" s="25">
        <v>26</v>
      </c>
      <c r="P84" s="25">
        <v>151</v>
      </c>
      <c r="Q84" s="25">
        <v>10.33</v>
      </c>
      <c r="R84" s="25">
        <v>16</v>
      </c>
      <c r="S84" s="25">
        <v>134</v>
      </c>
      <c r="T84" s="25">
        <v>7.16</v>
      </c>
      <c r="U84" s="25">
        <v>35</v>
      </c>
      <c r="V84" s="25">
        <v>163</v>
      </c>
      <c r="W84" s="25">
        <v>12.88</v>
      </c>
      <c r="X84" s="25" t="s">
        <v>263</v>
      </c>
      <c r="Y84" s="26">
        <v>41367</v>
      </c>
      <c r="AJ84">
        <f>0.0082*31.1^3/(3956*$C$1)</f>
        <v>0.11336423117933635</v>
      </c>
      <c r="AK84">
        <f>AJ84/(L84*0.01)</f>
        <v>0.19214276471073957</v>
      </c>
      <c r="AL84">
        <f>AK84*746</f>
        <v>143.33850247421171</v>
      </c>
      <c r="AM84">
        <f>POWER((482439*AJ84*$C$1),1/3)*60/1000</f>
        <v>1.8659999685540942</v>
      </c>
      <c r="AN84">
        <f>AL84/1000</f>
        <v>0.1433385024742117</v>
      </c>
    </row>
    <row r="85" spans="1:44" ht="51.75" x14ac:dyDescent="0.25">
      <c r="A85" s="24" t="s">
        <v>258</v>
      </c>
      <c r="B85" s="25" t="s">
        <v>259</v>
      </c>
      <c r="C85" s="25" t="s">
        <v>368</v>
      </c>
      <c r="D85" s="25" t="s">
        <v>261</v>
      </c>
      <c r="E85" s="25" t="s">
        <v>211</v>
      </c>
      <c r="F85" s="25">
        <v>71</v>
      </c>
      <c r="G85" s="25">
        <v>3000</v>
      </c>
      <c r="H85" s="25" t="b">
        <v>1</v>
      </c>
      <c r="I85" s="25" t="s">
        <v>262</v>
      </c>
      <c r="J85" s="25">
        <v>1.5</v>
      </c>
      <c r="K85" s="25">
        <v>1</v>
      </c>
      <c r="L85" s="25">
        <v>81</v>
      </c>
      <c r="M85" s="25">
        <v>1.5</v>
      </c>
      <c r="N85" s="25" t="b">
        <v>1</v>
      </c>
      <c r="O85" s="25">
        <v>53</v>
      </c>
      <c r="P85" s="25">
        <v>960</v>
      </c>
      <c r="Q85" s="25">
        <v>3.31</v>
      </c>
      <c r="R85" s="25">
        <v>32</v>
      </c>
      <c r="S85" s="25">
        <v>801</v>
      </c>
      <c r="T85" s="25">
        <v>2.4</v>
      </c>
      <c r="U85" s="25">
        <v>70</v>
      </c>
      <c r="V85" s="25">
        <v>1049</v>
      </c>
      <c r="W85" s="25">
        <v>4</v>
      </c>
      <c r="X85" s="25" t="s">
        <v>263</v>
      </c>
      <c r="Y85" s="26">
        <v>41786</v>
      </c>
      <c r="AF85">
        <f>J85*$C$1</f>
        <v>0.82500000000000007</v>
      </c>
      <c r="AG85">
        <f>J85*0.8^3</f>
        <v>0.76800000000000024</v>
      </c>
      <c r="AH85">
        <f>AG85/(L85*0.01)</f>
        <v>0.94814814814814841</v>
      </c>
      <c r="AI85">
        <f>AH85*746</f>
        <v>707.31851851851866</v>
      </c>
      <c r="AM85">
        <f>POWER((482439*AG85*$C$1),1/3)*60/1000</f>
        <v>3.5308019390410337</v>
      </c>
      <c r="AN85">
        <f>AI85/1000</f>
        <v>0.70731851851851868</v>
      </c>
      <c r="AO85">
        <f>AM85/AN85</f>
        <v>4.9918132306733769</v>
      </c>
      <c r="AP85">
        <f>(0.2*AM85+0.8*AM86)/(0.2*AN85+0.8*AN86)</f>
        <v>8.5851781539046357</v>
      </c>
      <c r="AQ85">
        <f>-2.3*LN(J85/1.406)+6.59</f>
        <v>6.4411524761447101</v>
      </c>
      <c r="AR85">
        <f>IF(AP85&gt;AQ85,1,0)</f>
        <v>1</v>
      </c>
    </row>
    <row r="86" spans="1:44" ht="51.75" x14ac:dyDescent="0.25">
      <c r="A86" s="24" t="s">
        <v>258</v>
      </c>
      <c r="B86" s="25" t="s">
        <v>259</v>
      </c>
      <c r="C86" s="25" t="s">
        <v>369</v>
      </c>
      <c r="D86" s="25" t="s">
        <v>261</v>
      </c>
      <c r="E86" s="25" t="s">
        <v>211</v>
      </c>
      <c r="F86" s="25">
        <v>71</v>
      </c>
      <c r="G86" s="25">
        <v>1500</v>
      </c>
      <c r="H86" s="25" t="b">
        <v>1</v>
      </c>
      <c r="I86" s="25" t="s">
        <v>262</v>
      </c>
      <c r="J86" s="25">
        <v>0.19</v>
      </c>
      <c r="K86" s="25">
        <v>1</v>
      </c>
      <c r="L86" s="25">
        <v>59</v>
      </c>
      <c r="M86" s="25">
        <v>0.19</v>
      </c>
      <c r="N86" s="25" t="b">
        <v>1</v>
      </c>
      <c r="O86" s="25">
        <v>26</v>
      </c>
      <c r="P86" s="25">
        <v>151</v>
      </c>
      <c r="Q86" s="25">
        <v>10.33</v>
      </c>
      <c r="R86" s="25">
        <v>16</v>
      </c>
      <c r="S86" s="25">
        <v>134</v>
      </c>
      <c r="T86" s="25">
        <v>7.16</v>
      </c>
      <c r="U86" s="25">
        <v>35</v>
      </c>
      <c r="V86" s="25">
        <v>163</v>
      </c>
      <c r="W86" s="25">
        <v>12.88</v>
      </c>
      <c r="X86" s="25" t="s">
        <v>263</v>
      </c>
      <c r="Y86" s="26">
        <v>41862</v>
      </c>
      <c r="AJ86">
        <f>0.0082*31.1^3/(3956*$C$1)</f>
        <v>0.11336423117933635</v>
      </c>
      <c r="AK86">
        <f>AJ86/(L86*0.01)</f>
        <v>0.19214276471073957</v>
      </c>
      <c r="AL86">
        <f>AK86*746</f>
        <v>143.33850247421171</v>
      </c>
      <c r="AM86">
        <f>POWER((482439*AJ86*$C$1),1/3)*60/1000</f>
        <v>1.8659999685540942</v>
      </c>
      <c r="AN86">
        <f>AL86/1000</f>
        <v>0.1433385024742117</v>
      </c>
    </row>
    <row r="87" spans="1:44" ht="51.75" x14ac:dyDescent="0.25">
      <c r="A87" s="24" t="s">
        <v>258</v>
      </c>
      <c r="B87" s="25" t="s">
        <v>259</v>
      </c>
      <c r="C87" s="25" t="s">
        <v>370</v>
      </c>
      <c r="D87" s="25" t="s">
        <v>261</v>
      </c>
      <c r="E87" s="25" t="s">
        <v>211</v>
      </c>
      <c r="F87" s="25">
        <v>71</v>
      </c>
      <c r="G87" s="25">
        <v>3000</v>
      </c>
      <c r="H87" s="25" t="b">
        <v>1</v>
      </c>
      <c r="I87" s="25" t="s">
        <v>262</v>
      </c>
      <c r="J87" s="25">
        <v>1.5</v>
      </c>
      <c r="K87" s="25">
        <v>1</v>
      </c>
      <c r="L87" s="25">
        <v>81</v>
      </c>
      <c r="M87" s="25">
        <v>1.5</v>
      </c>
      <c r="N87" s="25" t="b">
        <v>1</v>
      </c>
      <c r="O87" s="25">
        <v>53</v>
      </c>
      <c r="P87" s="25">
        <v>960</v>
      </c>
      <c r="Q87" s="25">
        <v>3.31</v>
      </c>
      <c r="R87" s="25">
        <v>32</v>
      </c>
      <c r="S87" s="25">
        <v>801</v>
      </c>
      <c r="T87" s="25">
        <v>2.4</v>
      </c>
      <c r="U87" s="25">
        <v>70</v>
      </c>
      <c r="V87" s="25">
        <v>1049</v>
      </c>
      <c r="W87" s="25">
        <v>4</v>
      </c>
      <c r="X87" s="25" t="s">
        <v>263</v>
      </c>
      <c r="Y87" s="26">
        <v>41807</v>
      </c>
      <c r="AF87">
        <f>J87*$C$1</f>
        <v>0.82500000000000007</v>
      </c>
      <c r="AG87">
        <f>J87*0.8^3</f>
        <v>0.76800000000000024</v>
      </c>
      <c r="AH87">
        <f>AG87/(L87*0.01)</f>
        <v>0.94814814814814841</v>
      </c>
      <c r="AI87">
        <f>AH87*746</f>
        <v>707.31851851851866</v>
      </c>
      <c r="AM87">
        <f>POWER((482439*AG87*$C$1),1/3)*60/1000</f>
        <v>3.5308019390410337</v>
      </c>
      <c r="AN87">
        <f>AI87/1000</f>
        <v>0.70731851851851868</v>
      </c>
      <c r="AO87">
        <f>AM87/AN87</f>
        <v>4.9918132306733769</v>
      </c>
      <c r="AP87">
        <f>(0.2*AM87+0.8*AM88)/(0.2*AN87+0.8*AN88)</f>
        <v>8.5851781539046357</v>
      </c>
      <c r="AQ87">
        <f>-2.3*LN(J87/1.406)+6.59</f>
        <v>6.4411524761447101</v>
      </c>
      <c r="AR87">
        <f>IF(AP87&gt;AQ87,1,0)</f>
        <v>1</v>
      </c>
    </row>
    <row r="88" spans="1:44" ht="51.75" x14ac:dyDescent="0.25">
      <c r="A88" s="24" t="s">
        <v>258</v>
      </c>
      <c r="B88" s="25" t="s">
        <v>259</v>
      </c>
      <c r="C88" s="25" t="s">
        <v>371</v>
      </c>
      <c r="D88" s="25" t="s">
        <v>261</v>
      </c>
      <c r="E88" s="25" t="s">
        <v>211</v>
      </c>
      <c r="F88" s="25">
        <v>71</v>
      </c>
      <c r="G88" s="25">
        <v>1500</v>
      </c>
      <c r="H88" s="25" t="b">
        <v>1</v>
      </c>
      <c r="I88" s="25" t="s">
        <v>262</v>
      </c>
      <c r="J88" s="25">
        <v>0.19</v>
      </c>
      <c r="K88" s="25">
        <v>1</v>
      </c>
      <c r="L88" s="25">
        <v>59</v>
      </c>
      <c r="M88" s="25">
        <v>0.19</v>
      </c>
      <c r="N88" s="25" t="b">
        <v>1</v>
      </c>
      <c r="O88" s="25">
        <v>26</v>
      </c>
      <c r="P88" s="25">
        <v>151</v>
      </c>
      <c r="Q88" s="25">
        <v>10.33</v>
      </c>
      <c r="R88" s="25">
        <v>16</v>
      </c>
      <c r="S88" s="25">
        <v>134</v>
      </c>
      <c r="T88" s="25">
        <v>7.16</v>
      </c>
      <c r="U88" s="25">
        <v>35</v>
      </c>
      <c r="V88" s="25">
        <v>163</v>
      </c>
      <c r="W88" s="25">
        <v>12.88</v>
      </c>
      <c r="X88" s="25" t="s">
        <v>263</v>
      </c>
      <c r="Y88" s="26">
        <v>41862</v>
      </c>
      <c r="AJ88">
        <f>0.0082*31.1^3/(3956*$C$1)</f>
        <v>0.11336423117933635</v>
      </c>
      <c r="AK88">
        <f>AJ88/(L88*0.01)</f>
        <v>0.19214276471073957</v>
      </c>
      <c r="AL88">
        <f>AK88*746</f>
        <v>143.33850247421171</v>
      </c>
      <c r="AM88">
        <f>POWER((482439*AJ88*$C$1),1/3)*60/1000</f>
        <v>1.8659999685540942</v>
      </c>
      <c r="AN88">
        <f>AL88/1000</f>
        <v>0.1433385024742117</v>
      </c>
    </row>
    <row r="89" spans="1:44" ht="51.75" x14ac:dyDescent="0.25">
      <c r="A89" s="24" t="s">
        <v>258</v>
      </c>
      <c r="B89" s="25" t="s">
        <v>259</v>
      </c>
      <c r="C89" s="25" t="s">
        <v>268</v>
      </c>
      <c r="D89" s="25" t="s">
        <v>261</v>
      </c>
      <c r="E89" s="25" t="s">
        <v>211</v>
      </c>
      <c r="F89" s="25">
        <v>48</v>
      </c>
      <c r="G89" s="25">
        <v>3450</v>
      </c>
      <c r="H89" s="25" t="b">
        <v>1</v>
      </c>
      <c r="I89" s="25" t="s">
        <v>262</v>
      </c>
      <c r="J89" s="25">
        <v>1.65</v>
      </c>
      <c r="K89" s="25">
        <v>1</v>
      </c>
      <c r="L89" s="25">
        <v>83</v>
      </c>
      <c r="M89" s="25">
        <v>1.65</v>
      </c>
      <c r="N89" s="25" t="b">
        <v>1</v>
      </c>
      <c r="O89" s="25">
        <v>52</v>
      </c>
      <c r="P89" s="25">
        <v>938</v>
      </c>
      <c r="Q89" s="25">
        <v>3.33</v>
      </c>
      <c r="R89" s="25">
        <v>33</v>
      </c>
      <c r="S89" s="25">
        <v>837</v>
      </c>
      <c r="T89" s="25">
        <v>2.37</v>
      </c>
      <c r="U89" s="25">
        <v>66</v>
      </c>
      <c r="V89" s="25">
        <v>976</v>
      </c>
      <c r="W89" s="25">
        <v>4.0599999999999996</v>
      </c>
      <c r="X89" s="25" t="s">
        <v>263</v>
      </c>
      <c r="Y89" s="26">
        <v>42410</v>
      </c>
      <c r="AF89">
        <f>J89*$C$1</f>
        <v>0.90749999999999997</v>
      </c>
      <c r="AG89">
        <f>J89*0.8^3</f>
        <v>0.84480000000000011</v>
      </c>
      <c r="AH89">
        <f>AG89/(L89*0.01)</f>
        <v>1.0178313253012048</v>
      </c>
      <c r="AI89">
        <f>AH89*746</f>
        <v>759.30216867469881</v>
      </c>
      <c r="AM89">
        <f>POWER((482439*AG89*$C$1),1/3)*60/1000</f>
        <v>3.6447766332868445</v>
      </c>
      <c r="AN89">
        <f>AI89/1000</f>
        <v>0.7593021686746988</v>
      </c>
      <c r="AO89">
        <f>AM89/AN89</f>
        <v>4.8001662363858522</v>
      </c>
      <c r="AP89">
        <f>(0.2*AM89+0.8*AM90)/(0.2*AN89+0.8*AN90)</f>
        <v>9.0854631645976767</v>
      </c>
      <c r="AQ89">
        <f>-2.3*LN(J89/1.406)+6.59</f>
        <v>6.221939062594763</v>
      </c>
      <c r="AR89">
        <f>IF(AP89&gt;AQ89,1,0)</f>
        <v>1</v>
      </c>
    </row>
    <row r="90" spans="1:44" ht="51.75" x14ac:dyDescent="0.25">
      <c r="A90" s="24" t="s">
        <v>258</v>
      </c>
      <c r="B90" s="25" t="s">
        <v>259</v>
      </c>
      <c r="C90" s="25" t="s">
        <v>269</v>
      </c>
      <c r="D90" s="25" t="s">
        <v>261</v>
      </c>
      <c r="E90" s="25" t="s">
        <v>211</v>
      </c>
      <c r="F90" s="25">
        <v>48</v>
      </c>
      <c r="G90" s="25">
        <v>1725</v>
      </c>
      <c r="H90" s="25" t="b">
        <v>1</v>
      </c>
      <c r="I90" s="25" t="s">
        <v>262</v>
      </c>
      <c r="J90" s="25">
        <v>1.65</v>
      </c>
      <c r="K90" s="25">
        <v>1</v>
      </c>
      <c r="L90" s="25">
        <v>73</v>
      </c>
      <c r="M90" s="25">
        <v>1.65</v>
      </c>
      <c r="N90" s="25" t="b">
        <v>1</v>
      </c>
      <c r="O90" s="25">
        <v>26</v>
      </c>
      <c r="P90" s="25">
        <v>148</v>
      </c>
      <c r="Q90" s="25">
        <v>10.54</v>
      </c>
      <c r="R90" s="25">
        <v>16</v>
      </c>
      <c r="S90" s="25">
        <v>137</v>
      </c>
      <c r="T90" s="25">
        <v>7.01</v>
      </c>
      <c r="U90" s="25">
        <v>33</v>
      </c>
      <c r="V90" s="25">
        <v>153</v>
      </c>
      <c r="W90" s="25">
        <v>12.94</v>
      </c>
      <c r="X90" s="25" t="s">
        <v>263</v>
      </c>
      <c r="Y90" s="26">
        <v>42410</v>
      </c>
      <c r="AJ90">
        <f>0.0082*31.1^3/(3956*$C$1)</f>
        <v>0.11336423117933635</v>
      </c>
      <c r="AK90">
        <f>AJ90/(L90*0.01)</f>
        <v>0.15529346736895391</v>
      </c>
      <c r="AL90">
        <f>AK90*746</f>
        <v>115.84892665723962</v>
      </c>
      <c r="AM90">
        <f>POWER((482439*AJ90*$C$1),1/3)*60/1000</f>
        <v>1.8659999685540942</v>
      </c>
      <c r="AN90">
        <f>AL90/1000</f>
        <v>0.11584892665723961</v>
      </c>
    </row>
    <row r="91" spans="1:44" ht="51.75" x14ac:dyDescent="0.25">
      <c r="A91" s="24" t="s">
        <v>258</v>
      </c>
      <c r="B91" s="25" t="s">
        <v>372</v>
      </c>
      <c r="C91" s="25" t="s">
        <v>373</v>
      </c>
      <c r="D91" s="25" t="s">
        <v>281</v>
      </c>
      <c r="E91" s="25" t="s">
        <v>89</v>
      </c>
      <c r="F91" s="25">
        <v>48</v>
      </c>
      <c r="G91" s="25">
        <v>3450</v>
      </c>
      <c r="H91" s="25" t="b">
        <v>1</v>
      </c>
      <c r="I91" s="25" t="s">
        <v>262</v>
      </c>
      <c r="J91" s="25">
        <v>1.25</v>
      </c>
      <c r="K91" s="25">
        <v>1.25</v>
      </c>
      <c r="L91" s="25">
        <v>76</v>
      </c>
      <c r="M91" s="25">
        <v>1</v>
      </c>
      <c r="N91" s="25"/>
      <c r="O91" s="25">
        <v>51</v>
      </c>
      <c r="P91" s="25">
        <v>1005</v>
      </c>
      <c r="Q91" s="25">
        <v>3.04</v>
      </c>
      <c r="R91" s="25">
        <v>32</v>
      </c>
      <c r="S91" s="25">
        <v>921</v>
      </c>
      <c r="T91" s="25">
        <v>2.08</v>
      </c>
      <c r="U91" s="25">
        <v>64</v>
      </c>
      <c r="V91" s="25">
        <v>1023</v>
      </c>
      <c r="W91" s="25">
        <v>3.75</v>
      </c>
      <c r="X91" s="25" t="s">
        <v>263</v>
      </c>
      <c r="Y91" s="26">
        <v>41044</v>
      </c>
      <c r="Z91">
        <f>J91/(L91*0.01)</f>
        <v>1.6447368421052631</v>
      </c>
      <c r="AA91">
        <f>Z91*746</f>
        <v>1226.9736842105262</v>
      </c>
      <c r="AB91">
        <f>POWER((482439*J91*$C$1),1/3)*60/1000</f>
        <v>4.1532647943507639</v>
      </c>
      <c r="AC91">
        <f>AA91/1000</f>
        <v>1.2269736842105263</v>
      </c>
      <c r="AD91">
        <f>AB91/AC91</f>
        <v>3.3849664811866815</v>
      </c>
      <c r="AE91">
        <f>(0.2*AB91+0.8*AB92)/(0.2*AC91+0.8*AC92)</f>
        <v>5.3875593341285368</v>
      </c>
      <c r="AF91">
        <f>J91*$C$1</f>
        <v>0.6875</v>
      </c>
      <c r="AQ91">
        <f>-2.3*LN(J91/1.406)+6.59</f>
        <v>6.8604920567708056</v>
      </c>
      <c r="AR91">
        <f>IF(AE91&gt;AQ91,1,0)</f>
        <v>0</v>
      </c>
    </row>
    <row r="92" spans="1:44" ht="51.75" x14ac:dyDescent="0.25">
      <c r="A92" s="24" t="s">
        <v>258</v>
      </c>
      <c r="B92" s="25" t="s">
        <v>372</v>
      </c>
      <c r="C92" s="25" t="s">
        <v>373</v>
      </c>
      <c r="D92" s="25" t="s">
        <v>281</v>
      </c>
      <c r="E92" s="25" t="s">
        <v>89</v>
      </c>
      <c r="F92" s="25">
        <v>48</v>
      </c>
      <c r="G92" s="25">
        <v>1725</v>
      </c>
      <c r="H92" s="25" t="b">
        <v>1</v>
      </c>
      <c r="I92" s="25" t="s">
        <v>262</v>
      </c>
      <c r="J92" s="25">
        <v>0.2</v>
      </c>
      <c r="K92" s="25">
        <v>1.25</v>
      </c>
      <c r="L92" s="25">
        <v>49</v>
      </c>
      <c r="M92" s="25">
        <v>0.16</v>
      </c>
      <c r="N92" s="25"/>
      <c r="O92" s="25">
        <v>25</v>
      </c>
      <c r="P92" s="25">
        <v>271</v>
      </c>
      <c r="Q92" s="25">
        <v>5.54</v>
      </c>
      <c r="R92" s="25">
        <v>16</v>
      </c>
      <c r="S92" s="25">
        <v>258</v>
      </c>
      <c r="T92" s="25">
        <v>3.72</v>
      </c>
      <c r="U92" s="25">
        <v>32</v>
      </c>
      <c r="V92" s="25">
        <v>274</v>
      </c>
      <c r="W92" s="25">
        <v>7.01</v>
      </c>
      <c r="X92" s="25" t="s">
        <v>263</v>
      </c>
      <c r="Y92" s="26">
        <v>41044</v>
      </c>
      <c r="Z92">
        <f>J92/(L92*0.01)</f>
        <v>0.40816326530612246</v>
      </c>
      <c r="AA92">
        <f>Z92*746</f>
        <v>304.48979591836735</v>
      </c>
      <c r="AB92">
        <f>POWER((482439*J92*$C$1),1/3)*60/1000</f>
        <v>2.2547390248338268</v>
      </c>
      <c r="AC92">
        <f>AA92/1000</f>
        <v>0.30448979591836733</v>
      </c>
      <c r="AD92">
        <f>AB92/AC92</f>
        <v>7.4049740091727561</v>
      </c>
    </row>
    <row r="93" spans="1:44" ht="51.75" x14ac:dyDescent="0.25">
      <c r="A93" s="24" t="s">
        <v>258</v>
      </c>
      <c r="B93" s="25" t="s">
        <v>372</v>
      </c>
      <c r="C93" s="25" t="s">
        <v>374</v>
      </c>
      <c r="D93" s="25" t="s">
        <v>281</v>
      </c>
      <c r="E93" s="25" t="s">
        <v>89</v>
      </c>
      <c r="F93" s="25">
        <v>48</v>
      </c>
      <c r="G93" s="25">
        <v>3450</v>
      </c>
      <c r="H93" s="25" t="b">
        <v>1</v>
      </c>
      <c r="I93" s="25" t="s">
        <v>262</v>
      </c>
      <c r="J93" s="25">
        <v>1.65</v>
      </c>
      <c r="K93" s="25">
        <v>1.1000000000000001</v>
      </c>
      <c r="L93" s="25">
        <v>75</v>
      </c>
      <c r="M93" s="25">
        <v>1.5</v>
      </c>
      <c r="N93" s="25"/>
      <c r="O93" s="25">
        <v>53</v>
      </c>
      <c r="P93" s="25">
        <v>1210</v>
      </c>
      <c r="Q93" s="25">
        <v>2.63</v>
      </c>
      <c r="R93" s="25">
        <v>34</v>
      </c>
      <c r="S93" s="25">
        <v>1127</v>
      </c>
      <c r="T93" s="25">
        <v>1.81</v>
      </c>
      <c r="U93" s="25">
        <v>68</v>
      </c>
      <c r="V93" s="25">
        <v>1243</v>
      </c>
      <c r="W93" s="25">
        <v>3.28</v>
      </c>
      <c r="X93" s="25" t="s">
        <v>263</v>
      </c>
      <c r="Y93" s="26">
        <v>41044</v>
      </c>
      <c r="Z93">
        <f>J93/(L93*0.01)</f>
        <v>2.1999999999999997</v>
      </c>
      <c r="AA93">
        <f>Z93*746</f>
        <v>1641.1999999999998</v>
      </c>
      <c r="AB93">
        <f>POWER((482439*J93*$C$1),1/3)*60/1000</f>
        <v>4.555970791608555</v>
      </c>
      <c r="AC93">
        <f>AA93/1000</f>
        <v>1.6411999999999998</v>
      </c>
      <c r="AD93">
        <f>AB93/AC93</f>
        <v>2.7759997511629027</v>
      </c>
      <c r="AE93">
        <f>(0.2*AB93+0.8*AB94)/(0.2*AC93+0.8*AC94)</f>
        <v>4.2357699692696045</v>
      </c>
      <c r="AF93">
        <f>J93*$C$1</f>
        <v>0.90749999999999997</v>
      </c>
      <c r="AQ93">
        <f>-2.3*LN(J93/1.406)+6.59</f>
        <v>6.221939062594763</v>
      </c>
      <c r="AR93">
        <f>IF(AE93&gt;AQ93,1,0)</f>
        <v>0</v>
      </c>
    </row>
    <row r="94" spans="1:44" ht="51.75" x14ac:dyDescent="0.25">
      <c r="A94" s="24" t="s">
        <v>258</v>
      </c>
      <c r="B94" s="25" t="s">
        <v>372</v>
      </c>
      <c r="C94" s="25" t="s">
        <v>374</v>
      </c>
      <c r="D94" s="25" t="s">
        <v>281</v>
      </c>
      <c r="E94" s="25" t="s">
        <v>89</v>
      </c>
      <c r="F94" s="25">
        <v>48</v>
      </c>
      <c r="G94" s="25">
        <v>1725</v>
      </c>
      <c r="H94" s="25" t="b">
        <v>1</v>
      </c>
      <c r="I94" s="25" t="s">
        <v>262</v>
      </c>
      <c r="J94" s="25">
        <v>0.28000000000000003</v>
      </c>
      <c r="K94" s="25">
        <v>1.1000000000000001</v>
      </c>
      <c r="L94" s="25">
        <v>46</v>
      </c>
      <c r="M94" s="25">
        <v>0.25</v>
      </c>
      <c r="N94" s="25"/>
      <c r="O94" s="25">
        <v>25</v>
      </c>
      <c r="P94" s="25">
        <v>299</v>
      </c>
      <c r="Q94" s="25">
        <v>5.0199999999999996</v>
      </c>
      <c r="R94" s="25">
        <v>16</v>
      </c>
      <c r="S94" s="25">
        <v>287</v>
      </c>
      <c r="T94" s="25">
        <v>3.34</v>
      </c>
      <c r="U94" s="25">
        <v>32</v>
      </c>
      <c r="V94" s="25">
        <v>304</v>
      </c>
      <c r="W94" s="25">
        <v>6.32</v>
      </c>
      <c r="X94" s="25" t="s">
        <v>263</v>
      </c>
      <c r="Y94" s="26">
        <v>41044</v>
      </c>
      <c r="Z94">
        <f>J94/(L94*0.01)</f>
        <v>0.60869565217391308</v>
      </c>
      <c r="AA94">
        <f>Z94*746</f>
        <v>454.08695652173918</v>
      </c>
      <c r="AB94">
        <f>POWER((482439*J94*$C$1),1/3)*60/1000</f>
        <v>2.5223516143609954</v>
      </c>
      <c r="AC94">
        <f>AA94/1000</f>
        <v>0.45408695652173919</v>
      </c>
      <c r="AD94">
        <f>AB94/AC94</f>
        <v>5.554776630630303</v>
      </c>
    </row>
    <row r="95" spans="1:44" ht="51.75" x14ac:dyDescent="0.25">
      <c r="A95" s="24" t="s">
        <v>258</v>
      </c>
      <c r="B95" s="25" t="s">
        <v>259</v>
      </c>
      <c r="C95" s="25" t="s">
        <v>260</v>
      </c>
      <c r="D95" s="25" t="s">
        <v>261</v>
      </c>
      <c r="E95" s="25" t="s">
        <v>211</v>
      </c>
      <c r="F95" s="25">
        <v>48</v>
      </c>
      <c r="G95" s="25">
        <v>3450</v>
      </c>
      <c r="H95" s="25" t="b">
        <v>1</v>
      </c>
      <c r="I95" s="25" t="s">
        <v>262</v>
      </c>
      <c r="J95" s="25">
        <v>0.85</v>
      </c>
      <c r="K95" s="25">
        <v>1</v>
      </c>
      <c r="L95" s="25">
        <v>77</v>
      </c>
      <c r="M95" s="25">
        <v>0.85</v>
      </c>
      <c r="N95" s="25" t="b">
        <v>1</v>
      </c>
      <c r="O95" s="25">
        <v>50</v>
      </c>
      <c r="P95" s="25">
        <v>810</v>
      </c>
      <c r="Q95" s="25">
        <v>3.7</v>
      </c>
      <c r="R95" s="25">
        <v>32</v>
      </c>
      <c r="S95" s="25">
        <v>703</v>
      </c>
      <c r="T95" s="25">
        <v>2.73</v>
      </c>
      <c r="U95" s="25">
        <v>64</v>
      </c>
      <c r="V95" s="25">
        <v>839</v>
      </c>
      <c r="W95" s="25">
        <v>4.58</v>
      </c>
      <c r="X95" s="25" t="s">
        <v>263</v>
      </c>
      <c r="Y95" s="26">
        <v>42313</v>
      </c>
      <c r="AF95">
        <f>J95*$C$1</f>
        <v>0.46750000000000003</v>
      </c>
      <c r="AG95">
        <f>J95*0.8^3</f>
        <v>0.43520000000000009</v>
      </c>
      <c r="AH95">
        <f>AG95/(L95*0.01)</f>
        <v>0.56519480519480525</v>
      </c>
      <c r="AI95">
        <f>AH95*746</f>
        <v>421.63532467532474</v>
      </c>
      <c r="AM95">
        <f>POWER((482439*AG95*$C$1),1/3)*60/1000</f>
        <v>2.9217916614610209</v>
      </c>
      <c r="AN95">
        <f>AI95/1000</f>
        <v>0.42163532467532472</v>
      </c>
      <c r="AO95">
        <f>AM95/AN95</f>
        <v>6.9296652592163905</v>
      </c>
      <c r="AP95">
        <f>(0.2*AM95+0.8*AM96)/(0.2*AN95+0.8*AN96)</f>
        <v>10.438093329053734</v>
      </c>
      <c r="AQ95">
        <f>-2.3*LN(J95/1.406)+6.59</f>
        <v>7.7475157626383702</v>
      </c>
      <c r="AR95">
        <f>IF(AP95&gt;AQ95,1,0)</f>
        <v>1</v>
      </c>
    </row>
    <row r="96" spans="1:44" ht="51.75" x14ac:dyDescent="0.25">
      <c r="A96" s="24" t="s">
        <v>258</v>
      </c>
      <c r="B96" s="25" t="s">
        <v>259</v>
      </c>
      <c r="C96" s="25" t="s">
        <v>264</v>
      </c>
      <c r="D96" s="25" t="s">
        <v>261</v>
      </c>
      <c r="E96" s="25" t="s">
        <v>211</v>
      </c>
      <c r="F96" s="25">
        <v>48</v>
      </c>
      <c r="G96" s="25">
        <v>1725</v>
      </c>
      <c r="H96" s="25" t="b">
        <v>1</v>
      </c>
      <c r="I96" s="25" t="s">
        <v>262</v>
      </c>
      <c r="J96" s="25">
        <v>0.85</v>
      </c>
      <c r="K96" s="25">
        <v>1</v>
      </c>
      <c r="L96" s="25">
        <v>59</v>
      </c>
      <c r="M96" s="25">
        <v>0.85</v>
      </c>
      <c r="N96" s="25" t="b">
        <v>1</v>
      </c>
      <c r="O96" s="25">
        <v>25</v>
      </c>
      <c r="P96" s="25">
        <v>115</v>
      </c>
      <c r="Q96" s="25">
        <v>13.04</v>
      </c>
      <c r="R96" s="25">
        <v>16</v>
      </c>
      <c r="S96" s="25">
        <v>112</v>
      </c>
      <c r="T96" s="25">
        <v>8.57</v>
      </c>
      <c r="U96" s="25">
        <v>32</v>
      </c>
      <c r="V96" s="25">
        <v>127</v>
      </c>
      <c r="W96" s="25">
        <v>15.12</v>
      </c>
      <c r="X96" s="25" t="s">
        <v>263</v>
      </c>
      <c r="Y96" s="26">
        <v>42313</v>
      </c>
      <c r="AJ96">
        <f>0.0082*31.1^3/(3956*$C$1)</f>
        <v>0.11336423117933635</v>
      </c>
      <c r="AK96">
        <f>AJ96/(L96*0.01)</f>
        <v>0.19214276471073957</v>
      </c>
      <c r="AL96">
        <f>AK96*746</f>
        <v>143.33850247421171</v>
      </c>
      <c r="AM96">
        <f>POWER((482439*AJ96*$C$1),1/3)*60/1000</f>
        <v>1.8659999685540942</v>
      </c>
      <c r="AN96">
        <f>AL96/1000</f>
        <v>0.1433385024742117</v>
      </c>
    </row>
    <row r="97" spans="1:44" ht="51.75" x14ac:dyDescent="0.25">
      <c r="A97" s="24" t="s">
        <v>258</v>
      </c>
      <c r="B97" s="25" t="s">
        <v>372</v>
      </c>
      <c r="C97" s="25" t="s">
        <v>375</v>
      </c>
      <c r="D97" s="25" t="s">
        <v>281</v>
      </c>
      <c r="E97" s="25" t="s">
        <v>89</v>
      </c>
      <c r="F97" s="25">
        <v>48</v>
      </c>
      <c r="G97" s="25">
        <v>3450</v>
      </c>
      <c r="H97" s="25" t="b">
        <v>1</v>
      </c>
      <c r="I97" s="25" t="s">
        <v>262</v>
      </c>
      <c r="J97" s="25">
        <v>2.2000000000000002</v>
      </c>
      <c r="K97" s="25">
        <v>1.1000000000000001</v>
      </c>
      <c r="L97" s="25">
        <v>79</v>
      </c>
      <c r="M97" s="25">
        <v>2</v>
      </c>
      <c r="N97" s="25"/>
      <c r="O97" s="25">
        <v>59</v>
      </c>
      <c r="P97" s="25">
        <v>1485</v>
      </c>
      <c r="Q97" s="25">
        <v>2.38</v>
      </c>
      <c r="R97" s="25">
        <v>36</v>
      </c>
      <c r="S97" s="25">
        <v>1316</v>
      </c>
      <c r="T97" s="25">
        <v>1.64</v>
      </c>
      <c r="U97" s="25">
        <v>78</v>
      </c>
      <c r="V97" s="25">
        <v>1595</v>
      </c>
      <c r="W97" s="25">
        <v>2.93</v>
      </c>
      <c r="X97" s="25" t="s">
        <v>263</v>
      </c>
      <c r="Y97" s="26">
        <v>41044</v>
      </c>
      <c r="Z97">
        <f>J97/(L97*0.01)</f>
        <v>2.7848101265822787</v>
      </c>
      <c r="AA97">
        <f>Z97*746</f>
        <v>2077.4683544303798</v>
      </c>
      <c r="AB97">
        <f>POWER((482439*J97*$C$1),1/3)*60/1000</f>
        <v>5.0144947006601051</v>
      </c>
      <c r="AC97">
        <f>AA97/1000</f>
        <v>2.0774683544303798</v>
      </c>
      <c r="AD97">
        <f>AB97/AC97</f>
        <v>2.4137526282728996</v>
      </c>
      <c r="AE97">
        <f>(0.2*AB97+0.8*AB98)/(0.2*AC97+0.8*AC98)</f>
        <v>3.9929827077898858</v>
      </c>
      <c r="AF97">
        <f>J97*$C$1</f>
        <v>1.2100000000000002</v>
      </c>
      <c r="AQ97">
        <f>-2.3*LN(J97/1.406)+6.59</f>
        <v>5.5602702959556662</v>
      </c>
      <c r="AR97">
        <f>IF(AE97&gt;AQ97,1,0)</f>
        <v>0</v>
      </c>
    </row>
    <row r="98" spans="1:44" ht="51.75" x14ac:dyDescent="0.25">
      <c r="A98" s="24" t="s">
        <v>258</v>
      </c>
      <c r="B98" s="25" t="s">
        <v>372</v>
      </c>
      <c r="C98" s="25" t="s">
        <v>375</v>
      </c>
      <c r="D98" s="25" t="s">
        <v>281</v>
      </c>
      <c r="E98" s="25" t="s">
        <v>89</v>
      </c>
      <c r="F98" s="25">
        <v>48</v>
      </c>
      <c r="G98" s="25">
        <v>1725</v>
      </c>
      <c r="H98" s="25" t="b">
        <v>1</v>
      </c>
      <c r="I98" s="25" t="s">
        <v>262</v>
      </c>
      <c r="J98" s="25">
        <v>0.28000000000000003</v>
      </c>
      <c r="K98" s="25">
        <v>1.1000000000000001</v>
      </c>
      <c r="L98" s="25">
        <v>49</v>
      </c>
      <c r="M98" s="25">
        <v>0.25</v>
      </c>
      <c r="N98" s="25"/>
      <c r="O98" s="25">
        <v>29</v>
      </c>
      <c r="P98" s="25">
        <v>391</v>
      </c>
      <c r="Q98" s="25">
        <v>4.45</v>
      </c>
      <c r="R98" s="25">
        <v>17</v>
      </c>
      <c r="S98" s="25">
        <v>360</v>
      </c>
      <c r="T98" s="25">
        <v>2.83</v>
      </c>
      <c r="U98" s="25">
        <v>37</v>
      </c>
      <c r="V98" s="25">
        <v>408</v>
      </c>
      <c r="W98" s="25">
        <v>5.44</v>
      </c>
      <c r="X98" s="25" t="s">
        <v>263</v>
      </c>
      <c r="Y98" s="26">
        <v>41044</v>
      </c>
      <c r="Z98">
        <f>J98/(L98*0.01)</f>
        <v>0.57142857142857151</v>
      </c>
      <c r="AA98">
        <f>Z98*746</f>
        <v>426.28571428571433</v>
      </c>
      <c r="AB98">
        <f>POWER((482439*J98*$C$1),1/3)*60/1000</f>
        <v>2.5223516143609954</v>
      </c>
      <c r="AC98">
        <f>AA98/1000</f>
        <v>0.42628571428571432</v>
      </c>
      <c r="AD98">
        <f>AB98/AC98</f>
        <v>5.9170446717583669</v>
      </c>
    </row>
    <row r="99" spans="1:44" ht="51.75" x14ac:dyDescent="0.25">
      <c r="A99" s="24" t="s">
        <v>258</v>
      </c>
      <c r="B99" s="25" t="s">
        <v>258</v>
      </c>
      <c r="C99" s="25" t="s">
        <v>289</v>
      </c>
      <c r="D99" s="25" t="s">
        <v>261</v>
      </c>
      <c r="E99" s="25" t="s">
        <v>211</v>
      </c>
      <c r="F99" s="25">
        <v>48</v>
      </c>
      <c r="G99" s="25">
        <v>3450</v>
      </c>
      <c r="H99" s="25" t="b">
        <v>1</v>
      </c>
      <c r="I99" s="25" t="s">
        <v>262</v>
      </c>
      <c r="J99" s="25">
        <v>0.85</v>
      </c>
      <c r="K99" s="25">
        <v>1</v>
      </c>
      <c r="L99" s="25">
        <v>77</v>
      </c>
      <c r="M99" s="25">
        <v>0.85</v>
      </c>
      <c r="N99" s="25" t="b">
        <v>1</v>
      </c>
      <c r="O99" s="25">
        <v>50</v>
      </c>
      <c r="P99" s="25">
        <v>810</v>
      </c>
      <c r="Q99" s="25">
        <v>3.7</v>
      </c>
      <c r="R99" s="25">
        <v>32</v>
      </c>
      <c r="S99" s="25">
        <v>703</v>
      </c>
      <c r="T99" s="25">
        <v>2.73</v>
      </c>
      <c r="U99" s="25">
        <v>64</v>
      </c>
      <c r="V99" s="25">
        <v>839</v>
      </c>
      <c r="W99" s="25">
        <v>4.58</v>
      </c>
      <c r="X99" s="25" t="s">
        <v>263</v>
      </c>
      <c r="Y99" s="26">
        <v>42636</v>
      </c>
      <c r="AF99">
        <f>J99*$C$1</f>
        <v>0.46750000000000003</v>
      </c>
      <c r="AG99">
        <f>J99*0.8^3</f>
        <v>0.43520000000000009</v>
      </c>
      <c r="AH99">
        <f>AG99/(L99*0.01)</f>
        <v>0.56519480519480525</v>
      </c>
      <c r="AI99">
        <f>AH99*746</f>
        <v>421.63532467532474</v>
      </c>
      <c r="AM99">
        <f>POWER((482439*AG99*$C$1),1/3)*60/1000</f>
        <v>2.9217916614610209</v>
      </c>
      <c r="AN99">
        <f>AI99/1000</f>
        <v>0.42163532467532472</v>
      </c>
      <c r="AO99">
        <f>AM99/AN99</f>
        <v>6.9296652592163905</v>
      </c>
      <c r="AP99">
        <f>(0.2*AM99+0.8*AM100)/(0.2*AN99+0.8*AN100)</f>
        <v>10.438093329053734</v>
      </c>
      <c r="AQ99">
        <f>-2.3*LN(J99/1.406)+6.59</f>
        <v>7.7475157626383702</v>
      </c>
      <c r="AR99">
        <f>IF(AP99&gt;AQ99,1,0)</f>
        <v>1</v>
      </c>
    </row>
    <row r="100" spans="1:44" ht="51.75" x14ac:dyDescent="0.25">
      <c r="A100" s="24" t="s">
        <v>258</v>
      </c>
      <c r="B100" s="25" t="s">
        <v>258</v>
      </c>
      <c r="C100" s="25" t="s">
        <v>290</v>
      </c>
      <c r="D100" s="25" t="s">
        <v>261</v>
      </c>
      <c r="E100" s="25" t="s">
        <v>211</v>
      </c>
      <c r="F100" s="25">
        <v>48</v>
      </c>
      <c r="G100" s="25">
        <v>1725</v>
      </c>
      <c r="H100" s="25" t="b">
        <v>1</v>
      </c>
      <c r="I100" s="25" t="s">
        <v>262</v>
      </c>
      <c r="J100" s="25">
        <v>0.85</v>
      </c>
      <c r="K100" s="25">
        <v>1</v>
      </c>
      <c r="L100" s="25">
        <v>59</v>
      </c>
      <c r="M100" s="25">
        <v>0.85</v>
      </c>
      <c r="N100" s="25" t="b">
        <v>1</v>
      </c>
      <c r="O100" s="25">
        <v>25</v>
      </c>
      <c r="P100" s="25">
        <v>115</v>
      </c>
      <c r="Q100" s="25">
        <v>13.04</v>
      </c>
      <c r="R100" s="25">
        <v>16</v>
      </c>
      <c r="S100" s="25">
        <v>112</v>
      </c>
      <c r="T100" s="25">
        <v>8.57</v>
      </c>
      <c r="U100" s="25">
        <v>32</v>
      </c>
      <c r="V100" s="25">
        <v>127</v>
      </c>
      <c r="W100" s="25">
        <v>15.12</v>
      </c>
      <c r="X100" s="25" t="s">
        <v>263</v>
      </c>
      <c r="Y100" s="26">
        <v>42636</v>
      </c>
      <c r="AJ100">
        <f>0.0082*31.1^3/(3956*$C$1)</f>
        <v>0.11336423117933635</v>
      </c>
      <c r="AK100">
        <f>AJ100/(L100*0.01)</f>
        <v>0.19214276471073957</v>
      </c>
      <c r="AL100">
        <f>AK100*746</f>
        <v>143.33850247421171</v>
      </c>
      <c r="AM100">
        <f>POWER((482439*AJ100*$C$1),1/3)*60/1000</f>
        <v>1.8659999685540942</v>
      </c>
      <c r="AN100">
        <f>AL100/1000</f>
        <v>0.1433385024742117</v>
      </c>
    </row>
    <row r="101" spans="1:44" ht="51.75" x14ac:dyDescent="0.25">
      <c r="A101" s="24" t="s">
        <v>258</v>
      </c>
      <c r="B101" s="25" t="s">
        <v>258</v>
      </c>
      <c r="C101" s="25" t="s">
        <v>287</v>
      </c>
      <c r="D101" s="25" t="s">
        <v>261</v>
      </c>
      <c r="E101" s="25" t="s">
        <v>211</v>
      </c>
      <c r="F101" s="25">
        <v>48</v>
      </c>
      <c r="G101" s="25">
        <v>3450</v>
      </c>
      <c r="H101" s="25" t="b">
        <v>1</v>
      </c>
      <c r="I101" s="25" t="s">
        <v>262</v>
      </c>
      <c r="J101" s="25">
        <v>1.65</v>
      </c>
      <c r="K101" s="25">
        <v>1</v>
      </c>
      <c r="L101" s="25">
        <v>83</v>
      </c>
      <c r="M101" s="25">
        <v>1.65</v>
      </c>
      <c r="N101" s="25" t="b">
        <v>1</v>
      </c>
      <c r="O101" s="25">
        <v>52</v>
      </c>
      <c r="P101" s="25">
        <v>938</v>
      </c>
      <c r="Q101" s="25">
        <v>3.33</v>
      </c>
      <c r="R101" s="25">
        <v>33</v>
      </c>
      <c r="S101" s="25">
        <v>837</v>
      </c>
      <c r="T101" s="25">
        <v>2.37</v>
      </c>
      <c r="U101" s="25">
        <v>66</v>
      </c>
      <c r="V101" s="25">
        <v>976</v>
      </c>
      <c r="W101" s="25">
        <v>4.0599999999999996</v>
      </c>
      <c r="X101" s="25" t="s">
        <v>263</v>
      </c>
      <c r="Y101" s="26">
        <v>42636</v>
      </c>
      <c r="AF101">
        <f>J101*$C$1</f>
        <v>0.90749999999999997</v>
      </c>
      <c r="AG101">
        <f>J101*0.8^3</f>
        <v>0.84480000000000011</v>
      </c>
      <c r="AH101">
        <f>AG101/(L101*0.01)</f>
        <v>1.0178313253012048</v>
      </c>
      <c r="AI101">
        <f>AH101*746</f>
        <v>759.30216867469881</v>
      </c>
      <c r="AM101">
        <f>POWER((482439*AG101*$C$1),1/3)*60/1000</f>
        <v>3.6447766332868445</v>
      </c>
      <c r="AN101">
        <f>AI101/1000</f>
        <v>0.7593021686746988</v>
      </c>
      <c r="AO101">
        <f>AM101/AN101</f>
        <v>4.8001662363858522</v>
      </c>
      <c r="AP101">
        <f>(0.2*AM101+0.8*AM102)/(0.2*AN101+0.8*AN102)</f>
        <v>9.0854631645976767</v>
      </c>
      <c r="AQ101">
        <f>-2.3*LN(J101/1.406)+6.59</f>
        <v>6.221939062594763</v>
      </c>
      <c r="AR101">
        <f>IF(AP101&gt;AQ101,1,0)</f>
        <v>1</v>
      </c>
    </row>
    <row r="102" spans="1:44" ht="51.75" x14ac:dyDescent="0.25">
      <c r="A102" s="24" t="s">
        <v>258</v>
      </c>
      <c r="B102" s="25" t="s">
        <v>258</v>
      </c>
      <c r="C102" s="25" t="s">
        <v>288</v>
      </c>
      <c r="D102" s="25" t="s">
        <v>261</v>
      </c>
      <c r="E102" s="25" t="s">
        <v>211</v>
      </c>
      <c r="F102" s="25">
        <v>48</v>
      </c>
      <c r="G102" s="25">
        <v>1725</v>
      </c>
      <c r="H102" s="25" t="b">
        <v>1</v>
      </c>
      <c r="I102" s="25" t="s">
        <v>262</v>
      </c>
      <c r="J102" s="25">
        <v>1.65</v>
      </c>
      <c r="K102" s="25">
        <v>1</v>
      </c>
      <c r="L102" s="25">
        <v>73</v>
      </c>
      <c r="M102" s="25">
        <v>1.65</v>
      </c>
      <c r="N102" s="25" t="b">
        <v>1</v>
      </c>
      <c r="O102" s="25">
        <v>26</v>
      </c>
      <c r="P102" s="25">
        <v>148</v>
      </c>
      <c r="Q102" s="25">
        <v>10.54</v>
      </c>
      <c r="R102" s="25">
        <v>16</v>
      </c>
      <c r="S102" s="25">
        <v>137</v>
      </c>
      <c r="T102" s="25">
        <v>7.01</v>
      </c>
      <c r="U102" s="25">
        <v>33</v>
      </c>
      <c r="V102" s="25">
        <v>153</v>
      </c>
      <c r="W102" s="25">
        <v>12.94</v>
      </c>
      <c r="X102" s="25" t="s">
        <v>263</v>
      </c>
      <c r="Y102" s="26">
        <v>42636</v>
      </c>
      <c r="AJ102">
        <f>0.0082*31.1^3/(3956*$C$1)</f>
        <v>0.11336423117933635</v>
      </c>
      <c r="AK102">
        <f>AJ102/(L102*0.01)</f>
        <v>0.15529346736895391</v>
      </c>
      <c r="AL102">
        <f>AK102*746</f>
        <v>115.84892665723962</v>
      </c>
      <c r="AM102">
        <f>POWER((482439*AJ102*$C$1),1/3)*60/1000</f>
        <v>1.8659999685540942</v>
      </c>
      <c r="AN102">
        <f>AL102/1000</f>
        <v>0.11584892665723961</v>
      </c>
    </row>
    <row r="103" spans="1:44" ht="51.75" x14ac:dyDescent="0.25">
      <c r="A103" s="24" t="s">
        <v>258</v>
      </c>
      <c r="B103" s="25" t="s">
        <v>270</v>
      </c>
      <c r="C103" s="25" t="s">
        <v>376</v>
      </c>
      <c r="D103" s="25" t="s">
        <v>261</v>
      </c>
      <c r="E103" s="25" t="s">
        <v>211</v>
      </c>
      <c r="F103" s="25">
        <v>71</v>
      </c>
      <c r="G103" s="25">
        <v>3000</v>
      </c>
      <c r="H103" s="25" t="b">
        <v>1</v>
      </c>
      <c r="I103" s="25" t="s">
        <v>262</v>
      </c>
      <c r="J103" s="25">
        <v>1.5</v>
      </c>
      <c r="K103" s="25">
        <v>1</v>
      </c>
      <c r="L103" s="25">
        <v>81</v>
      </c>
      <c r="M103" s="25">
        <v>1.5</v>
      </c>
      <c r="N103" s="25" t="b">
        <v>1</v>
      </c>
      <c r="O103" s="25">
        <v>55</v>
      </c>
      <c r="P103" s="25">
        <v>1259</v>
      </c>
      <c r="Q103" s="25">
        <v>2.62</v>
      </c>
      <c r="R103" s="25">
        <v>35</v>
      </c>
      <c r="S103" s="25">
        <v>1063</v>
      </c>
      <c r="T103" s="25">
        <v>1.98</v>
      </c>
      <c r="U103" s="25">
        <v>69</v>
      </c>
      <c r="V103" s="25">
        <v>1320</v>
      </c>
      <c r="W103" s="25">
        <v>3.14</v>
      </c>
      <c r="X103" s="25" t="s">
        <v>263</v>
      </c>
      <c r="Y103" s="26">
        <v>41786</v>
      </c>
      <c r="AF103">
        <f>J103*$C$1</f>
        <v>0.82500000000000007</v>
      </c>
      <c r="AG103">
        <f>J103*0.8^3</f>
        <v>0.76800000000000024</v>
      </c>
      <c r="AH103">
        <f>AG103/(L103*0.01)</f>
        <v>0.94814814814814841</v>
      </c>
      <c r="AI103">
        <f>AH103*746</f>
        <v>707.31851851851866</v>
      </c>
      <c r="AM103">
        <f>POWER((482439*AG103*$C$1),1/3)*60/1000</f>
        <v>3.5308019390410337</v>
      </c>
      <c r="AN103">
        <f>AI103/1000</f>
        <v>0.70731851851851868</v>
      </c>
      <c r="AO103">
        <f>AM103/AN103</f>
        <v>4.9918132306733769</v>
      </c>
      <c r="AP103">
        <f>(0.2*AM103+0.8*AM104)/(0.2*AN103+0.8*AN104)</f>
        <v>8.5851781539046357</v>
      </c>
      <c r="AQ103">
        <f>-2.3*LN(J103/1.406)+6.59</f>
        <v>6.4411524761447101</v>
      </c>
      <c r="AR103">
        <f>IF(AP103&gt;AQ103,1,0)</f>
        <v>1</v>
      </c>
    </row>
    <row r="104" spans="1:44" ht="51.75" x14ac:dyDescent="0.25">
      <c r="A104" s="24" t="s">
        <v>258</v>
      </c>
      <c r="B104" s="25" t="s">
        <v>270</v>
      </c>
      <c r="C104" s="25" t="s">
        <v>377</v>
      </c>
      <c r="D104" s="25" t="s">
        <v>261</v>
      </c>
      <c r="E104" s="25" t="s">
        <v>211</v>
      </c>
      <c r="F104" s="25">
        <v>71</v>
      </c>
      <c r="G104" s="25">
        <v>1500</v>
      </c>
      <c r="H104" s="25" t="b">
        <v>1</v>
      </c>
      <c r="I104" s="25" t="s">
        <v>262</v>
      </c>
      <c r="J104" s="25">
        <v>0.19</v>
      </c>
      <c r="K104" s="25">
        <v>1</v>
      </c>
      <c r="L104" s="25">
        <v>59</v>
      </c>
      <c r="M104" s="25">
        <v>0.19</v>
      </c>
      <c r="N104" s="25" t="b">
        <v>1</v>
      </c>
      <c r="O104" s="25">
        <v>26</v>
      </c>
      <c r="P104" s="25">
        <v>183</v>
      </c>
      <c r="Q104" s="25">
        <v>8.52</v>
      </c>
      <c r="R104" s="25">
        <v>17</v>
      </c>
      <c r="S104" s="25">
        <v>163</v>
      </c>
      <c r="T104" s="25">
        <v>6.26</v>
      </c>
      <c r="U104" s="25">
        <v>33</v>
      </c>
      <c r="V104" s="25">
        <v>191</v>
      </c>
      <c r="W104" s="25">
        <v>10.37</v>
      </c>
      <c r="X104" s="25" t="s">
        <v>263</v>
      </c>
      <c r="Y104" s="26">
        <v>41367</v>
      </c>
      <c r="AJ104">
        <f>0.0082*31.1^3/(3956*$C$1)</f>
        <v>0.11336423117933635</v>
      </c>
      <c r="AK104">
        <f>AJ104/(L104*0.01)</f>
        <v>0.19214276471073957</v>
      </c>
      <c r="AL104">
        <f>AK104*746</f>
        <v>143.33850247421171</v>
      </c>
      <c r="AM104">
        <f>POWER((482439*AJ104*$C$1),1/3)*60/1000</f>
        <v>1.8659999685540942</v>
      </c>
      <c r="AN104">
        <f>AL104/1000</f>
        <v>0.1433385024742117</v>
      </c>
    </row>
    <row r="105" spans="1:44" ht="51.75" x14ac:dyDescent="0.25">
      <c r="A105" s="24" t="s">
        <v>258</v>
      </c>
      <c r="B105" s="25" t="s">
        <v>270</v>
      </c>
      <c r="C105" s="25" t="s">
        <v>276</v>
      </c>
      <c r="D105" s="25" t="s">
        <v>261</v>
      </c>
      <c r="E105" s="25" t="s">
        <v>211</v>
      </c>
      <c r="F105" s="25">
        <v>71</v>
      </c>
      <c r="G105" s="25">
        <v>3000</v>
      </c>
      <c r="H105" s="25" t="b">
        <v>1</v>
      </c>
      <c r="I105" s="25" t="s">
        <v>262</v>
      </c>
      <c r="J105" s="25">
        <v>1.5</v>
      </c>
      <c r="K105" s="25">
        <v>1</v>
      </c>
      <c r="L105" s="25">
        <v>81</v>
      </c>
      <c r="M105" s="25">
        <v>1.5</v>
      </c>
      <c r="N105" s="25" t="b">
        <v>1</v>
      </c>
      <c r="O105" s="25">
        <v>55</v>
      </c>
      <c r="P105" s="25">
        <v>1259</v>
      </c>
      <c r="Q105" s="25">
        <v>2.62</v>
      </c>
      <c r="R105" s="25">
        <v>35</v>
      </c>
      <c r="S105" s="25">
        <v>1063</v>
      </c>
      <c r="T105" s="25">
        <v>1.98</v>
      </c>
      <c r="U105" s="25">
        <v>69</v>
      </c>
      <c r="V105" s="25">
        <v>1320</v>
      </c>
      <c r="W105" s="25">
        <v>3.14</v>
      </c>
      <c r="X105" s="25" t="s">
        <v>263</v>
      </c>
      <c r="Y105" s="26">
        <v>42410</v>
      </c>
      <c r="AF105">
        <f>J105*$C$1</f>
        <v>0.82500000000000007</v>
      </c>
      <c r="AG105">
        <f>J105*0.8^3</f>
        <v>0.76800000000000024</v>
      </c>
      <c r="AH105">
        <f>AG105/(L105*0.01)</f>
        <v>0.94814814814814841</v>
      </c>
      <c r="AI105">
        <f>AH105*746</f>
        <v>707.31851851851866</v>
      </c>
      <c r="AM105">
        <f>POWER((482439*AG105*$C$1),1/3)*60/1000</f>
        <v>3.5308019390410337</v>
      </c>
      <c r="AN105">
        <f>AI105/1000</f>
        <v>0.70731851851851868</v>
      </c>
      <c r="AO105">
        <f>AM105/AN105</f>
        <v>4.9918132306733769</v>
      </c>
      <c r="AP105">
        <f>(0.2*AM105+0.8*AM106)/(0.2*AN105+0.8*AN106)</f>
        <v>8.5851781539046357</v>
      </c>
      <c r="AQ105">
        <f>-2.3*LN(J105/1.406)+6.59</f>
        <v>6.4411524761447101</v>
      </c>
      <c r="AR105">
        <f>IF(AP105&gt;AQ105,1,0)</f>
        <v>1</v>
      </c>
    </row>
    <row r="106" spans="1:44" ht="51.75" x14ac:dyDescent="0.25">
      <c r="A106" s="24" t="s">
        <v>258</v>
      </c>
      <c r="B106" s="25" t="s">
        <v>270</v>
      </c>
      <c r="C106" s="25" t="s">
        <v>277</v>
      </c>
      <c r="D106" s="25" t="s">
        <v>261</v>
      </c>
      <c r="E106" s="25" t="s">
        <v>211</v>
      </c>
      <c r="F106" s="25">
        <v>71</v>
      </c>
      <c r="G106" s="25">
        <v>1500</v>
      </c>
      <c r="H106" s="25" t="b">
        <v>1</v>
      </c>
      <c r="I106" s="25" t="s">
        <v>262</v>
      </c>
      <c r="J106" s="25">
        <v>0.19</v>
      </c>
      <c r="K106" s="25">
        <v>1</v>
      </c>
      <c r="L106" s="25">
        <v>59</v>
      </c>
      <c r="M106" s="25">
        <v>0.19</v>
      </c>
      <c r="N106" s="25" t="b">
        <v>1</v>
      </c>
      <c r="O106" s="25">
        <v>26</v>
      </c>
      <c r="P106" s="25">
        <v>183</v>
      </c>
      <c r="Q106" s="25">
        <v>8.52</v>
      </c>
      <c r="R106" s="25">
        <v>17</v>
      </c>
      <c r="S106" s="25">
        <v>163</v>
      </c>
      <c r="T106" s="25">
        <v>6.26</v>
      </c>
      <c r="U106" s="25">
        <v>33</v>
      </c>
      <c r="V106" s="25">
        <v>191</v>
      </c>
      <c r="W106" s="25">
        <v>10.37</v>
      </c>
      <c r="X106" s="25" t="s">
        <v>263</v>
      </c>
      <c r="Y106" s="26">
        <v>42410</v>
      </c>
      <c r="AJ106">
        <f>0.0082*31.1^3/(3956*$C$1)</f>
        <v>0.11336423117933635</v>
      </c>
      <c r="AK106">
        <f>AJ106/(L106*0.01)</f>
        <v>0.19214276471073957</v>
      </c>
      <c r="AL106">
        <f>AK106*746</f>
        <v>143.33850247421171</v>
      </c>
      <c r="AM106">
        <f>POWER((482439*AJ106*$C$1),1/3)*60/1000</f>
        <v>1.8659999685540942</v>
      </c>
      <c r="AN106">
        <f>AL106/1000</f>
        <v>0.1433385024742117</v>
      </c>
    </row>
    <row r="107" spans="1:44" ht="51.75" x14ac:dyDescent="0.25">
      <c r="A107" s="24" t="s">
        <v>258</v>
      </c>
      <c r="B107" s="25" t="s">
        <v>270</v>
      </c>
      <c r="C107" s="25" t="s">
        <v>378</v>
      </c>
      <c r="D107" s="25" t="s">
        <v>261</v>
      </c>
      <c r="E107" s="25" t="s">
        <v>211</v>
      </c>
      <c r="F107" s="25">
        <v>71</v>
      </c>
      <c r="G107" s="25">
        <v>3000</v>
      </c>
      <c r="H107" s="25" t="b">
        <v>1</v>
      </c>
      <c r="I107" s="25" t="s">
        <v>262</v>
      </c>
      <c r="J107" s="25">
        <v>1.5</v>
      </c>
      <c r="K107" s="25">
        <v>1</v>
      </c>
      <c r="L107" s="25">
        <v>81</v>
      </c>
      <c r="M107" s="25">
        <v>1.5</v>
      </c>
      <c r="N107" s="25" t="b">
        <v>1</v>
      </c>
      <c r="O107" s="25">
        <v>55</v>
      </c>
      <c r="P107" s="25">
        <v>1259</v>
      </c>
      <c r="Q107" s="25">
        <v>2.62</v>
      </c>
      <c r="R107" s="25">
        <v>35</v>
      </c>
      <c r="S107" s="25">
        <v>1063</v>
      </c>
      <c r="T107" s="25">
        <v>1.98</v>
      </c>
      <c r="U107" s="25">
        <v>69</v>
      </c>
      <c r="V107" s="25">
        <v>1320</v>
      </c>
      <c r="W107" s="25">
        <v>3.14</v>
      </c>
      <c r="X107" s="25" t="s">
        <v>263</v>
      </c>
      <c r="Y107" s="26">
        <v>41786</v>
      </c>
      <c r="AF107">
        <f>J107*$C$1</f>
        <v>0.82500000000000007</v>
      </c>
      <c r="AG107">
        <f>J107*0.8^3</f>
        <v>0.76800000000000024</v>
      </c>
      <c r="AH107">
        <f>AG107/(L107*0.01)</f>
        <v>0.94814814814814841</v>
      </c>
      <c r="AI107">
        <f>AH107*746</f>
        <v>707.31851851851866</v>
      </c>
      <c r="AM107">
        <f>POWER((482439*AG107*$C$1),1/3)*60/1000</f>
        <v>3.5308019390410337</v>
      </c>
      <c r="AN107">
        <f>AI107/1000</f>
        <v>0.70731851851851868</v>
      </c>
      <c r="AO107">
        <f>AM107/AN107</f>
        <v>4.9918132306733769</v>
      </c>
      <c r="AP107">
        <f>(0.2*AM107+0.8*AM108)/(0.2*AN107+0.8*AN108)</f>
        <v>8.5851781539046357</v>
      </c>
      <c r="AQ107">
        <f>-2.3*LN(J107/1.406)+6.59</f>
        <v>6.4411524761447101</v>
      </c>
      <c r="AR107">
        <f>IF(AP107&gt;AQ107,1,0)</f>
        <v>1</v>
      </c>
    </row>
    <row r="108" spans="1:44" ht="51.75" x14ac:dyDescent="0.25">
      <c r="A108" s="24" t="s">
        <v>258</v>
      </c>
      <c r="B108" s="25" t="s">
        <v>270</v>
      </c>
      <c r="C108" s="25" t="s">
        <v>379</v>
      </c>
      <c r="D108" s="25" t="s">
        <v>261</v>
      </c>
      <c r="E108" s="25" t="s">
        <v>211</v>
      </c>
      <c r="F108" s="25">
        <v>71</v>
      </c>
      <c r="G108" s="25">
        <v>1500</v>
      </c>
      <c r="H108" s="25" t="b">
        <v>1</v>
      </c>
      <c r="I108" s="25" t="s">
        <v>262</v>
      </c>
      <c r="J108" s="25">
        <v>0.19</v>
      </c>
      <c r="K108" s="25">
        <v>1</v>
      </c>
      <c r="L108" s="25">
        <v>59</v>
      </c>
      <c r="M108" s="25">
        <v>0.19</v>
      </c>
      <c r="N108" s="25" t="b">
        <v>1</v>
      </c>
      <c r="O108" s="25">
        <v>26</v>
      </c>
      <c r="P108" s="25">
        <v>183</v>
      </c>
      <c r="Q108" s="25">
        <v>8.52</v>
      </c>
      <c r="R108" s="25">
        <v>17</v>
      </c>
      <c r="S108" s="25">
        <v>163</v>
      </c>
      <c r="T108" s="25">
        <v>6.26</v>
      </c>
      <c r="U108" s="25">
        <v>33</v>
      </c>
      <c r="V108" s="25">
        <v>191</v>
      </c>
      <c r="W108" s="25">
        <v>10.37</v>
      </c>
      <c r="X108" s="25" t="s">
        <v>263</v>
      </c>
      <c r="Y108" s="26">
        <v>41862</v>
      </c>
      <c r="AJ108">
        <f>0.0082*31.1^3/(3956*$C$1)</f>
        <v>0.11336423117933635</v>
      </c>
      <c r="AK108">
        <f>AJ108/(L108*0.01)</f>
        <v>0.19214276471073957</v>
      </c>
      <c r="AL108">
        <f>AK108*746</f>
        <v>143.33850247421171</v>
      </c>
      <c r="AM108">
        <f>POWER((482439*AJ108*$C$1),1/3)*60/1000</f>
        <v>1.8659999685540942</v>
      </c>
      <c r="AN108">
        <f>AL108/1000</f>
        <v>0.1433385024742117</v>
      </c>
    </row>
    <row r="109" spans="1:44" ht="51.75" x14ac:dyDescent="0.25">
      <c r="A109" s="24" t="s">
        <v>258</v>
      </c>
      <c r="B109" s="25" t="s">
        <v>270</v>
      </c>
      <c r="C109" s="25" t="s">
        <v>271</v>
      </c>
      <c r="D109" s="25" t="s">
        <v>261</v>
      </c>
      <c r="E109" s="25" t="s">
        <v>211</v>
      </c>
      <c r="F109" s="25">
        <v>56</v>
      </c>
      <c r="G109" s="25">
        <v>3450</v>
      </c>
      <c r="H109" s="25" t="b">
        <v>1</v>
      </c>
      <c r="I109" s="25" t="s">
        <v>262</v>
      </c>
      <c r="J109" s="25">
        <v>1.65</v>
      </c>
      <c r="K109" s="25">
        <v>1</v>
      </c>
      <c r="L109" s="25">
        <v>83</v>
      </c>
      <c r="M109" s="25">
        <v>1.65</v>
      </c>
      <c r="N109" s="25" t="b">
        <v>1</v>
      </c>
      <c r="O109" s="25">
        <v>55</v>
      </c>
      <c r="P109" s="25">
        <v>1135</v>
      </c>
      <c r="Q109" s="25">
        <v>2.91</v>
      </c>
      <c r="R109" s="25">
        <v>35</v>
      </c>
      <c r="S109" s="25">
        <v>961</v>
      </c>
      <c r="T109" s="25">
        <v>2.19</v>
      </c>
      <c r="U109" s="25">
        <v>70</v>
      </c>
      <c r="V109" s="25">
        <v>1231</v>
      </c>
      <c r="W109" s="25">
        <v>3.41</v>
      </c>
      <c r="X109" s="25" t="s">
        <v>263</v>
      </c>
      <c r="Y109" s="26">
        <v>42410</v>
      </c>
      <c r="AF109">
        <f>J109*$C$1</f>
        <v>0.90749999999999997</v>
      </c>
      <c r="AG109">
        <f>J109*0.8^3</f>
        <v>0.84480000000000011</v>
      </c>
      <c r="AH109">
        <f>AG109/(L109*0.01)</f>
        <v>1.0178313253012048</v>
      </c>
      <c r="AI109">
        <f>AH109*746</f>
        <v>759.30216867469881</v>
      </c>
      <c r="AM109">
        <f>POWER((482439*AG109*$C$1),1/3)*60/1000</f>
        <v>3.6447766332868445</v>
      </c>
      <c r="AN109">
        <f>AI109/1000</f>
        <v>0.7593021686746988</v>
      </c>
      <c r="AO109">
        <f>AM109/AN109</f>
        <v>4.8001662363858522</v>
      </c>
      <c r="AP109">
        <f>(0.2*AM109+0.8*AM110)/(0.2*AN109+0.8*AN110)</f>
        <v>9.0854631645976767</v>
      </c>
      <c r="AQ109">
        <f>-2.3*LN(J109/1.406)+6.59</f>
        <v>6.221939062594763</v>
      </c>
      <c r="AR109">
        <f>IF(AP109&gt;AQ109,1,0)</f>
        <v>1</v>
      </c>
    </row>
    <row r="110" spans="1:44" ht="51.75" x14ac:dyDescent="0.25">
      <c r="A110" s="24" t="s">
        <v>258</v>
      </c>
      <c r="B110" s="25" t="s">
        <v>270</v>
      </c>
      <c r="C110" s="25" t="s">
        <v>272</v>
      </c>
      <c r="D110" s="25" t="s">
        <v>261</v>
      </c>
      <c r="E110" s="25" t="s">
        <v>211</v>
      </c>
      <c r="F110" s="25">
        <v>56</v>
      </c>
      <c r="G110" s="25">
        <v>1725</v>
      </c>
      <c r="H110" s="25" t="b">
        <v>1</v>
      </c>
      <c r="I110" s="25" t="s">
        <v>262</v>
      </c>
      <c r="J110" s="25">
        <v>1.65</v>
      </c>
      <c r="K110" s="25">
        <v>1</v>
      </c>
      <c r="L110" s="25">
        <v>73</v>
      </c>
      <c r="M110" s="25">
        <v>1.65</v>
      </c>
      <c r="N110" s="25" t="b">
        <v>1</v>
      </c>
      <c r="O110" s="25">
        <v>27</v>
      </c>
      <c r="P110" s="25">
        <v>166</v>
      </c>
      <c r="Q110" s="25">
        <v>9.76</v>
      </c>
      <c r="R110" s="25">
        <v>17</v>
      </c>
      <c r="S110" s="25">
        <v>144</v>
      </c>
      <c r="T110" s="25">
        <v>7.08</v>
      </c>
      <c r="U110" s="25">
        <v>35</v>
      </c>
      <c r="V110" s="25">
        <v>177</v>
      </c>
      <c r="W110" s="25">
        <v>11.86</v>
      </c>
      <c r="X110" s="25" t="s">
        <v>263</v>
      </c>
      <c r="Y110" s="26">
        <v>42410</v>
      </c>
      <c r="AJ110">
        <f>0.0082*31.1^3/(3956*$C$1)</f>
        <v>0.11336423117933635</v>
      </c>
      <c r="AK110">
        <f>AJ110/(L110*0.01)</f>
        <v>0.15529346736895391</v>
      </c>
      <c r="AL110">
        <f>AK110*746</f>
        <v>115.84892665723962</v>
      </c>
      <c r="AM110">
        <f>POWER((482439*AJ110*$C$1),1/3)*60/1000</f>
        <v>1.8659999685540942</v>
      </c>
      <c r="AN110">
        <f>AL110/1000</f>
        <v>0.11584892665723961</v>
      </c>
    </row>
    <row r="111" spans="1:44" ht="51.75" x14ac:dyDescent="0.25">
      <c r="A111" s="24" t="s">
        <v>258</v>
      </c>
      <c r="B111" s="25" t="s">
        <v>270</v>
      </c>
      <c r="C111" s="25" t="s">
        <v>380</v>
      </c>
      <c r="D111" s="25" t="s">
        <v>261</v>
      </c>
      <c r="E111" s="25" t="s">
        <v>211</v>
      </c>
      <c r="F111" s="25">
        <v>56</v>
      </c>
      <c r="G111" s="25">
        <v>3450</v>
      </c>
      <c r="H111" s="25" t="b">
        <v>1</v>
      </c>
      <c r="I111" s="25" t="s">
        <v>262</v>
      </c>
      <c r="J111" s="25">
        <v>0.85</v>
      </c>
      <c r="K111" s="25">
        <v>1</v>
      </c>
      <c r="L111" s="25">
        <v>77</v>
      </c>
      <c r="M111" s="25">
        <v>0.85</v>
      </c>
      <c r="N111" s="25" t="b">
        <v>1</v>
      </c>
      <c r="O111" s="25">
        <v>48</v>
      </c>
      <c r="P111" s="25">
        <v>829</v>
      </c>
      <c r="Q111" s="25">
        <v>3.47</v>
      </c>
      <c r="R111" s="25">
        <v>33</v>
      </c>
      <c r="S111" s="25">
        <v>898</v>
      </c>
      <c r="T111" s="25">
        <v>2.2000000000000002</v>
      </c>
      <c r="U111" s="25">
        <v>58</v>
      </c>
      <c r="V111" s="25">
        <v>804</v>
      </c>
      <c r="W111" s="25">
        <v>4.33</v>
      </c>
      <c r="X111" s="25" t="s">
        <v>263</v>
      </c>
      <c r="Y111" s="26">
        <v>42248</v>
      </c>
      <c r="AF111">
        <f>J111*$C$1</f>
        <v>0.46750000000000003</v>
      </c>
      <c r="AG111">
        <f>J111*0.8^3</f>
        <v>0.43520000000000009</v>
      </c>
      <c r="AH111">
        <f>AG111/(L111*0.01)</f>
        <v>0.56519480519480525</v>
      </c>
      <c r="AI111">
        <f>AH111*746</f>
        <v>421.63532467532474</v>
      </c>
      <c r="AM111">
        <f>POWER((482439*AG111*$C$1),1/3)*60/1000</f>
        <v>2.9217916614610209</v>
      </c>
      <c r="AN111">
        <f>AI111/1000</f>
        <v>0.42163532467532472</v>
      </c>
      <c r="AO111">
        <f>AM111/AN111</f>
        <v>6.9296652592163905</v>
      </c>
      <c r="AP111">
        <f>(0.2*AM111+0.8*AM112)/(0.2*AN111+0.8*AN112)</f>
        <v>10.438093329053734</v>
      </c>
      <c r="AQ111">
        <f>-2.3*LN(J111/1.406)+6.59</f>
        <v>7.7475157626383702</v>
      </c>
      <c r="AR111">
        <f>IF(AP111&gt;AQ111,1,0)</f>
        <v>1</v>
      </c>
    </row>
    <row r="112" spans="1:44" ht="51.75" x14ac:dyDescent="0.25">
      <c r="A112" s="24" t="s">
        <v>258</v>
      </c>
      <c r="B112" s="25" t="s">
        <v>270</v>
      </c>
      <c r="C112" s="25" t="s">
        <v>381</v>
      </c>
      <c r="D112" s="25" t="s">
        <v>261</v>
      </c>
      <c r="E112" s="25" t="s">
        <v>211</v>
      </c>
      <c r="F112" s="25">
        <v>56</v>
      </c>
      <c r="G112" s="25">
        <v>1725</v>
      </c>
      <c r="H112" s="25" t="b">
        <v>1</v>
      </c>
      <c r="I112" s="25" t="s">
        <v>262</v>
      </c>
      <c r="J112" s="25">
        <v>0.85</v>
      </c>
      <c r="K112" s="25">
        <v>1</v>
      </c>
      <c r="L112" s="25">
        <v>59</v>
      </c>
      <c r="M112" s="25">
        <v>0.85</v>
      </c>
      <c r="N112" s="25" t="b">
        <v>1</v>
      </c>
      <c r="O112" s="25">
        <v>26</v>
      </c>
      <c r="P112" s="25">
        <v>156</v>
      </c>
      <c r="Q112" s="25">
        <v>10</v>
      </c>
      <c r="R112" s="25">
        <v>16</v>
      </c>
      <c r="S112" s="25">
        <v>137</v>
      </c>
      <c r="T112" s="25">
        <v>7.01</v>
      </c>
      <c r="U112" s="25">
        <v>33</v>
      </c>
      <c r="V112" s="25">
        <v>165</v>
      </c>
      <c r="W112" s="25">
        <v>12</v>
      </c>
      <c r="X112" s="25" t="s">
        <v>263</v>
      </c>
      <c r="Y112" s="26">
        <v>42248</v>
      </c>
      <c r="AJ112">
        <f>0.0082*31.1^3/(3956*$C$1)</f>
        <v>0.11336423117933635</v>
      </c>
      <c r="AK112">
        <f>AJ112/(L112*0.01)</f>
        <v>0.19214276471073957</v>
      </c>
      <c r="AL112">
        <f>AK112*746</f>
        <v>143.33850247421171</v>
      </c>
      <c r="AM112">
        <f>POWER((482439*AJ112*$C$1),1/3)*60/1000</f>
        <v>1.8659999685540942</v>
      </c>
      <c r="AN112">
        <f>AL112/1000</f>
        <v>0.1433385024742117</v>
      </c>
    </row>
    <row r="113" spans="1:44" ht="51.75" x14ac:dyDescent="0.25">
      <c r="A113" s="24" t="s">
        <v>258</v>
      </c>
      <c r="B113" s="25" t="s">
        <v>265</v>
      </c>
      <c r="C113" s="25" t="s">
        <v>382</v>
      </c>
      <c r="D113" s="25" t="s">
        <v>261</v>
      </c>
      <c r="E113" s="25" t="s">
        <v>211</v>
      </c>
      <c r="F113" s="25">
        <v>48</v>
      </c>
      <c r="G113" s="25">
        <v>3450</v>
      </c>
      <c r="H113" s="25" t="b">
        <v>1</v>
      </c>
      <c r="I113" s="25" t="s">
        <v>262</v>
      </c>
      <c r="J113" s="25">
        <v>1.85</v>
      </c>
      <c r="K113" s="25">
        <v>1</v>
      </c>
      <c r="L113" s="25">
        <v>83</v>
      </c>
      <c r="M113" s="25">
        <v>1.85</v>
      </c>
      <c r="N113" s="25" t="b">
        <v>1</v>
      </c>
      <c r="O113" s="25">
        <v>64</v>
      </c>
      <c r="P113" s="25">
        <v>1408</v>
      </c>
      <c r="Q113" s="25">
        <v>2.72</v>
      </c>
      <c r="R113" s="25">
        <v>38</v>
      </c>
      <c r="S113" s="25">
        <v>1128</v>
      </c>
      <c r="T113" s="25">
        <v>2.0099999999999998</v>
      </c>
      <c r="U113" s="25">
        <v>85</v>
      </c>
      <c r="V113" s="25">
        <v>1543</v>
      </c>
      <c r="W113" s="25">
        <v>3.31</v>
      </c>
      <c r="X113" s="25" t="s">
        <v>263</v>
      </c>
      <c r="Y113" s="26">
        <v>41627</v>
      </c>
      <c r="AF113">
        <f>J113*$C$1</f>
        <v>1.0175000000000001</v>
      </c>
      <c r="AG113">
        <f>J113*0.8^3</f>
        <v>0.94720000000000026</v>
      </c>
      <c r="AH113">
        <f>AG113/(L113*0.01)</f>
        <v>1.1412048192771087</v>
      </c>
      <c r="AI113">
        <f>AH113*746</f>
        <v>851.33879518072308</v>
      </c>
      <c r="AM113">
        <f>POWER((482439*AG113*$C$1),1/3)*60/1000</f>
        <v>3.7864612167137111</v>
      </c>
      <c r="AN113">
        <f>AI113/1000</f>
        <v>0.85133879518072308</v>
      </c>
      <c r="AO113">
        <f>AM113/AN113</f>
        <v>4.447654961982459</v>
      </c>
      <c r="AP113">
        <f>(0.2*AM113+0.8*AM114)/(0.2*AN113+0.8*AN114)</f>
        <v>8.5572114183086079</v>
      </c>
      <c r="AQ113">
        <f>-2.3*LN(J113/1.406)+6.59</f>
        <v>5.9587952548859509</v>
      </c>
      <c r="AR113">
        <f>IF(AP113&gt;AQ113,1,0)</f>
        <v>1</v>
      </c>
    </row>
    <row r="114" spans="1:44" ht="51.75" x14ac:dyDescent="0.25">
      <c r="A114" s="24" t="s">
        <v>258</v>
      </c>
      <c r="B114" s="25" t="s">
        <v>265</v>
      </c>
      <c r="C114" s="25" t="s">
        <v>383</v>
      </c>
      <c r="D114" s="25" t="s">
        <v>261</v>
      </c>
      <c r="E114" s="25" t="s">
        <v>211</v>
      </c>
      <c r="F114" s="25">
        <v>48</v>
      </c>
      <c r="G114" s="25">
        <v>1725</v>
      </c>
      <c r="H114" s="25" t="b">
        <v>1</v>
      </c>
      <c r="I114" s="25" t="s">
        <v>262</v>
      </c>
      <c r="J114" s="25">
        <v>0.23</v>
      </c>
      <c r="K114" s="25">
        <v>1</v>
      </c>
      <c r="L114" s="25">
        <v>73</v>
      </c>
      <c r="M114" s="25">
        <v>0.23</v>
      </c>
      <c r="N114" s="25" t="b">
        <v>1</v>
      </c>
      <c r="O114" s="25">
        <v>32</v>
      </c>
      <c r="P114" s="25">
        <v>194</v>
      </c>
      <c r="Q114" s="25">
        <v>9.89</v>
      </c>
      <c r="R114" s="25">
        <v>19</v>
      </c>
      <c r="S114" s="25">
        <v>165</v>
      </c>
      <c r="T114" s="25">
        <v>6.9</v>
      </c>
      <c r="U114" s="25">
        <v>41</v>
      </c>
      <c r="V114" s="25">
        <v>207</v>
      </c>
      <c r="W114" s="25">
        <v>11.88</v>
      </c>
      <c r="X114" s="25" t="s">
        <v>263</v>
      </c>
      <c r="Y114" s="26">
        <v>41627</v>
      </c>
      <c r="AJ114">
        <f>0.0082*31.1^3/(3956*$C$1)</f>
        <v>0.11336423117933635</v>
      </c>
      <c r="AK114">
        <f>AJ114/(L114*0.01)</f>
        <v>0.15529346736895391</v>
      </c>
      <c r="AL114">
        <f>AK114*746</f>
        <v>115.84892665723962</v>
      </c>
      <c r="AM114">
        <f>POWER((482439*AJ114*$C$1),1/3)*60/1000</f>
        <v>1.8659999685540942</v>
      </c>
      <c r="AN114">
        <f>AL114/1000</f>
        <v>0.11584892665723961</v>
      </c>
    </row>
    <row r="115" spans="1:44" ht="51.75" x14ac:dyDescent="0.25">
      <c r="A115" s="24" t="s">
        <v>258</v>
      </c>
      <c r="B115" s="25" t="s">
        <v>265</v>
      </c>
      <c r="C115" s="25" t="s">
        <v>384</v>
      </c>
      <c r="D115" s="25" t="s">
        <v>261</v>
      </c>
      <c r="E115" s="25" t="s">
        <v>211</v>
      </c>
      <c r="F115" s="25">
        <v>48</v>
      </c>
      <c r="G115" s="25">
        <v>3450</v>
      </c>
      <c r="H115" s="25" t="b">
        <v>1</v>
      </c>
      <c r="I115" s="25" t="s">
        <v>262</v>
      </c>
      <c r="J115" s="25">
        <v>1.85</v>
      </c>
      <c r="K115" s="25">
        <v>1</v>
      </c>
      <c r="L115" s="25">
        <v>83</v>
      </c>
      <c r="M115" s="25">
        <v>1.85</v>
      </c>
      <c r="N115" s="25" t="b">
        <v>1</v>
      </c>
      <c r="O115" s="25">
        <v>64</v>
      </c>
      <c r="P115" s="25">
        <v>1408</v>
      </c>
      <c r="Q115" s="25">
        <v>2.72</v>
      </c>
      <c r="R115" s="25">
        <v>38</v>
      </c>
      <c r="S115" s="25">
        <v>1128</v>
      </c>
      <c r="T115" s="25">
        <v>2.0099999999999998</v>
      </c>
      <c r="U115" s="25">
        <v>85</v>
      </c>
      <c r="V115" s="25">
        <v>1543</v>
      </c>
      <c r="W115" s="25">
        <v>3.31</v>
      </c>
      <c r="X115" s="25" t="s">
        <v>263</v>
      </c>
      <c r="Y115" s="26">
        <v>41627</v>
      </c>
      <c r="AF115">
        <f>J115*$C$1</f>
        <v>1.0175000000000001</v>
      </c>
      <c r="AG115">
        <f>J115*0.8^3</f>
        <v>0.94720000000000026</v>
      </c>
      <c r="AH115">
        <f>AG115/(L115*0.01)</f>
        <v>1.1412048192771087</v>
      </c>
      <c r="AI115">
        <f>AH115*746</f>
        <v>851.33879518072308</v>
      </c>
      <c r="AM115">
        <f>POWER((482439*AG115*$C$1),1/3)*60/1000</f>
        <v>3.7864612167137111</v>
      </c>
      <c r="AN115">
        <f>AI115/1000</f>
        <v>0.85133879518072308</v>
      </c>
      <c r="AO115">
        <f>AM115/AN115</f>
        <v>4.447654961982459</v>
      </c>
      <c r="AP115">
        <f>(0.2*AM115+0.8*AM116)/(0.2*AN115+0.8*AN116)</f>
        <v>8.5572114183086079</v>
      </c>
      <c r="AQ115">
        <f>-2.3*LN(J115/1.406)+6.59</f>
        <v>5.9587952548859509</v>
      </c>
      <c r="AR115">
        <f>IF(AP115&gt;AQ115,1,0)</f>
        <v>1</v>
      </c>
    </row>
    <row r="116" spans="1:44" ht="51.75" x14ac:dyDescent="0.25">
      <c r="A116" s="24" t="s">
        <v>258</v>
      </c>
      <c r="B116" s="25" t="s">
        <v>265</v>
      </c>
      <c r="C116" s="25" t="s">
        <v>385</v>
      </c>
      <c r="D116" s="25" t="s">
        <v>261</v>
      </c>
      <c r="E116" s="25" t="s">
        <v>211</v>
      </c>
      <c r="F116" s="25">
        <v>48</v>
      </c>
      <c r="G116" s="25">
        <v>1725</v>
      </c>
      <c r="H116" s="25" t="b">
        <v>1</v>
      </c>
      <c r="I116" s="25" t="s">
        <v>262</v>
      </c>
      <c r="J116" s="25">
        <v>0.23</v>
      </c>
      <c r="K116" s="25">
        <v>1</v>
      </c>
      <c r="L116" s="25">
        <v>73</v>
      </c>
      <c r="M116" s="25">
        <v>0.23</v>
      </c>
      <c r="N116" s="25" t="b">
        <v>1</v>
      </c>
      <c r="O116" s="25">
        <v>32</v>
      </c>
      <c r="P116" s="25">
        <v>194</v>
      </c>
      <c r="Q116" s="25">
        <v>9.89</v>
      </c>
      <c r="R116" s="25">
        <v>19</v>
      </c>
      <c r="S116" s="25">
        <v>165</v>
      </c>
      <c r="T116" s="25">
        <v>6.9</v>
      </c>
      <c r="U116" s="25">
        <v>41</v>
      </c>
      <c r="V116" s="25">
        <v>207</v>
      </c>
      <c r="W116" s="25">
        <v>11.88</v>
      </c>
      <c r="X116" s="25" t="s">
        <v>263</v>
      </c>
      <c r="Y116" s="26">
        <v>41627</v>
      </c>
      <c r="AJ116">
        <f>0.0082*31.1^3/(3956*$C$1)</f>
        <v>0.11336423117933635</v>
      </c>
      <c r="AK116">
        <f>AJ116/(L116*0.01)</f>
        <v>0.15529346736895391</v>
      </c>
      <c r="AL116">
        <f>AK116*746</f>
        <v>115.84892665723962</v>
      </c>
      <c r="AM116">
        <f>POWER((482439*AJ116*$C$1),1/3)*60/1000</f>
        <v>1.8659999685540942</v>
      </c>
      <c r="AN116">
        <f>AL116/1000</f>
        <v>0.11584892665723961</v>
      </c>
    </row>
    <row r="117" spans="1:44" ht="51.75" x14ac:dyDescent="0.25">
      <c r="A117" s="24" t="s">
        <v>258</v>
      </c>
      <c r="B117" s="25" t="s">
        <v>265</v>
      </c>
      <c r="C117" s="25" t="s">
        <v>266</v>
      </c>
      <c r="D117" s="25" t="s">
        <v>261</v>
      </c>
      <c r="E117" s="25" t="s">
        <v>211</v>
      </c>
      <c r="F117" s="25">
        <v>48</v>
      </c>
      <c r="G117" s="25">
        <v>3450</v>
      </c>
      <c r="H117" s="25" t="b">
        <v>1</v>
      </c>
      <c r="I117" s="25" t="s">
        <v>262</v>
      </c>
      <c r="J117" s="25">
        <v>1.85</v>
      </c>
      <c r="K117" s="25">
        <v>1</v>
      </c>
      <c r="L117" s="25">
        <v>83</v>
      </c>
      <c r="M117" s="25">
        <v>1.85</v>
      </c>
      <c r="N117" s="25" t="b">
        <v>1</v>
      </c>
      <c r="O117" s="25">
        <v>64</v>
      </c>
      <c r="P117" s="25">
        <v>1408</v>
      </c>
      <c r="Q117" s="25">
        <v>2.72</v>
      </c>
      <c r="R117" s="25">
        <v>38</v>
      </c>
      <c r="S117" s="25">
        <v>1128</v>
      </c>
      <c r="T117" s="25">
        <v>2.0099999999999998</v>
      </c>
      <c r="U117" s="25">
        <v>85</v>
      </c>
      <c r="V117" s="25">
        <v>1543</v>
      </c>
      <c r="W117" s="25">
        <v>3.31</v>
      </c>
      <c r="X117" s="25" t="s">
        <v>263</v>
      </c>
      <c r="Y117" s="26">
        <v>42313</v>
      </c>
      <c r="AF117">
        <f>J117*$C$1</f>
        <v>1.0175000000000001</v>
      </c>
      <c r="AG117">
        <f>J117*0.8^3</f>
        <v>0.94720000000000026</v>
      </c>
      <c r="AH117">
        <f>AG117/(L117*0.01)</f>
        <v>1.1412048192771087</v>
      </c>
      <c r="AI117">
        <f>AH117*746</f>
        <v>851.33879518072308</v>
      </c>
      <c r="AM117">
        <f>POWER((482439*AG117*$C$1),1/3)*60/1000</f>
        <v>3.7864612167137111</v>
      </c>
      <c r="AN117">
        <f>AI117/1000</f>
        <v>0.85133879518072308</v>
      </c>
      <c r="AO117">
        <f>AM117/AN117</f>
        <v>4.447654961982459</v>
      </c>
      <c r="AP117">
        <f>(0.2*AM117+0.8*AM118)/(0.2*AN117+0.8*AN118)</f>
        <v>8.5572114183086079</v>
      </c>
      <c r="AQ117">
        <f>-2.3*LN(J117/1.406)+6.59</f>
        <v>5.9587952548859509</v>
      </c>
      <c r="AR117">
        <f>IF(AP117&gt;AQ117,1,0)</f>
        <v>1</v>
      </c>
    </row>
    <row r="118" spans="1:44" ht="51.75" x14ac:dyDescent="0.25">
      <c r="A118" s="24" t="s">
        <v>258</v>
      </c>
      <c r="B118" s="25" t="s">
        <v>265</v>
      </c>
      <c r="C118" s="25" t="s">
        <v>267</v>
      </c>
      <c r="D118" s="25" t="s">
        <v>261</v>
      </c>
      <c r="E118" s="25" t="s">
        <v>211</v>
      </c>
      <c r="F118" s="25">
        <v>48</v>
      </c>
      <c r="G118" s="25">
        <v>1725</v>
      </c>
      <c r="H118" s="25" t="b">
        <v>1</v>
      </c>
      <c r="I118" s="25" t="s">
        <v>262</v>
      </c>
      <c r="J118" s="25">
        <v>0.23</v>
      </c>
      <c r="K118" s="25">
        <v>1</v>
      </c>
      <c r="L118" s="25">
        <v>73</v>
      </c>
      <c r="M118" s="25">
        <v>0.23</v>
      </c>
      <c r="N118" s="25" t="b">
        <v>1</v>
      </c>
      <c r="O118" s="25">
        <v>32</v>
      </c>
      <c r="P118" s="25">
        <v>194</v>
      </c>
      <c r="Q118" s="25">
        <v>9.89</v>
      </c>
      <c r="R118" s="25">
        <v>19</v>
      </c>
      <c r="S118" s="25">
        <v>165</v>
      </c>
      <c r="T118" s="25">
        <v>6.9</v>
      </c>
      <c r="U118" s="25">
        <v>41</v>
      </c>
      <c r="V118" s="25">
        <v>207</v>
      </c>
      <c r="W118" s="25">
        <v>11.88</v>
      </c>
      <c r="X118" s="25" t="s">
        <v>263</v>
      </c>
      <c r="Y118" s="26">
        <v>42313</v>
      </c>
      <c r="AJ118">
        <f>0.0082*31.1^3/(3956*$C$1)</f>
        <v>0.11336423117933635</v>
      </c>
      <c r="AK118">
        <f>AJ118/(L118*0.01)</f>
        <v>0.15529346736895391</v>
      </c>
      <c r="AL118">
        <f>AK118*746</f>
        <v>115.84892665723962</v>
      </c>
      <c r="AM118">
        <f>POWER((482439*AJ118*$C$1),1/3)*60/1000</f>
        <v>1.8659999685540942</v>
      </c>
      <c r="AN118">
        <f>AL118/1000</f>
        <v>0.11584892665723961</v>
      </c>
    </row>
    <row r="119" spans="1:44" ht="51.75" x14ac:dyDescent="0.25">
      <c r="A119" s="24" t="s">
        <v>258</v>
      </c>
      <c r="B119" s="25" t="s">
        <v>265</v>
      </c>
      <c r="C119" s="25" t="s">
        <v>386</v>
      </c>
      <c r="D119" s="25" t="s">
        <v>261</v>
      </c>
      <c r="E119" s="25" t="s">
        <v>211</v>
      </c>
      <c r="F119" s="25">
        <v>48</v>
      </c>
      <c r="G119" s="25">
        <v>3450</v>
      </c>
      <c r="H119" s="25" t="b">
        <v>1</v>
      </c>
      <c r="I119" s="25" t="s">
        <v>262</v>
      </c>
      <c r="J119" s="25">
        <v>1.85</v>
      </c>
      <c r="K119" s="25">
        <v>1</v>
      </c>
      <c r="L119" s="25">
        <v>83</v>
      </c>
      <c r="M119" s="25">
        <v>1.85</v>
      </c>
      <c r="N119" s="25" t="b">
        <v>1</v>
      </c>
      <c r="O119" s="25">
        <v>64</v>
      </c>
      <c r="P119" s="25">
        <v>1408</v>
      </c>
      <c r="Q119" s="25">
        <v>2.72</v>
      </c>
      <c r="R119" s="25">
        <v>38</v>
      </c>
      <c r="S119" s="25">
        <v>1128</v>
      </c>
      <c r="T119" s="25">
        <v>2.0099999999999998</v>
      </c>
      <c r="U119" s="25">
        <v>85</v>
      </c>
      <c r="V119" s="25">
        <v>1543</v>
      </c>
      <c r="W119" s="25">
        <v>3.31</v>
      </c>
      <c r="X119" s="25" t="s">
        <v>263</v>
      </c>
      <c r="Y119" s="26">
        <v>41941</v>
      </c>
      <c r="AF119">
        <f>J119*$C$1</f>
        <v>1.0175000000000001</v>
      </c>
      <c r="AG119">
        <f>J119*0.8^3</f>
        <v>0.94720000000000026</v>
      </c>
      <c r="AH119">
        <f>AG119/(L119*0.01)</f>
        <v>1.1412048192771087</v>
      </c>
      <c r="AI119">
        <f>AH119*746</f>
        <v>851.33879518072308</v>
      </c>
      <c r="AM119">
        <f>POWER((482439*AG119*$C$1),1/3)*60/1000</f>
        <v>3.7864612167137111</v>
      </c>
      <c r="AN119">
        <f>AI119/1000</f>
        <v>0.85133879518072308</v>
      </c>
      <c r="AO119">
        <f>AM119/AN119</f>
        <v>4.447654961982459</v>
      </c>
      <c r="AP119">
        <f>(0.2*AM119+0.8*AM120)/(0.2*AN119+0.8*AN120)</f>
        <v>8.5572114183086079</v>
      </c>
      <c r="AQ119">
        <f>-2.3*LN(J119/1.406)+6.59</f>
        <v>5.9587952548859509</v>
      </c>
      <c r="AR119">
        <f>IF(AP119&gt;AQ119,1,0)</f>
        <v>1</v>
      </c>
    </row>
    <row r="120" spans="1:44" ht="51.75" x14ac:dyDescent="0.25">
      <c r="A120" s="24" t="s">
        <v>258</v>
      </c>
      <c r="B120" s="25" t="s">
        <v>265</v>
      </c>
      <c r="C120" s="25" t="s">
        <v>387</v>
      </c>
      <c r="D120" s="25" t="s">
        <v>261</v>
      </c>
      <c r="E120" s="25" t="s">
        <v>211</v>
      </c>
      <c r="F120" s="25">
        <v>48</v>
      </c>
      <c r="G120" s="25">
        <v>1725</v>
      </c>
      <c r="H120" s="25" t="b">
        <v>1</v>
      </c>
      <c r="I120" s="25" t="s">
        <v>262</v>
      </c>
      <c r="J120" s="25">
        <v>0.23</v>
      </c>
      <c r="K120" s="25">
        <v>1</v>
      </c>
      <c r="L120" s="25">
        <v>73</v>
      </c>
      <c r="M120" s="25">
        <v>0.23</v>
      </c>
      <c r="N120" s="25" t="b">
        <v>1</v>
      </c>
      <c r="O120" s="25">
        <v>32</v>
      </c>
      <c r="P120" s="25">
        <v>194</v>
      </c>
      <c r="Q120" s="25">
        <v>9.89</v>
      </c>
      <c r="R120" s="25">
        <v>19</v>
      </c>
      <c r="S120" s="25">
        <v>165</v>
      </c>
      <c r="T120" s="25">
        <v>6.9</v>
      </c>
      <c r="U120" s="25">
        <v>41</v>
      </c>
      <c r="V120" s="25">
        <v>207</v>
      </c>
      <c r="W120" s="25">
        <v>11.88</v>
      </c>
      <c r="X120" s="25" t="s">
        <v>263</v>
      </c>
      <c r="Y120" s="26">
        <v>41941</v>
      </c>
      <c r="AJ120">
        <f>0.0082*31.1^3/(3956*$C$1)</f>
        <v>0.11336423117933635</v>
      </c>
      <c r="AK120">
        <f>AJ120/(L120*0.01)</f>
        <v>0.15529346736895391</v>
      </c>
      <c r="AL120">
        <f>AK120*746</f>
        <v>115.84892665723962</v>
      </c>
      <c r="AM120">
        <f>POWER((482439*AJ120*$C$1),1/3)*60/1000</f>
        <v>1.8659999685540942</v>
      </c>
      <c r="AN120">
        <f>AL120/1000</f>
        <v>0.11584892665723961</v>
      </c>
    </row>
    <row r="121" spans="1:44" ht="51.75" x14ac:dyDescent="0.25">
      <c r="A121" s="24" t="s">
        <v>258</v>
      </c>
      <c r="B121" s="25" t="s">
        <v>388</v>
      </c>
      <c r="C121" s="25" t="s">
        <v>389</v>
      </c>
      <c r="D121" s="25" t="s">
        <v>298</v>
      </c>
      <c r="E121" s="25" t="s">
        <v>89</v>
      </c>
      <c r="F121" s="25">
        <v>56</v>
      </c>
      <c r="G121" s="25">
        <v>3450</v>
      </c>
      <c r="H121" s="25" t="b">
        <v>1</v>
      </c>
      <c r="I121" s="25" t="s">
        <v>262</v>
      </c>
      <c r="J121" s="25">
        <v>1.85</v>
      </c>
      <c r="K121" s="25">
        <v>1.23</v>
      </c>
      <c r="L121" s="25">
        <v>75</v>
      </c>
      <c r="M121" s="25">
        <v>1.5</v>
      </c>
      <c r="N121" s="25"/>
      <c r="O121" s="25">
        <v>63</v>
      </c>
      <c r="P121" s="25">
        <v>1627</v>
      </c>
      <c r="Q121" s="25">
        <v>2.3199999999999998</v>
      </c>
      <c r="R121" s="25">
        <v>38</v>
      </c>
      <c r="S121" s="25">
        <v>1401</v>
      </c>
      <c r="T121" s="25">
        <v>1.63</v>
      </c>
      <c r="U121" s="25">
        <v>85</v>
      </c>
      <c r="V121" s="25">
        <v>1752</v>
      </c>
      <c r="W121" s="25">
        <v>2.91</v>
      </c>
      <c r="X121" s="25" t="s">
        <v>263</v>
      </c>
      <c r="Y121" s="26">
        <v>41941</v>
      </c>
      <c r="Z121">
        <f t="shared" ref="Z121:Z126" si="10">J121/(L121*0.01)</f>
        <v>2.4666666666666668</v>
      </c>
      <c r="AA121">
        <f t="shared" ref="AA121:AA126" si="11">Z121*746</f>
        <v>1840.1333333333334</v>
      </c>
      <c r="AB121">
        <f t="shared" ref="AB121:AB126" si="12">POWER((482439*J121*$C$1),1/3)*60/1000</f>
        <v>4.7330765208921388</v>
      </c>
      <c r="AC121">
        <f t="shared" ref="AC121:AC126" si="13">AA121/1000</f>
        <v>1.8401333333333334</v>
      </c>
      <c r="AD121">
        <f t="shared" ref="AD121:AD126" si="14">AB121/AC121</f>
        <v>2.5721378093392535</v>
      </c>
      <c r="AE121">
        <f>(0.2*AB121+0.8*AB122)/(0.2*AC121+0.8*AC122)</f>
        <v>4.4515916719021327</v>
      </c>
      <c r="AF121">
        <f>J121*$C$1</f>
        <v>1.0175000000000001</v>
      </c>
      <c r="AQ121">
        <f>-2.3*LN(J121/1.406)+6.59</f>
        <v>5.9587952548859509</v>
      </c>
      <c r="AR121">
        <f>IF(AE121&gt;AQ121,1,0)</f>
        <v>0</v>
      </c>
    </row>
    <row r="122" spans="1:44" ht="51.75" x14ac:dyDescent="0.25">
      <c r="A122" s="24" t="s">
        <v>258</v>
      </c>
      <c r="B122" s="25" t="s">
        <v>388</v>
      </c>
      <c r="C122" s="25" t="s">
        <v>390</v>
      </c>
      <c r="D122" s="25" t="s">
        <v>281</v>
      </c>
      <c r="E122" s="25" t="s">
        <v>89</v>
      </c>
      <c r="F122" s="25">
        <v>56</v>
      </c>
      <c r="G122" s="25">
        <v>1725</v>
      </c>
      <c r="H122" s="25" t="b">
        <v>1</v>
      </c>
      <c r="I122" s="25" t="s">
        <v>262</v>
      </c>
      <c r="J122" s="25">
        <v>0.23</v>
      </c>
      <c r="K122" s="25">
        <v>1.23</v>
      </c>
      <c r="L122" s="25">
        <v>51</v>
      </c>
      <c r="M122" s="25">
        <v>0.19</v>
      </c>
      <c r="N122" s="25"/>
      <c r="O122" s="25">
        <v>31</v>
      </c>
      <c r="P122" s="25">
        <v>328</v>
      </c>
      <c r="Q122" s="25">
        <v>5.67</v>
      </c>
      <c r="R122" s="25">
        <v>19</v>
      </c>
      <c r="S122" s="25">
        <v>294</v>
      </c>
      <c r="T122" s="25">
        <v>3.88</v>
      </c>
      <c r="U122" s="25">
        <v>42</v>
      </c>
      <c r="V122" s="25">
        <v>347</v>
      </c>
      <c r="W122" s="25">
        <v>7.26</v>
      </c>
      <c r="X122" s="25" t="s">
        <v>263</v>
      </c>
      <c r="Y122" s="26">
        <v>41941</v>
      </c>
      <c r="Z122">
        <f t="shared" si="10"/>
        <v>0.45098039215686275</v>
      </c>
      <c r="AA122">
        <f t="shared" si="11"/>
        <v>336.43137254901961</v>
      </c>
      <c r="AB122">
        <f t="shared" si="12"/>
        <v>2.3622665214468292</v>
      </c>
      <c r="AC122">
        <f t="shared" si="13"/>
        <v>0.33643137254901961</v>
      </c>
      <c r="AD122">
        <f t="shared" si="14"/>
        <v>7.0215405404935476</v>
      </c>
    </row>
    <row r="123" spans="1:44" ht="51.75" x14ac:dyDescent="0.25">
      <c r="A123" s="24" t="s">
        <v>258</v>
      </c>
      <c r="B123" s="25" t="s">
        <v>388</v>
      </c>
      <c r="C123" s="25" t="s">
        <v>391</v>
      </c>
      <c r="D123" s="25" t="s">
        <v>298</v>
      </c>
      <c r="E123" s="25" t="s">
        <v>89</v>
      </c>
      <c r="F123" s="25">
        <v>56</v>
      </c>
      <c r="G123" s="25">
        <v>3450</v>
      </c>
      <c r="H123" s="25" t="b">
        <v>1</v>
      </c>
      <c r="I123" s="25" t="s">
        <v>262</v>
      </c>
      <c r="J123" s="25">
        <v>2.4</v>
      </c>
      <c r="K123" s="25">
        <v>1.2</v>
      </c>
      <c r="L123" s="25">
        <v>76</v>
      </c>
      <c r="M123" s="25">
        <v>2</v>
      </c>
      <c r="N123" s="25"/>
      <c r="O123" s="25">
        <v>69</v>
      </c>
      <c r="P123" s="25">
        <v>1985</v>
      </c>
      <c r="Q123" s="25">
        <v>2.09</v>
      </c>
      <c r="R123" s="25">
        <v>42</v>
      </c>
      <c r="S123" s="25">
        <v>1663</v>
      </c>
      <c r="T123" s="25">
        <v>1.52</v>
      </c>
      <c r="U123" s="25">
        <v>95</v>
      </c>
      <c r="V123" s="25">
        <v>2214</v>
      </c>
      <c r="W123" s="25">
        <v>2.57</v>
      </c>
      <c r="X123" s="25" t="s">
        <v>263</v>
      </c>
      <c r="Y123" s="26">
        <v>41941</v>
      </c>
      <c r="Z123">
        <f t="shared" si="10"/>
        <v>3.1578947368421053</v>
      </c>
      <c r="AA123">
        <f t="shared" si="11"/>
        <v>2355.7894736842104</v>
      </c>
      <c r="AB123">
        <f t="shared" si="12"/>
        <v>5.1620637499361859</v>
      </c>
      <c r="AC123">
        <f t="shared" si="13"/>
        <v>2.3557894736842102</v>
      </c>
      <c r="AD123">
        <f t="shared" si="14"/>
        <v>2.1912245587307315</v>
      </c>
      <c r="AE123">
        <f>(0.2*AB123+0.8*AB124)/(0.2*AC123+0.8*AC124)</f>
        <v>3.887656475167427</v>
      </c>
      <c r="AF123">
        <f>J123*$C$1</f>
        <v>1.32</v>
      </c>
      <c r="AQ123">
        <f>-2.3*LN(J123/1.406)+6.59</f>
        <v>5.3601441288795186</v>
      </c>
      <c r="AR123">
        <f>IF(AE123&gt;AQ123,1,0)</f>
        <v>0</v>
      </c>
    </row>
    <row r="124" spans="1:44" ht="51.75" x14ac:dyDescent="0.25">
      <c r="A124" s="24" t="s">
        <v>258</v>
      </c>
      <c r="B124" s="25" t="s">
        <v>388</v>
      </c>
      <c r="C124" s="25" t="s">
        <v>392</v>
      </c>
      <c r="D124" s="25" t="s">
        <v>281</v>
      </c>
      <c r="E124" s="25" t="s">
        <v>89</v>
      </c>
      <c r="F124" s="25">
        <v>56</v>
      </c>
      <c r="G124" s="25">
        <v>1725</v>
      </c>
      <c r="H124" s="25" t="b">
        <v>1</v>
      </c>
      <c r="I124" s="25" t="s">
        <v>262</v>
      </c>
      <c r="J124" s="25">
        <v>0.3</v>
      </c>
      <c r="K124" s="25">
        <v>1.2</v>
      </c>
      <c r="L124" s="25">
        <v>55</v>
      </c>
      <c r="M124" s="25">
        <v>0.25</v>
      </c>
      <c r="N124" s="25"/>
      <c r="O124" s="25">
        <v>35</v>
      </c>
      <c r="P124" s="25">
        <v>329</v>
      </c>
      <c r="Q124" s="25">
        <v>6.38</v>
      </c>
      <c r="R124" s="25">
        <v>21</v>
      </c>
      <c r="S124" s="25">
        <v>290</v>
      </c>
      <c r="T124" s="25">
        <v>4.34</v>
      </c>
      <c r="U124" s="25">
        <v>47</v>
      </c>
      <c r="V124" s="25">
        <v>356</v>
      </c>
      <c r="W124" s="25">
        <v>7.92</v>
      </c>
      <c r="X124" s="25" t="s">
        <v>263</v>
      </c>
      <c r="Y124" s="26">
        <v>41941</v>
      </c>
      <c r="Z124">
        <f t="shared" si="10"/>
        <v>0.54545454545454541</v>
      </c>
      <c r="AA124">
        <f t="shared" si="11"/>
        <v>406.90909090909088</v>
      </c>
      <c r="AB124">
        <f t="shared" si="12"/>
        <v>2.5810318749680929</v>
      </c>
      <c r="AC124">
        <f t="shared" si="13"/>
        <v>0.40690909090909089</v>
      </c>
      <c r="AD124">
        <f t="shared" si="14"/>
        <v>6.3430184594836962</v>
      </c>
    </row>
    <row r="125" spans="1:44" ht="51.75" x14ac:dyDescent="0.25">
      <c r="A125" s="24" t="s">
        <v>258</v>
      </c>
      <c r="B125" s="25" t="s">
        <v>388</v>
      </c>
      <c r="C125" s="25" t="s">
        <v>393</v>
      </c>
      <c r="D125" s="25" t="s">
        <v>298</v>
      </c>
      <c r="E125" s="25" t="s">
        <v>89</v>
      </c>
      <c r="F125" s="25">
        <v>56</v>
      </c>
      <c r="G125" s="25">
        <v>3450</v>
      </c>
      <c r="H125" s="25" t="b">
        <v>1</v>
      </c>
      <c r="I125" s="25" t="s">
        <v>262</v>
      </c>
      <c r="J125" s="25">
        <v>2.7</v>
      </c>
      <c r="K125" s="25">
        <v>1.08</v>
      </c>
      <c r="L125" s="25">
        <v>83</v>
      </c>
      <c r="M125" s="25">
        <v>2.5</v>
      </c>
      <c r="N125" s="25"/>
      <c r="O125" s="25">
        <v>71</v>
      </c>
      <c r="P125" s="25">
        <v>2183</v>
      </c>
      <c r="Q125" s="25">
        <v>1.95</v>
      </c>
      <c r="R125" s="25">
        <v>42</v>
      </c>
      <c r="S125" s="25">
        <v>1832</v>
      </c>
      <c r="T125" s="25">
        <v>1.38</v>
      </c>
      <c r="U125" s="25">
        <v>98</v>
      </c>
      <c r="V125" s="25">
        <v>2490</v>
      </c>
      <c r="W125" s="25">
        <v>2.36</v>
      </c>
      <c r="X125" s="25" t="s">
        <v>263</v>
      </c>
      <c r="Y125" s="26">
        <v>41941</v>
      </c>
      <c r="Z125">
        <f t="shared" si="10"/>
        <v>3.2530120481927711</v>
      </c>
      <c r="AA125">
        <f t="shared" si="11"/>
        <v>2426.7469879518071</v>
      </c>
      <c r="AB125">
        <f t="shared" si="12"/>
        <v>5.3687626499024557</v>
      </c>
      <c r="AC125">
        <f t="shared" si="13"/>
        <v>2.4267469879518071</v>
      </c>
      <c r="AD125">
        <f t="shared" si="14"/>
        <v>2.21232896406466</v>
      </c>
      <c r="AE125">
        <f>(0.2*AB125+0.8*AB126)/(0.2*AC125+0.8*AC126)</f>
        <v>3.9284069933037928</v>
      </c>
      <c r="AF125">
        <f>J125*$C$1</f>
        <v>1.4850000000000003</v>
      </c>
      <c r="AQ125">
        <f>-2.3*LN(J125/1.406)+6.59</f>
        <v>5.089243146869836</v>
      </c>
      <c r="AR125">
        <f>IF(AE125&gt;AQ125,1,0)</f>
        <v>0</v>
      </c>
    </row>
    <row r="126" spans="1:44" ht="51.75" x14ac:dyDescent="0.25">
      <c r="A126" s="24" t="s">
        <v>258</v>
      </c>
      <c r="B126" s="25" t="s">
        <v>388</v>
      </c>
      <c r="C126" s="25" t="s">
        <v>394</v>
      </c>
      <c r="D126" s="25" t="s">
        <v>281</v>
      </c>
      <c r="E126" s="25" t="s">
        <v>89</v>
      </c>
      <c r="F126" s="25">
        <v>56</v>
      </c>
      <c r="G126" s="25">
        <v>1725</v>
      </c>
      <c r="H126" s="25" t="b">
        <v>1</v>
      </c>
      <c r="I126" s="25" t="s">
        <v>262</v>
      </c>
      <c r="J126" s="25">
        <v>0.36</v>
      </c>
      <c r="K126" s="25">
        <v>1.08</v>
      </c>
      <c r="L126" s="25">
        <v>62</v>
      </c>
      <c r="M126" s="25">
        <v>0.33</v>
      </c>
      <c r="N126" s="25"/>
      <c r="O126" s="25">
        <v>35</v>
      </c>
      <c r="P126" s="25">
        <v>398</v>
      </c>
      <c r="Q126" s="25">
        <v>5.28</v>
      </c>
      <c r="R126" s="25">
        <v>21</v>
      </c>
      <c r="S126" s="25">
        <v>358</v>
      </c>
      <c r="T126" s="25">
        <v>3.52</v>
      </c>
      <c r="U126" s="25">
        <v>49</v>
      </c>
      <c r="V126" s="25">
        <v>433</v>
      </c>
      <c r="W126" s="25">
        <v>6.79</v>
      </c>
      <c r="X126" s="25" t="s">
        <v>263</v>
      </c>
      <c r="Y126" s="26">
        <v>41941</v>
      </c>
      <c r="Z126">
        <f t="shared" si="10"/>
        <v>0.58064516129032251</v>
      </c>
      <c r="AA126">
        <f t="shared" si="11"/>
        <v>433.16129032258061</v>
      </c>
      <c r="AB126">
        <f t="shared" si="12"/>
        <v>2.7427556392683048</v>
      </c>
      <c r="AC126">
        <f t="shared" si="13"/>
        <v>0.43316129032258061</v>
      </c>
      <c r="AD126">
        <f t="shared" si="14"/>
        <v>6.3319500161839031</v>
      </c>
    </row>
    <row r="127" spans="1:44" ht="51.75" x14ac:dyDescent="0.25">
      <c r="A127" s="24" t="s">
        <v>258</v>
      </c>
      <c r="B127" s="25" t="s">
        <v>273</v>
      </c>
      <c r="C127" s="25" t="s">
        <v>274</v>
      </c>
      <c r="D127" s="25" t="s">
        <v>261</v>
      </c>
      <c r="E127" s="25" t="s">
        <v>211</v>
      </c>
      <c r="F127" s="25">
        <v>48</v>
      </c>
      <c r="G127" s="25">
        <v>3450</v>
      </c>
      <c r="H127" s="25" t="b">
        <v>1</v>
      </c>
      <c r="I127" s="25" t="s">
        <v>262</v>
      </c>
      <c r="J127" s="25">
        <v>1.85</v>
      </c>
      <c r="K127" s="25">
        <v>1</v>
      </c>
      <c r="L127" s="25">
        <v>83</v>
      </c>
      <c r="M127" s="25">
        <v>1.85</v>
      </c>
      <c r="N127" s="25" t="b">
        <v>1</v>
      </c>
      <c r="O127" s="25">
        <v>64</v>
      </c>
      <c r="P127" s="25">
        <v>1408</v>
      </c>
      <c r="Q127" s="25">
        <v>2.72</v>
      </c>
      <c r="R127" s="25">
        <v>38</v>
      </c>
      <c r="S127" s="25">
        <v>1128</v>
      </c>
      <c r="T127" s="25">
        <v>2.0099999999999998</v>
      </c>
      <c r="U127" s="25">
        <v>85</v>
      </c>
      <c r="V127" s="25">
        <v>1543</v>
      </c>
      <c r="W127" s="25">
        <v>3.31</v>
      </c>
      <c r="X127" s="25" t="s">
        <v>263</v>
      </c>
      <c r="Y127" s="26">
        <v>42410</v>
      </c>
      <c r="AF127">
        <f>J127*$C$1</f>
        <v>1.0175000000000001</v>
      </c>
      <c r="AG127">
        <f>J127*0.8^3</f>
        <v>0.94720000000000026</v>
      </c>
      <c r="AH127">
        <f>AG127/(L127*0.01)</f>
        <v>1.1412048192771087</v>
      </c>
      <c r="AI127">
        <f>AH127*746</f>
        <v>851.33879518072308</v>
      </c>
      <c r="AM127">
        <f>POWER((482439*AG127*$C$1),1/3)*60/1000</f>
        <v>3.7864612167137111</v>
      </c>
      <c r="AN127">
        <f>AI127/1000</f>
        <v>0.85133879518072308</v>
      </c>
      <c r="AO127">
        <f>AM127/AN127</f>
        <v>4.447654961982459</v>
      </c>
      <c r="AP127">
        <f>(0.2*AM127+0.8*AM128)/(0.2*AN127+0.8*AN128)</f>
        <v>8.5572114183086079</v>
      </c>
      <c r="AQ127">
        <f>-2.3*LN(J127/1.406)+6.59</f>
        <v>5.9587952548859509</v>
      </c>
      <c r="AR127">
        <f>IF(AP127&gt;AQ127,1,0)</f>
        <v>1</v>
      </c>
    </row>
    <row r="128" spans="1:44" ht="51.75" x14ac:dyDescent="0.25">
      <c r="A128" s="24" t="s">
        <v>258</v>
      </c>
      <c r="B128" s="25" t="s">
        <v>273</v>
      </c>
      <c r="C128" s="25" t="s">
        <v>275</v>
      </c>
      <c r="D128" s="25" t="s">
        <v>261</v>
      </c>
      <c r="E128" s="25" t="s">
        <v>211</v>
      </c>
      <c r="F128" s="25">
        <v>48</v>
      </c>
      <c r="G128" s="25">
        <v>1725</v>
      </c>
      <c r="H128" s="25" t="b">
        <v>1</v>
      </c>
      <c r="I128" s="25" t="s">
        <v>262</v>
      </c>
      <c r="J128" s="25">
        <v>1.85</v>
      </c>
      <c r="K128" s="25">
        <v>1</v>
      </c>
      <c r="L128" s="25">
        <v>73</v>
      </c>
      <c r="M128" s="25">
        <v>1.85</v>
      </c>
      <c r="N128" s="25" t="b">
        <v>1</v>
      </c>
      <c r="O128" s="25">
        <v>32</v>
      </c>
      <c r="P128" s="25">
        <v>194</v>
      </c>
      <c r="Q128" s="25">
        <v>9.89</v>
      </c>
      <c r="R128" s="25">
        <v>19</v>
      </c>
      <c r="S128" s="25">
        <v>165</v>
      </c>
      <c r="T128" s="25">
        <v>6.9</v>
      </c>
      <c r="U128" s="25">
        <v>41</v>
      </c>
      <c r="V128" s="25">
        <v>207</v>
      </c>
      <c r="W128" s="25">
        <v>11.88</v>
      </c>
      <c r="X128" s="25" t="s">
        <v>263</v>
      </c>
      <c r="Y128" s="26">
        <v>42410</v>
      </c>
      <c r="AJ128">
        <f>0.0082*31.1^3/(3956*$C$1)</f>
        <v>0.11336423117933635</v>
      </c>
      <c r="AK128">
        <f>AJ128/(L128*0.01)</f>
        <v>0.15529346736895391</v>
      </c>
      <c r="AL128">
        <f>AK128*746</f>
        <v>115.84892665723962</v>
      </c>
      <c r="AM128">
        <f>POWER((482439*AJ128*$C$1),1/3)*60/1000</f>
        <v>1.8659999685540942</v>
      </c>
      <c r="AN128">
        <f>AL128/1000</f>
        <v>0.11584892665723961</v>
      </c>
    </row>
    <row r="129" spans="1:44" ht="51.75" x14ac:dyDescent="0.25">
      <c r="A129" s="24" t="s">
        <v>258</v>
      </c>
      <c r="B129" s="25" t="s">
        <v>395</v>
      </c>
      <c r="C129" s="25" t="s">
        <v>396</v>
      </c>
      <c r="D129" s="25" t="s">
        <v>261</v>
      </c>
      <c r="E129" s="25" t="s">
        <v>211</v>
      </c>
      <c r="F129" s="25">
        <v>48</v>
      </c>
      <c r="G129" s="25">
        <v>3450</v>
      </c>
      <c r="H129" s="25" t="b">
        <v>1</v>
      </c>
      <c r="I129" s="25" t="s">
        <v>262</v>
      </c>
      <c r="J129" s="25">
        <v>2.7</v>
      </c>
      <c r="K129" s="25">
        <v>1</v>
      </c>
      <c r="L129" s="25">
        <v>84.3</v>
      </c>
      <c r="M129" s="25">
        <v>2.7</v>
      </c>
      <c r="N129" s="25" t="b">
        <v>1</v>
      </c>
      <c r="O129" s="25">
        <v>71</v>
      </c>
      <c r="P129" s="25">
        <v>2005</v>
      </c>
      <c r="Q129" s="25">
        <v>2.12</v>
      </c>
      <c r="R129" s="25">
        <v>42</v>
      </c>
      <c r="S129" s="25">
        <v>1651</v>
      </c>
      <c r="T129" s="25">
        <v>1.53</v>
      </c>
      <c r="U129" s="25">
        <v>98</v>
      </c>
      <c r="V129" s="25">
        <v>2324</v>
      </c>
      <c r="W129" s="25">
        <v>2.5299999999999998</v>
      </c>
      <c r="X129" s="25" t="s">
        <v>263</v>
      </c>
      <c r="Y129" s="26">
        <v>42671</v>
      </c>
      <c r="AF129">
        <f>J129*$C$1</f>
        <v>1.4850000000000003</v>
      </c>
      <c r="AG129">
        <f>J129*0.8^3</f>
        <v>1.3824000000000005</v>
      </c>
      <c r="AH129">
        <f>AG129/(L129*0.01)</f>
        <v>1.6398576512455523</v>
      </c>
      <c r="AI129">
        <f>AH129*746</f>
        <v>1223.333807829182</v>
      </c>
      <c r="AM129">
        <f>POWER((482439*AG129*$C$1),1/3)*60/1000</f>
        <v>4.2950101199219644</v>
      </c>
      <c r="AN129">
        <f>AI129/1000</f>
        <v>1.223333807829182</v>
      </c>
      <c r="AO129">
        <f>AM129/AN129</f>
        <v>3.5109060931974918</v>
      </c>
      <c r="AP129">
        <f>(0.2*AM129+0.8*AM130)/(0.2*AN129+0.8*AN130)</f>
        <v>5.5636526803027788</v>
      </c>
      <c r="AQ129">
        <f>-2.3*LN(J129/1.406)+6.59</f>
        <v>5.089243146869836</v>
      </c>
      <c r="AR129">
        <f>IF(AP129&gt;AQ129,1,0)</f>
        <v>1</v>
      </c>
    </row>
    <row r="130" spans="1:44" ht="51.75" x14ac:dyDescent="0.25">
      <c r="A130" s="24" t="s">
        <v>258</v>
      </c>
      <c r="B130" s="25" t="s">
        <v>395</v>
      </c>
      <c r="C130" s="25" t="s">
        <v>397</v>
      </c>
      <c r="D130" s="25" t="s">
        <v>261</v>
      </c>
      <c r="E130" s="25" t="s">
        <v>211</v>
      </c>
      <c r="F130" s="25">
        <v>48</v>
      </c>
      <c r="G130" s="25">
        <v>600</v>
      </c>
      <c r="H130" s="25" t="b">
        <v>1</v>
      </c>
      <c r="I130" s="25" t="s">
        <v>262</v>
      </c>
      <c r="J130" s="25">
        <v>2.7</v>
      </c>
      <c r="K130" s="25">
        <v>1</v>
      </c>
      <c r="L130" s="25">
        <v>38</v>
      </c>
      <c r="M130" s="25">
        <v>2.7</v>
      </c>
      <c r="N130" s="25" t="b">
        <v>1</v>
      </c>
      <c r="O130" s="25">
        <v>14</v>
      </c>
      <c r="P130" s="25">
        <v>38</v>
      </c>
      <c r="Q130" s="25">
        <v>22.11</v>
      </c>
      <c r="R130" s="25">
        <v>8</v>
      </c>
      <c r="S130" s="25">
        <v>35</v>
      </c>
      <c r="T130" s="25">
        <v>13.71</v>
      </c>
      <c r="U130" s="25">
        <v>19</v>
      </c>
      <c r="V130" s="25">
        <v>36</v>
      </c>
      <c r="W130" s="25">
        <v>31.67</v>
      </c>
      <c r="X130" s="25" t="s">
        <v>263</v>
      </c>
      <c r="Y130" s="26">
        <v>42670</v>
      </c>
      <c r="AJ130">
        <f>0.0082*31.1^3/(3956*$C$1)</f>
        <v>0.11336423117933635</v>
      </c>
      <c r="AK130">
        <f>AJ130/(L130*0.01)</f>
        <v>0.29832692415614825</v>
      </c>
      <c r="AL130">
        <f>AK130*746</f>
        <v>222.5518854204866</v>
      </c>
      <c r="AM130">
        <f>POWER((482439*AJ130*$C$1),1/3)*60/1000</f>
        <v>1.8659999685540942</v>
      </c>
      <c r="AN130">
        <f>AL130/1000</f>
        <v>0.22255188542048659</v>
      </c>
    </row>
    <row r="131" spans="1:44" ht="51.75" x14ac:dyDescent="0.25">
      <c r="A131" s="24" t="s">
        <v>258</v>
      </c>
      <c r="B131" s="25" t="s">
        <v>363</v>
      </c>
      <c r="C131" s="25" t="s">
        <v>398</v>
      </c>
      <c r="D131" s="25" t="s">
        <v>261</v>
      </c>
      <c r="E131" s="25" t="s">
        <v>211</v>
      </c>
      <c r="F131" s="25">
        <v>48</v>
      </c>
      <c r="G131" s="25">
        <v>3450</v>
      </c>
      <c r="H131" s="25" t="b">
        <v>1</v>
      </c>
      <c r="I131" s="25" t="s">
        <v>262</v>
      </c>
      <c r="J131" s="25">
        <v>2.7</v>
      </c>
      <c r="K131" s="25">
        <v>1</v>
      </c>
      <c r="L131" s="25">
        <v>84.3</v>
      </c>
      <c r="M131" s="25">
        <v>2.7</v>
      </c>
      <c r="N131" s="25" t="b">
        <v>1</v>
      </c>
      <c r="O131" s="25">
        <v>71</v>
      </c>
      <c r="P131" s="25">
        <v>2005</v>
      </c>
      <c r="Q131" s="25">
        <v>2.12</v>
      </c>
      <c r="R131" s="25">
        <v>42</v>
      </c>
      <c r="S131" s="25">
        <v>1651</v>
      </c>
      <c r="T131" s="25">
        <v>1.53</v>
      </c>
      <c r="U131" s="25">
        <v>98</v>
      </c>
      <c r="V131" s="25">
        <v>2324</v>
      </c>
      <c r="W131" s="25">
        <v>2.5299999999999998</v>
      </c>
      <c r="X131" s="25" t="s">
        <v>263</v>
      </c>
      <c r="Y131" s="26">
        <v>40463</v>
      </c>
      <c r="AF131">
        <f>J131*$C$1</f>
        <v>1.4850000000000003</v>
      </c>
      <c r="AG131">
        <f>J131*0.8^3</f>
        <v>1.3824000000000005</v>
      </c>
      <c r="AH131">
        <f>AG131/(L131*0.01)</f>
        <v>1.6398576512455523</v>
      </c>
      <c r="AI131">
        <f>AH131*746</f>
        <v>1223.333807829182</v>
      </c>
      <c r="AM131">
        <f>POWER((482439*AG131*$C$1),1/3)*60/1000</f>
        <v>4.2950101199219644</v>
      </c>
      <c r="AN131">
        <f>AI131/1000</f>
        <v>1.223333807829182</v>
      </c>
      <c r="AO131">
        <f>AM131/AN131</f>
        <v>3.5109060931974918</v>
      </c>
      <c r="AP131">
        <f>(0.2*AM131+0.8*AM132)/(0.2*AN131+0.8*AN132)</f>
        <v>5.2298962380295047</v>
      </c>
      <c r="AQ131">
        <f>-2.3*LN(J131/1.406)+6.59</f>
        <v>5.089243146869836</v>
      </c>
      <c r="AR131">
        <f>IF(AP131&gt;AQ131,1,0)</f>
        <v>1</v>
      </c>
    </row>
    <row r="132" spans="1:44" ht="51.75" x14ac:dyDescent="0.25">
      <c r="A132" s="24" t="s">
        <v>258</v>
      </c>
      <c r="B132" s="25" t="s">
        <v>363</v>
      </c>
      <c r="C132" s="25" t="s">
        <v>399</v>
      </c>
      <c r="D132" s="25" t="s">
        <v>261</v>
      </c>
      <c r="E132" s="25" t="s">
        <v>211</v>
      </c>
      <c r="F132" s="25">
        <v>48</v>
      </c>
      <c r="G132" s="25">
        <v>1000</v>
      </c>
      <c r="H132" s="25" t="b">
        <v>1</v>
      </c>
      <c r="I132" s="25" t="s">
        <v>262</v>
      </c>
      <c r="J132" s="25">
        <v>2.7</v>
      </c>
      <c r="K132" s="25">
        <v>1</v>
      </c>
      <c r="L132" s="25">
        <v>33</v>
      </c>
      <c r="M132" s="25">
        <v>2.7</v>
      </c>
      <c r="N132" s="25" t="b">
        <v>1</v>
      </c>
      <c r="O132" s="25">
        <v>20</v>
      </c>
      <c r="P132" s="25">
        <v>88</v>
      </c>
      <c r="Q132" s="25">
        <v>13.64</v>
      </c>
      <c r="R132" s="25">
        <v>12</v>
      </c>
      <c r="S132" s="25">
        <v>80</v>
      </c>
      <c r="T132" s="25">
        <v>9</v>
      </c>
      <c r="U132" s="25">
        <v>28</v>
      </c>
      <c r="V132" s="25">
        <v>96</v>
      </c>
      <c r="W132" s="25">
        <v>17.5</v>
      </c>
      <c r="X132" s="25" t="s">
        <v>263</v>
      </c>
      <c r="Y132" s="26">
        <v>40463</v>
      </c>
      <c r="AJ132">
        <f>0.0082*31.1^3/(3956*$C$1)</f>
        <v>0.11336423117933635</v>
      </c>
      <c r="AK132">
        <f>AJ132/(L132*0.01)</f>
        <v>0.34352797327071621</v>
      </c>
      <c r="AL132">
        <f>AK132*746</f>
        <v>256.27186805995427</v>
      </c>
      <c r="AM132">
        <f>POWER((482439*AJ132*$C$1),1/3)*60/1000</f>
        <v>1.8659999685540942</v>
      </c>
      <c r="AN132">
        <f>AL132/1000</f>
        <v>0.25627186805995428</v>
      </c>
    </row>
    <row r="133" spans="1:44" ht="51.75" x14ac:dyDescent="0.25">
      <c r="A133" s="24" t="s">
        <v>258</v>
      </c>
      <c r="B133" s="25" t="s">
        <v>363</v>
      </c>
      <c r="C133" s="25" t="s">
        <v>400</v>
      </c>
      <c r="D133" s="25" t="s">
        <v>261</v>
      </c>
      <c r="E133" s="25" t="s">
        <v>211</v>
      </c>
      <c r="F133" s="25">
        <v>48</v>
      </c>
      <c r="G133" s="25">
        <v>3450</v>
      </c>
      <c r="H133" s="25" t="b">
        <v>1</v>
      </c>
      <c r="I133" s="25" t="s">
        <v>262</v>
      </c>
      <c r="J133" s="25">
        <v>2.7</v>
      </c>
      <c r="K133" s="25">
        <v>1</v>
      </c>
      <c r="L133" s="25">
        <v>84.3</v>
      </c>
      <c r="M133" s="25">
        <v>2.7</v>
      </c>
      <c r="N133" s="25" t="b">
        <v>1</v>
      </c>
      <c r="O133" s="25">
        <v>71</v>
      </c>
      <c r="P133" s="25">
        <v>2005</v>
      </c>
      <c r="Q133" s="25">
        <v>2.12</v>
      </c>
      <c r="R133" s="25">
        <v>42</v>
      </c>
      <c r="S133" s="25">
        <v>1651</v>
      </c>
      <c r="T133" s="25">
        <v>1.53</v>
      </c>
      <c r="U133" s="25">
        <v>98</v>
      </c>
      <c r="V133" s="25">
        <v>2324</v>
      </c>
      <c r="W133" s="25">
        <v>2.5299999999999998</v>
      </c>
      <c r="X133" s="25" t="s">
        <v>263</v>
      </c>
      <c r="Y133" s="26">
        <v>40463</v>
      </c>
      <c r="AF133">
        <f>J133*$C$1</f>
        <v>1.4850000000000003</v>
      </c>
      <c r="AG133">
        <f>J133*0.8^3</f>
        <v>1.3824000000000005</v>
      </c>
      <c r="AH133">
        <f>AG133/(L133*0.01)</f>
        <v>1.6398576512455523</v>
      </c>
      <c r="AI133">
        <f>AH133*746</f>
        <v>1223.333807829182</v>
      </c>
      <c r="AM133">
        <f>POWER((482439*AG133*$C$1),1/3)*60/1000</f>
        <v>4.2950101199219644</v>
      </c>
      <c r="AN133">
        <f>AI133/1000</f>
        <v>1.223333807829182</v>
      </c>
      <c r="AO133">
        <f>AM133/AN133</f>
        <v>3.5109060931974918</v>
      </c>
      <c r="AP133">
        <f>(0.2*AM133+0.8*AM134)/(0.2*AN133+0.8*AN134)</f>
        <v>5.2298962380295047</v>
      </c>
      <c r="AQ133">
        <f>-2.3*LN(J133/1.406)+6.59</f>
        <v>5.089243146869836</v>
      </c>
      <c r="AR133">
        <f>IF(AP133&gt;AQ133,1,0)</f>
        <v>1</v>
      </c>
    </row>
    <row r="134" spans="1:44" ht="51.75" x14ac:dyDescent="0.25">
      <c r="A134" s="24" t="s">
        <v>258</v>
      </c>
      <c r="B134" s="25" t="s">
        <v>363</v>
      </c>
      <c r="C134" s="25" t="s">
        <v>401</v>
      </c>
      <c r="D134" s="25" t="s">
        <v>261</v>
      </c>
      <c r="E134" s="25" t="s">
        <v>211</v>
      </c>
      <c r="F134" s="25">
        <v>48</v>
      </c>
      <c r="G134" s="25">
        <v>1000</v>
      </c>
      <c r="H134" s="25" t="b">
        <v>1</v>
      </c>
      <c r="I134" s="25" t="s">
        <v>262</v>
      </c>
      <c r="J134" s="25">
        <v>2.7</v>
      </c>
      <c r="K134" s="25">
        <v>1</v>
      </c>
      <c r="L134" s="25">
        <v>33</v>
      </c>
      <c r="M134" s="25">
        <v>2.7</v>
      </c>
      <c r="N134" s="25" t="b">
        <v>1</v>
      </c>
      <c r="O134" s="25">
        <v>20</v>
      </c>
      <c r="P134" s="25">
        <v>88</v>
      </c>
      <c r="Q134" s="25">
        <v>13.64</v>
      </c>
      <c r="R134" s="25">
        <v>12</v>
      </c>
      <c r="S134" s="25">
        <v>80</v>
      </c>
      <c r="T134" s="25">
        <v>9</v>
      </c>
      <c r="U134" s="25">
        <v>28</v>
      </c>
      <c r="V134" s="25">
        <v>96</v>
      </c>
      <c r="W134" s="25">
        <v>17.5</v>
      </c>
      <c r="X134" s="25" t="s">
        <v>263</v>
      </c>
      <c r="Y134" s="26">
        <v>40463</v>
      </c>
      <c r="AJ134">
        <f>0.0082*31.1^3/(3956*$C$1)</f>
        <v>0.11336423117933635</v>
      </c>
      <c r="AK134">
        <f>AJ134/(L134*0.01)</f>
        <v>0.34352797327071621</v>
      </c>
      <c r="AL134">
        <f>AK134*746</f>
        <v>256.27186805995427</v>
      </c>
      <c r="AM134">
        <f>POWER((482439*AJ134*$C$1),1/3)*60/1000</f>
        <v>1.8659999685540942</v>
      </c>
      <c r="AN134">
        <f>AL134/1000</f>
        <v>0.25627186805995428</v>
      </c>
    </row>
    <row r="135" spans="1:44" ht="51.75" x14ac:dyDescent="0.25">
      <c r="A135" s="24" t="s">
        <v>278</v>
      </c>
      <c r="B135" s="25" t="s">
        <v>279</v>
      </c>
      <c r="C135" s="25" t="s">
        <v>402</v>
      </c>
      <c r="D135" s="25" t="s">
        <v>261</v>
      </c>
      <c r="E135" s="25" t="s">
        <v>211</v>
      </c>
      <c r="F135" s="25">
        <v>56</v>
      </c>
      <c r="G135" s="25">
        <v>3450</v>
      </c>
      <c r="H135" s="25" t="b">
        <v>1</v>
      </c>
      <c r="I135" s="25" t="s">
        <v>262</v>
      </c>
      <c r="J135" s="25">
        <v>3.95</v>
      </c>
      <c r="K135" s="25">
        <v>1.32</v>
      </c>
      <c r="L135" s="25">
        <v>92</v>
      </c>
      <c r="M135" s="25">
        <v>3</v>
      </c>
      <c r="N135" s="25" t="b">
        <v>1</v>
      </c>
      <c r="O135" s="25">
        <v>73</v>
      </c>
      <c r="P135" s="25">
        <v>2410</v>
      </c>
      <c r="Q135" s="25">
        <v>1.82</v>
      </c>
      <c r="R135" s="25">
        <v>43</v>
      </c>
      <c r="S135" s="25">
        <v>1945</v>
      </c>
      <c r="T135" s="25">
        <v>1.33</v>
      </c>
      <c r="U135" s="25">
        <v>99</v>
      </c>
      <c r="V135" s="25">
        <v>2776</v>
      </c>
      <c r="W135" s="25">
        <v>2.14</v>
      </c>
      <c r="X135" s="25" t="s">
        <v>263</v>
      </c>
      <c r="Y135" s="26">
        <v>42277</v>
      </c>
      <c r="AF135">
        <f>J135*$C$1</f>
        <v>2.1725000000000003</v>
      </c>
      <c r="AG135">
        <f>J135*0.8^3</f>
        <v>2.0224000000000006</v>
      </c>
      <c r="AH135">
        <f>AG135/(L135*0.01)</f>
        <v>2.1982608695652179</v>
      </c>
      <c r="AI135">
        <f>AH135*746</f>
        <v>1639.9026086956526</v>
      </c>
      <c r="AM135">
        <f>POWER((482439*AG135*$C$1),1/3)*60/1000</f>
        <v>4.8757560532822151</v>
      </c>
      <c r="AN135">
        <f>AI135/1000</f>
        <v>1.6399026086956525</v>
      </c>
      <c r="AO135">
        <f>AM135/AN135</f>
        <v>2.9731985469309663</v>
      </c>
      <c r="AP135">
        <f>(0.2*AM135+0.8*AM136)/(0.2*AN135+0.8*AN136)</f>
        <v>6.146530282156732</v>
      </c>
      <c r="AQ135">
        <f>-2.3*LN(J135/1.406)+6.59</f>
        <v>4.2141763932935179</v>
      </c>
      <c r="AR135">
        <f>IF(AP135&gt;AQ135,1,0)</f>
        <v>1</v>
      </c>
    </row>
    <row r="136" spans="1:44" ht="51.75" x14ac:dyDescent="0.25">
      <c r="A136" s="24" t="s">
        <v>278</v>
      </c>
      <c r="B136" s="25" t="s">
        <v>279</v>
      </c>
      <c r="C136" s="25" t="s">
        <v>403</v>
      </c>
      <c r="D136" s="25" t="s">
        <v>261</v>
      </c>
      <c r="E136" s="25" t="s">
        <v>211</v>
      </c>
      <c r="F136" s="25">
        <v>56</v>
      </c>
      <c r="G136" s="25">
        <v>625</v>
      </c>
      <c r="H136" s="25" t="b">
        <v>1</v>
      </c>
      <c r="I136" s="25" t="s">
        <v>262</v>
      </c>
      <c r="J136" s="25">
        <v>3.95</v>
      </c>
      <c r="K136" s="25">
        <v>1.32</v>
      </c>
      <c r="L136" s="25">
        <v>92</v>
      </c>
      <c r="M136" s="25">
        <v>3</v>
      </c>
      <c r="N136" s="25" t="b">
        <v>1</v>
      </c>
      <c r="O136" s="25">
        <v>13</v>
      </c>
      <c r="P136" s="25">
        <v>45</v>
      </c>
      <c r="Q136" s="25">
        <v>17.329999999999998</v>
      </c>
      <c r="R136" s="25">
        <v>8</v>
      </c>
      <c r="S136" s="25">
        <v>43</v>
      </c>
      <c r="T136" s="25">
        <v>11.16</v>
      </c>
      <c r="U136" s="25">
        <v>18</v>
      </c>
      <c r="V136" s="25">
        <v>47</v>
      </c>
      <c r="W136" s="25">
        <v>22.98</v>
      </c>
      <c r="X136" s="25" t="s">
        <v>263</v>
      </c>
      <c r="Y136" s="26">
        <v>42277</v>
      </c>
      <c r="AJ136">
        <f>0.0082*31.1^3/(3956*$C$1)</f>
        <v>0.11336423117933635</v>
      </c>
      <c r="AK136">
        <f>AJ136/(L136*0.01)</f>
        <v>0.12322199041232211</v>
      </c>
      <c r="AL136">
        <f>AK136*746</f>
        <v>91.923604847592301</v>
      </c>
      <c r="AM136">
        <f>POWER((482439*AJ136*$C$1),1/3)*60/1000</f>
        <v>1.8659999685540942</v>
      </c>
      <c r="AN136">
        <f>AL136/1000</f>
        <v>9.1923604847592308E-2</v>
      </c>
    </row>
    <row r="137" spans="1:44" ht="51.75" x14ac:dyDescent="0.25">
      <c r="A137" s="24" t="s">
        <v>278</v>
      </c>
      <c r="B137" s="25" t="s">
        <v>279</v>
      </c>
      <c r="C137" s="25" t="s">
        <v>404</v>
      </c>
      <c r="D137" s="25" t="s">
        <v>261</v>
      </c>
      <c r="E137" s="25" t="s">
        <v>211</v>
      </c>
      <c r="F137" s="25">
        <v>56</v>
      </c>
      <c r="G137" s="25">
        <v>3450</v>
      </c>
      <c r="H137" s="25" t="b">
        <v>1</v>
      </c>
      <c r="I137" s="25" t="s">
        <v>262</v>
      </c>
      <c r="J137" s="25">
        <v>3.95</v>
      </c>
      <c r="K137" s="25">
        <v>1.32</v>
      </c>
      <c r="L137" s="25">
        <v>92</v>
      </c>
      <c r="M137" s="25">
        <v>3</v>
      </c>
      <c r="N137" s="25" t="b">
        <v>1</v>
      </c>
      <c r="O137" s="25">
        <v>73</v>
      </c>
      <c r="P137" s="25">
        <v>2410</v>
      </c>
      <c r="Q137" s="25">
        <v>1.82</v>
      </c>
      <c r="R137" s="25">
        <v>43</v>
      </c>
      <c r="S137" s="25">
        <v>1945</v>
      </c>
      <c r="T137" s="25">
        <v>1.33</v>
      </c>
      <c r="U137" s="25">
        <v>99</v>
      </c>
      <c r="V137" s="25">
        <v>2776</v>
      </c>
      <c r="W137" s="25">
        <v>2.14</v>
      </c>
      <c r="X137" s="25" t="s">
        <v>263</v>
      </c>
      <c r="Y137" s="26">
        <v>42277</v>
      </c>
      <c r="AF137">
        <f>J137*$C$1</f>
        <v>2.1725000000000003</v>
      </c>
      <c r="AG137">
        <f>J137*0.8^3</f>
        <v>2.0224000000000006</v>
      </c>
      <c r="AH137">
        <f>AG137/(L137*0.01)</f>
        <v>2.1982608695652179</v>
      </c>
      <c r="AI137">
        <f>AH137*746</f>
        <v>1639.9026086956526</v>
      </c>
      <c r="AM137">
        <f>POWER((482439*AG137*$C$1),1/3)*60/1000</f>
        <v>4.8757560532822151</v>
      </c>
      <c r="AN137">
        <f>AI137/1000</f>
        <v>1.6399026086956525</v>
      </c>
      <c r="AO137">
        <f>AM137/AN137</f>
        <v>2.9731985469309663</v>
      </c>
      <c r="AP137">
        <f>(0.2*AM137+0.8*AM138)/(0.2*AN137+0.8*AN138)</f>
        <v>6.146530282156732</v>
      </c>
      <c r="AQ137">
        <f>-2.3*LN(J137/1.406)+6.59</f>
        <v>4.2141763932935179</v>
      </c>
      <c r="AR137">
        <f>IF(AP137&gt;AQ137,1,0)</f>
        <v>1</v>
      </c>
    </row>
    <row r="138" spans="1:44" ht="51.75" x14ac:dyDescent="0.25">
      <c r="A138" s="24" t="s">
        <v>278</v>
      </c>
      <c r="B138" s="25" t="s">
        <v>279</v>
      </c>
      <c r="C138" s="25" t="s">
        <v>405</v>
      </c>
      <c r="D138" s="25" t="s">
        <v>261</v>
      </c>
      <c r="E138" s="25" t="s">
        <v>211</v>
      </c>
      <c r="F138" s="25">
        <v>56</v>
      </c>
      <c r="G138" s="25">
        <v>625</v>
      </c>
      <c r="H138" s="25" t="b">
        <v>1</v>
      </c>
      <c r="I138" s="25" t="s">
        <v>262</v>
      </c>
      <c r="J138" s="25">
        <v>3.95</v>
      </c>
      <c r="K138" s="25">
        <v>1.32</v>
      </c>
      <c r="L138" s="25">
        <v>92</v>
      </c>
      <c r="M138" s="25">
        <v>3</v>
      </c>
      <c r="N138" s="25" t="b">
        <v>1</v>
      </c>
      <c r="O138" s="25">
        <v>13</v>
      </c>
      <c r="P138" s="25">
        <v>45</v>
      </c>
      <c r="Q138" s="25">
        <v>17.329999999999998</v>
      </c>
      <c r="R138" s="25">
        <v>8</v>
      </c>
      <c r="S138" s="25">
        <v>43</v>
      </c>
      <c r="T138" s="25">
        <v>11.16</v>
      </c>
      <c r="U138" s="25">
        <v>18</v>
      </c>
      <c r="V138" s="25">
        <v>47</v>
      </c>
      <c r="W138" s="25">
        <v>22.98</v>
      </c>
      <c r="X138" s="25" t="s">
        <v>263</v>
      </c>
      <c r="Y138" s="26">
        <v>42277</v>
      </c>
      <c r="AJ138">
        <f>0.0082*31.1^3/(3956*$C$1)</f>
        <v>0.11336423117933635</v>
      </c>
      <c r="AK138">
        <f>AJ138/(L138*0.01)</f>
        <v>0.12322199041232211</v>
      </c>
      <c r="AL138">
        <f>AK138*746</f>
        <v>91.923604847592301</v>
      </c>
      <c r="AM138">
        <f>POWER((482439*AJ138*$C$1),1/3)*60/1000</f>
        <v>1.8659999685540942</v>
      </c>
      <c r="AN138">
        <f>AL138/1000</f>
        <v>9.1923604847592308E-2</v>
      </c>
    </row>
    <row r="139" spans="1:44" ht="51.75" x14ac:dyDescent="0.25">
      <c r="A139" s="24" t="s">
        <v>278</v>
      </c>
      <c r="B139" s="25" t="s">
        <v>279</v>
      </c>
      <c r="C139" s="25" t="s">
        <v>406</v>
      </c>
      <c r="D139" s="25" t="s">
        <v>261</v>
      </c>
      <c r="E139" s="25" t="s">
        <v>211</v>
      </c>
      <c r="F139" s="25">
        <v>56</v>
      </c>
      <c r="G139" s="25">
        <v>3450</v>
      </c>
      <c r="H139" s="25" t="b">
        <v>1</v>
      </c>
      <c r="I139" s="25" t="s">
        <v>262</v>
      </c>
      <c r="J139" s="25">
        <v>3.95</v>
      </c>
      <c r="K139" s="25">
        <v>1.32</v>
      </c>
      <c r="L139" s="25">
        <v>92</v>
      </c>
      <c r="M139" s="25">
        <v>3</v>
      </c>
      <c r="N139" s="25" t="b">
        <v>1</v>
      </c>
      <c r="O139" s="25">
        <v>73</v>
      </c>
      <c r="P139" s="25">
        <v>2410</v>
      </c>
      <c r="Q139" s="25">
        <v>1.82</v>
      </c>
      <c r="R139" s="25">
        <v>43</v>
      </c>
      <c r="S139" s="25">
        <v>1945</v>
      </c>
      <c r="T139" s="25">
        <v>1.33</v>
      </c>
      <c r="U139" s="25">
        <v>99</v>
      </c>
      <c r="V139" s="25">
        <v>2776</v>
      </c>
      <c r="W139" s="25">
        <v>2.14</v>
      </c>
      <c r="X139" s="25" t="s">
        <v>263</v>
      </c>
      <c r="Y139" s="26">
        <v>42277</v>
      </c>
      <c r="AF139">
        <f>J139*$C$1</f>
        <v>2.1725000000000003</v>
      </c>
      <c r="AG139">
        <f>J139*0.8^3</f>
        <v>2.0224000000000006</v>
      </c>
      <c r="AH139">
        <f>AG139/(L139*0.01)</f>
        <v>2.1982608695652179</v>
      </c>
      <c r="AI139">
        <f>AH139*746</f>
        <v>1639.9026086956526</v>
      </c>
      <c r="AM139">
        <f>POWER((482439*AG139*$C$1),1/3)*60/1000</f>
        <v>4.8757560532822151</v>
      </c>
      <c r="AN139">
        <f>AI139/1000</f>
        <v>1.6399026086956525</v>
      </c>
      <c r="AO139">
        <f>AM139/AN139</f>
        <v>2.9731985469309663</v>
      </c>
      <c r="AP139">
        <f>(0.2*AM139+0.8*AM140)/(0.2*AN139+0.8*AN140)</f>
        <v>6.146530282156732</v>
      </c>
      <c r="AQ139">
        <f>-2.3*LN(J139/1.406)+6.59</f>
        <v>4.2141763932935179</v>
      </c>
      <c r="AR139">
        <f>IF(AP139&gt;AQ139,1,0)</f>
        <v>1</v>
      </c>
    </row>
    <row r="140" spans="1:44" ht="51.75" x14ac:dyDescent="0.25">
      <c r="A140" s="24" t="s">
        <v>278</v>
      </c>
      <c r="B140" s="25" t="s">
        <v>279</v>
      </c>
      <c r="C140" s="25" t="s">
        <v>407</v>
      </c>
      <c r="D140" s="25" t="s">
        <v>261</v>
      </c>
      <c r="E140" s="25" t="s">
        <v>211</v>
      </c>
      <c r="F140" s="25">
        <v>56</v>
      </c>
      <c r="G140" s="25">
        <v>625</v>
      </c>
      <c r="H140" s="25" t="b">
        <v>1</v>
      </c>
      <c r="I140" s="25" t="s">
        <v>262</v>
      </c>
      <c r="J140" s="25">
        <v>3.95</v>
      </c>
      <c r="K140" s="25">
        <v>1.32</v>
      </c>
      <c r="L140" s="25">
        <v>92</v>
      </c>
      <c r="M140" s="25">
        <v>3</v>
      </c>
      <c r="N140" s="25" t="b">
        <v>1</v>
      </c>
      <c r="O140" s="25">
        <v>13</v>
      </c>
      <c r="P140" s="25">
        <v>45</v>
      </c>
      <c r="Q140" s="25">
        <v>17.329999999999998</v>
      </c>
      <c r="R140" s="25">
        <v>8</v>
      </c>
      <c r="S140" s="25">
        <v>43</v>
      </c>
      <c r="T140" s="25">
        <v>11.16</v>
      </c>
      <c r="U140" s="25">
        <v>18</v>
      </c>
      <c r="V140" s="25">
        <v>47</v>
      </c>
      <c r="W140" s="25">
        <v>22.98</v>
      </c>
      <c r="X140" s="25" t="s">
        <v>263</v>
      </c>
      <c r="Y140" s="26">
        <v>42277</v>
      </c>
      <c r="AJ140">
        <f>0.0082*31.1^3/(3956*$C$1)</f>
        <v>0.11336423117933635</v>
      </c>
      <c r="AK140">
        <f>AJ140/(L140*0.01)</f>
        <v>0.12322199041232211</v>
      </c>
      <c r="AL140">
        <f>AK140*746</f>
        <v>91.923604847592301</v>
      </c>
      <c r="AM140">
        <f>POWER((482439*AJ140*$C$1),1/3)*60/1000</f>
        <v>1.8659999685540942</v>
      </c>
      <c r="AN140">
        <f>AL140/1000</f>
        <v>9.1923604847592308E-2</v>
      </c>
    </row>
    <row r="141" spans="1:44" ht="51.75" x14ac:dyDescent="0.25">
      <c r="A141" s="24" t="s">
        <v>278</v>
      </c>
      <c r="B141" s="25" t="s">
        <v>279</v>
      </c>
      <c r="C141" s="25" t="s">
        <v>408</v>
      </c>
      <c r="D141" s="25" t="s">
        <v>261</v>
      </c>
      <c r="E141" s="25" t="s">
        <v>211</v>
      </c>
      <c r="F141" s="25">
        <v>56</v>
      </c>
      <c r="G141" s="25">
        <v>3450</v>
      </c>
      <c r="H141" s="25" t="b">
        <v>1</v>
      </c>
      <c r="I141" s="25" t="s">
        <v>262</v>
      </c>
      <c r="J141" s="25">
        <v>3.95</v>
      </c>
      <c r="K141" s="25">
        <v>3.95</v>
      </c>
      <c r="L141" s="25">
        <v>92</v>
      </c>
      <c r="M141" s="25">
        <v>1</v>
      </c>
      <c r="N141" s="25" t="b">
        <v>1</v>
      </c>
      <c r="O141" s="25">
        <v>64</v>
      </c>
      <c r="P141" s="25">
        <v>1611</v>
      </c>
      <c r="Q141" s="25">
        <v>2.38</v>
      </c>
      <c r="R141" s="25">
        <v>40</v>
      </c>
      <c r="S141" s="25">
        <v>1380</v>
      </c>
      <c r="T141" s="25">
        <v>1.74</v>
      </c>
      <c r="U141" s="25">
        <v>82</v>
      </c>
      <c r="V141" s="25">
        <v>1710</v>
      </c>
      <c r="W141" s="25">
        <v>2.88</v>
      </c>
      <c r="X141" s="25" t="s">
        <v>263</v>
      </c>
      <c r="Y141" s="26">
        <v>42277</v>
      </c>
      <c r="AF141">
        <f>J141*$C$1</f>
        <v>2.1725000000000003</v>
      </c>
      <c r="AG141">
        <f>J141*0.8^3</f>
        <v>2.0224000000000006</v>
      </c>
      <c r="AH141">
        <f>AG141/(L141*0.01)</f>
        <v>2.1982608695652179</v>
      </c>
      <c r="AI141">
        <f>AH141*746</f>
        <v>1639.9026086956526</v>
      </c>
      <c r="AM141">
        <f>POWER((482439*AG141*$C$1),1/3)*60/1000</f>
        <v>4.8757560532822151</v>
      </c>
      <c r="AN141">
        <f>AI141/1000</f>
        <v>1.6399026086956525</v>
      </c>
      <c r="AO141">
        <f>AM141/AN141</f>
        <v>2.9731985469309663</v>
      </c>
      <c r="AP141">
        <f>(0.2*AM141+0.8*AM142)/(0.2*AN141+0.8*AN142)</f>
        <v>6.146530282156732</v>
      </c>
      <c r="AQ141">
        <f>-2.3*LN(J141/1.406)+6.59</f>
        <v>4.2141763932935179</v>
      </c>
      <c r="AR141">
        <f>IF(AP141&gt;AQ141,1,0)</f>
        <v>1</v>
      </c>
    </row>
    <row r="142" spans="1:44" ht="51.75" x14ac:dyDescent="0.25">
      <c r="A142" s="24" t="s">
        <v>278</v>
      </c>
      <c r="B142" s="25" t="s">
        <v>279</v>
      </c>
      <c r="C142" s="25" t="s">
        <v>409</v>
      </c>
      <c r="D142" s="25" t="s">
        <v>261</v>
      </c>
      <c r="E142" s="25" t="s">
        <v>211</v>
      </c>
      <c r="F142" s="25">
        <v>56</v>
      </c>
      <c r="G142" s="25">
        <v>625</v>
      </c>
      <c r="H142" s="25" t="b">
        <v>1</v>
      </c>
      <c r="I142" s="25" t="s">
        <v>262</v>
      </c>
      <c r="J142" s="25">
        <v>3.95</v>
      </c>
      <c r="K142" s="25">
        <v>3.95</v>
      </c>
      <c r="L142" s="25">
        <v>92</v>
      </c>
      <c r="M142" s="25">
        <v>1</v>
      </c>
      <c r="N142" s="25" t="b">
        <v>1</v>
      </c>
      <c r="O142" s="25">
        <v>12</v>
      </c>
      <c r="P142" s="25">
        <v>43</v>
      </c>
      <c r="Q142" s="25">
        <v>16.739999999999998</v>
      </c>
      <c r="R142" s="25">
        <v>7</v>
      </c>
      <c r="S142" s="25">
        <v>41</v>
      </c>
      <c r="T142" s="25">
        <v>10.24</v>
      </c>
      <c r="U142" s="25">
        <v>15</v>
      </c>
      <c r="V142" s="25">
        <v>43</v>
      </c>
      <c r="W142" s="25">
        <v>20.93</v>
      </c>
      <c r="X142" s="25" t="s">
        <v>263</v>
      </c>
      <c r="Y142" s="26">
        <v>42277</v>
      </c>
      <c r="AJ142">
        <f>0.0082*31.1^3/(3956*$C$1)</f>
        <v>0.11336423117933635</v>
      </c>
      <c r="AK142">
        <f>AJ142/(L142*0.01)</f>
        <v>0.12322199041232211</v>
      </c>
      <c r="AL142">
        <f>AK142*746</f>
        <v>91.923604847592301</v>
      </c>
      <c r="AM142">
        <f>POWER((482439*AJ142*$C$1),1/3)*60/1000</f>
        <v>1.8659999685540942</v>
      </c>
      <c r="AN142">
        <f>AL142/1000</f>
        <v>9.1923604847592308E-2</v>
      </c>
    </row>
    <row r="143" spans="1:44" ht="51.75" x14ac:dyDescent="0.25">
      <c r="A143" s="24" t="s">
        <v>278</v>
      </c>
      <c r="B143" s="25" t="s">
        <v>279</v>
      </c>
      <c r="C143" s="25" t="s">
        <v>410</v>
      </c>
      <c r="D143" s="25" t="s">
        <v>261</v>
      </c>
      <c r="E143" s="25" t="s">
        <v>211</v>
      </c>
      <c r="F143" s="25">
        <v>56</v>
      </c>
      <c r="G143" s="25">
        <v>3450</v>
      </c>
      <c r="H143" s="25" t="b">
        <v>1</v>
      </c>
      <c r="I143" s="25" t="s">
        <v>262</v>
      </c>
      <c r="J143" s="25">
        <v>3.95</v>
      </c>
      <c r="K143" s="25">
        <v>1.98</v>
      </c>
      <c r="L143" s="25">
        <v>92</v>
      </c>
      <c r="M143" s="25">
        <v>2</v>
      </c>
      <c r="N143" s="25" t="b">
        <v>1</v>
      </c>
      <c r="O143" s="25">
        <v>68</v>
      </c>
      <c r="P143" s="25">
        <v>2003</v>
      </c>
      <c r="Q143" s="25">
        <v>2.04</v>
      </c>
      <c r="R143" s="25">
        <v>41</v>
      </c>
      <c r="S143" s="25">
        <v>1683</v>
      </c>
      <c r="T143" s="25">
        <v>1.46</v>
      </c>
      <c r="U143" s="25">
        <v>92</v>
      </c>
      <c r="V143" s="25">
        <v>2267</v>
      </c>
      <c r="W143" s="25">
        <v>2.4300000000000002</v>
      </c>
      <c r="X143" s="25" t="s">
        <v>263</v>
      </c>
      <c r="Y143" s="26">
        <v>42277</v>
      </c>
      <c r="AF143">
        <f>J143*$C$1</f>
        <v>2.1725000000000003</v>
      </c>
      <c r="AG143">
        <f>J143*0.8^3</f>
        <v>2.0224000000000006</v>
      </c>
      <c r="AH143">
        <f>AG143/(L143*0.01)</f>
        <v>2.1982608695652179</v>
      </c>
      <c r="AI143">
        <f>AH143*746</f>
        <v>1639.9026086956526</v>
      </c>
      <c r="AM143">
        <f>POWER((482439*AG143*$C$1),1/3)*60/1000</f>
        <v>4.8757560532822151</v>
      </c>
      <c r="AN143">
        <f>AI143/1000</f>
        <v>1.6399026086956525</v>
      </c>
      <c r="AO143">
        <f>AM143/AN143</f>
        <v>2.9731985469309663</v>
      </c>
      <c r="AP143">
        <f>(0.2*AM143+0.8*AM144)/(0.2*AN143+0.8*AN144)</f>
        <v>6.146530282156732</v>
      </c>
      <c r="AQ143">
        <f>-2.3*LN(J143/1.406)+6.59</f>
        <v>4.2141763932935179</v>
      </c>
      <c r="AR143">
        <f>IF(AP143&gt;AQ143,1,0)</f>
        <v>1</v>
      </c>
    </row>
    <row r="144" spans="1:44" ht="51.75" x14ac:dyDescent="0.25">
      <c r="A144" s="24" t="s">
        <v>278</v>
      </c>
      <c r="B144" s="25" t="s">
        <v>279</v>
      </c>
      <c r="C144" s="25" t="s">
        <v>411</v>
      </c>
      <c r="D144" s="25" t="s">
        <v>261</v>
      </c>
      <c r="E144" s="25" t="s">
        <v>211</v>
      </c>
      <c r="F144" s="25">
        <v>56</v>
      </c>
      <c r="G144" s="25">
        <v>625</v>
      </c>
      <c r="H144" s="25" t="b">
        <v>1</v>
      </c>
      <c r="I144" s="25" t="s">
        <v>262</v>
      </c>
      <c r="J144" s="25">
        <v>3.95</v>
      </c>
      <c r="K144" s="25">
        <v>1.98</v>
      </c>
      <c r="L144" s="25">
        <v>92</v>
      </c>
      <c r="M144" s="25">
        <v>2</v>
      </c>
      <c r="N144" s="25" t="b">
        <v>1</v>
      </c>
      <c r="O144" s="25">
        <v>13</v>
      </c>
      <c r="P144" s="25">
        <v>44</v>
      </c>
      <c r="Q144" s="25">
        <v>17.73</v>
      </c>
      <c r="R144" s="25">
        <v>8</v>
      </c>
      <c r="S144" s="25">
        <v>42</v>
      </c>
      <c r="T144" s="25">
        <v>11.43</v>
      </c>
      <c r="U144" s="25">
        <v>17</v>
      </c>
      <c r="V144" s="25">
        <v>45</v>
      </c>
      <c r="W144" s="25">
        <v>22.67</v>
      </c>
      <c r="X144" s="25" t="s">
        <v>263</v>
      </c>
      <c r="Y144" s="26">
        <v>42277</v>
      </c>
      <c r="AJ144">
        <f>0.0082*31.1^3/(3956*$C$1)</f>
        <v>0.11336423117933635</v>
      </c>
      <c r="AK144">
        <f>AJ144/(L144*0.01)</f>
        <v>0.12322199041232211</v>
      </c>
      <c r="AL144">
        <f>AK144*746</f>
        <v>91.923604847592301</v>
      </c>
      <c r="AM144">
        <f>POWER((482439*AJ144*$C$1),1/3)*60/1000</f>
        <v>1.8659999685540942</v>
      </c>
      <c r="AN144">
        <f>AL144/1000</f>
        <v>9.1923604847592308E-2</v>
      </c>
    </row>
    <row r="145" spans="1:44" ht="51.75" x14ac:dyDescent="0.25">
      <c r="A145" s="24" t="s">
        <v>278</v>
      </c>
      <c r="B145" s="25" t="s">
        <v>412</v>
      </c>
      <c r="C145" s="25" t="s">
        <v>413</v>
      </c>
      <c r="D145" s="25" t="s">
        <v>261</v>
      </c>
      <c r="E145" s="25" t="s">
        <v>211</v>
      </c>
      <c r="F145" s="25">
        <v>56</v>
      </c>
      <c r="G145" s="25">
        <v>3450</v>
      </c>
      <c r="H145" s="25" t="b">
        <v>1</v>
      </c>
      <c r="I145" s="25" t="s">
        <v>262</v>
      </c>
      <c r="J145" s="25">
        <v>3.95</v>
      </c>
      <c r="K145" s="25">
        <v>1.32</v>
      </c>
      <c r="L145" s="25">
        <v>92</v>
      </c>
      <c r="M145" s="25">
        <v>3</v>
      </c>
      <c r="N145" s="25" t="b">
        <v>1</v>
      </c>
      <c r="O145" s="25">
        <v>70</v>
      </c>
      <c r="P145" s="25">
        <v>2222</v>
      </c>
      <c r="Q145" s="25">
        <v>1.89</v>
      </c>
      <c r="R145" s="25">
        <v>42</v>
      </c>
      <c r="S145" s="25">
        <v>1819</v>
      </c>
      <c r="T145" s="25">
        <v>1.39</v>
      </c>
      <c r="U145" s="25">
        <v>95</v>
      </c>
      <c r="V145" s="25">
        <v>2553</v>
      </c>
      <c r="W145" s="25">
        <v>2.23</v>
      </c>
      <c r="X145" s="25" t="s">
        <v>263</v>
      </c>
      <c r="Y145" s="26">
        <v>42277</v>
      </c>
      <c r="AF145">
        <f>J145*$C$1</f>
        <v>2.1725000000000003</v>
      </c>
      <c r="AG145">
        <f>J145*0.8^3</f>
        <v>2.0224000000000006</v>
      </c>
      <c r="AH145">
        <f>AG145/(L145*0.01)</f>
        <v>2.1982608695652179</v>
      </c>
      <c r="AI145">
        <f>AH145*746</f>
        <v>1639.9026086956526</v>
      </c>
      <c r="AM145">
        <f>POWER((482439*AG145*$C$1),1/3)*60/1000</f>
        <v>4.8757560532822151</v>
      </c>
      <c r="AN145">
        <f>AI145/1000</f>
        <v>1.6399026086956525</v>
      </c>
      <c r="AO145">
        <f>AM145/AN145</f>
        <v>2.9731985469309663</v>
      </c>
      <c r="AP145">
        <f>(0.2*AM145+0.8*AM146)/(0.2*AN145+0.8*AN146)</f>
        <v>6.146530282156732</v>
      </c>
      <c r="AQ145">
        <f>-2.3*LN(J145/1.406)+6.59</f>
        <v>4.2141763932935179</v>
      </c>
      <c r="AR145">
        <f>IF(AP145&gt;AQ145,1,0)</f>
        <v>1</v>
      </c>
    </row>
    <row r="146" spans="1:44" ht="51.75" x14ac:dyDescent="0.25">
      <c r="A146" s="24" t="s">
        <v>278</v>
      </c>
      <c r="B146" s="25" t="s">
        <v>412</v>
      </c>
      <c r="C146" s="25" t="s">
        <v>414</v>
      </c>
      <c r="D146" s="25" t="s">
        <v>261</v>
      </c>
      <c r="E146" s="25" t="s">
        <v>211</v>
      </c>
      <c r="F146" s="25">
        <v>56</v>
      </c>
      <c r="G146" s="25">
        <v>625</v>
      </c>
      <c r="H146" s="25" t="b">
        <v>1</v>
      </c>
      <c r="I146" s="25" t="s">
        <v>262</v>
      </c>
      <c r="J146" s="25">
        <v>3.95</v>
      </c>
      <c r="K146" s="25">
        <v>1.32</v>
      </c>
      <c r="L146" s="25">
        <v>92</v>
      </c>
      <c r="M146" s="25">
        <v>3</v>
      </c>
      <c r="N146" s="25" t="b">
        <v>1</v>
      </c>
      <c r="O146" s="25">
        <v>13</v>
      </c>
      <c r="P146" s="25">
        <v>45</v>
      </c>
      <c r="Q146" s="25">
        <v>17.329999999999998</v>
      </c>
      <c r="R146" s="25">
        <v>8</v>
      </c>
      <c r="S146" s="25">
        <v>43</v>
      </c>
      <c r="T146" s="25">
        <v>11.16</v>
      </c>
      <c r="U146" s="25">
        <v>17</v>
      </c>
      <c r="V146" s="25">
        <v>47</v>
      </c>
      <c r="W146" s="25">
        <v>21.7</v>
      </c>
      <c r="X146" s="25" t="s">
        <v>263</v>
      </c>
      <c r="Y146" s="26">
        <v>42277</v>
      </c>
      <c r="AJ146">
        <f>0.0082*31.1^3/(3956*$C$1)</f>
        <v>0.11336423117933635</v>
      </c>
      <c r="AK146">
        <f>AJ146/(L146*0.01)</f>
        <v>0.12322199041232211</v>
      </c>
      <c r="AL146">
        <f>AK146*746</f>
        <v>91.923604847592301</v>
      </c>
      <c r="AM146">
        <f>POWER((482439*AJ146*$C$1),1/3)*60/1000</f>
        <v>1.8659999685540942</v>
      </c>
      <c r="AN146">
        <f>AL146/1000</f>
        <v>9.1923604847592308E-2</v>
      </c>
    </row>
    <row r="147" spans="1:44" ht="51.75" x14ac:dyDescent="0.25">
      <c r="A147" s="24" t="s">
        <v>278</v>
      </c>
      <c r="B147" s="25" t="s">
        <v>412</v>
      </c>
      <c r="C147" s="25" t="s">
        <v>415</v>
      </c>
      <c r="D147" s="25" t="s">
        <v>261</v>
      </c>
      <c r="E147" s="25" t="s">
        <v>211</v>
      </c>
      <c r="F147" s="25">
        <v>56</v>
      </c>
      <c r="G147" s="25">
        <v>3450</v>
      </c>
      <c r="H147" s="25" t="b">
        <v>1</v>
      </c>
      <c r="I147" s="25" t="s">
        <v>262</v>
      </c>
      <c r="J147" s="25">
        <v>3.95</v>
      </c>
      <c r="K147" s="25">
        <v>1.32</v>
      </c>
      <c r="L147" s="25">
        <v>92</v>
      </c>
      <c r="M147" s="25">
        <v>3</v>
      </c>
      <c r="N147" s="25" t="b">
        <v>1</v>
      </c>
      <c r="O147" s="25">
        <v>73</v>
      </c>
      <c r="P147" s="25">
        <v>2410</v>
      </c>
      <c r="Q147" s="25">
        <v>1.82</v>
      </c>
      <c r="R147" s="25">
        <v>43</v>
      </c>
      <c r="S147" s="25">
        <v>1945</v>
      </c>
      <c r="T147" s="25">
        <v>1.33</v>
      </c>
      <c r="U147" s="25">
        <v>99</v>
      </c>
      <c r="V147" s="25">
        <v>2776</v>
      </c>
      <c r="W147" s="25">
        <v>2.14</v>
      </c>
      <c r="X147" s="25" t="s">
        <v>263</v>
      </c>
      <c r="Y147" s="26">
        <v>42277</v>
      </c>
      <c r="AF147">
        <f>J147*$C$1</f>
        <v>2.1725000000000003</v>
      </c>
      <c r="AG147">
        <f>J147*0.8^3</f>
        <v>2.0224000000000006</v>
      </c>
      <c r="AH147">
        <f>AG147/(L147*0.01)</f>
        <v>2.1982608695652179</v>
      </c>
      <c r="AI147">
        <f>AH147*746</f>
        <v>1639.9026086956526</v>
      </c>
      <c r="AM147">
        <f>POWER((482439*AG147*$C$1),1/3)*60/1000</f>
        <v>4.8757560532822151</v>
      </c>
      <c r="AN147">
        <f>AI147/1000</f>
        <v>1.6399026086956525</v>
      </c>
      <c r="AO147">
        <f>AM147/AN147</f>
        <v>2.9731985469309663</v>
      </c>
      <c r="AP147">
        <f>(0.2*AM147+0.8*AM148)/(0.2*AN147+0.8*AN148)</f>
        <v>6.146530282156732</v>
      </c>
      <c r="AQ147">
        <f>-2.3*LN(J147/1.406)+6.59</f>
        <v>4.2141763932935179</v>
      </c>
      <c r="AR147">
        <f>IF(AP147&gt;AQ147,1,0)</f>
        <v>1</v>
      </c>
    </row>
    <row r="148" spans="1:44" ht="51.75" x14ac:dyDescent="0.25">
      <c r="A148" s="24" t="s">
        <v>278</v>
      </c>
      <c r="B148" s="25" t="s">
        <v>412</v>
      </c>
      <c r="C148" s="25" t="s">
        <v>416</v>
      </c>
      <c r="D148" s="25" t="s">
        <v>261</v>
      </c>
      <c r="E148" s="25" t="s">
        <v>211</v>
      </c>
      <c r="F148" s="25">
        <v>56</v>
      </c>
      <c r="G148" s="25">
        <v>625</v>
      </c>
      <c r="H148" s="25" t="b">
        <v>1</v>
      </c>
      <c r="I148" s="25" t="s">
        <v>262</v>
      </c>
      <c r="J148" s="25">
        <v>3.95</v>
      </c>
      <c r="K148" s="25">
        <v>1.32</v>
      </c>
      <c r="L148" s="25">
        <v>92</v>
      </c>
      <c r="M148" s="25">
        <v>3</v>
      </c>
      <c r="N148" s="25" t="b">
        <v>1</v>
      </c>
      <c r="O148" s="25">
        <v>13</v>
      </c>
      <c r="P148" s="25">
        <v>45</v>
      </c>
      <c r="Q148" s="25">
        <v>17.329999999999998</v>
      </c>
      <c r="R148" s="25">
        <v>8</v>
      </c>
      <c r="S148" s="25">
        <v>43</v>
      </c>
      <c r="T148" s="25">
        <v>11.16</v>
      </c>
      <c r="U148" s="25">
        <v>18</v>
      </c>
      <c r="V148" s="25">
        <v>47</v>
      </c>
      <c r="W148" s="25">
        <v>22.98</v>
      </c>
      <c r="X148" s="25" t="s">
        <v>263</v>
      </c>
      <c r="Y148" s="26">
        <v>42277</v>
      </c>
      <c r="AJ148">
        <f>0.0082*31.1^3/(3956*$C$1)</f>
        <v>0.11336423117933635</v>
      </c>
      <c r="AK148">
        <f>AJ148/(L148*0.01)</f>
        <v>0.12322199041232211</v>
      </c>
      <c r="AL148">
        <f>AK148*746</f>
        <v>91.923604847592301</v>
      </c>
      <c r="AM148">
        <f>POWER((482439*AJ148*$C$1),1/3)*60/1000</f>
        <v>1.8659999685540942</v>
      </c>
      <c r="AN148">
        <f>AL148/1000</f>
        <v>9.1923604847592308E-2</v>
      </c>
    </row>
    <row r="149" spans="1:44" ht="51.75" x14ac:dyDescent="0.25">
      <c r="A149" s="24" t="s">
        <v>278</v>
      </c>
      <c r="B149" s="25" t="s">
        <v>279</v>
      </c>
      <c r="C149" s="25" t="s">
        <v>417</v>
      </c>
      <c r="D149" s="25" t="s">
        <v>261</v>
      </c>
      <c r="E149" s="25" t="s">
        <v>211</v>
      </c>
      <c r="F149" s="25">
        <v>56</v>
      </c>
      <c r="G149" s="25">
        <v>3450</v>
      </c>
      <c r="H149" s="25" t="b">
        <v>1</v>
      </c>
      <c r="I149" s="25" t="s">
        <v>262</v>
      </c>
      <c r="J149" s="25">
        <v>3.95</v>
      </c>
      <c r="K149" s="25">
        <v>1.32</v>
      </c>
      <c r="L149" s="25">
        <v>92</v>
      </c>
      <c r="M149" s="25">
        <v>3</v>
      </c>
      <c r="N149" s="25" t="b">
        <v>1</v>
      </c>
      <c r="O149" s="25">
        <v>74</v>
      </c>
      <c r="P149" s="25">
        <v>2545</v>
      </c>
      <c r="Q149" s="25">
        <v>1.74</v>
      </c>
      <c r="R149" s="25">
        <v>44</v>
      </c>
      <c r="S149" s="25">
        <v>2138</v>
      </c>
      <c r="T149" s="25">
        <v>1.23</v>
      </c>
      <c r="U149" s="25">
        <v>101</v>
      </c>
      <c r="V149" s="25">
        <v>2837</v>
      </c>
      <c r="W149" s="25">
        <v>2.14</v>
      </c>
      <c r="X149" s="25" t="s">
        <v>263</v>
      </c>
      <c r="Y149" s="26">
        <v>42277</v>
      </c>
      <c r="AF149">
        <f>J149*$C$1</f>
        <v>2.1725000000000003</v>
      </c>
      <c r="AG149">
        <f>J149*0.8^3</f>
        <v>2.0224000000000006</v>
      </c>
      <c r="AH149">
        <f>AG149/(L149*0.01)</f>
        <v>2.1982608695652179</v>
      </c>
      <c r="AI149">
        <f>AH149*746</f>
        <v>1639.9026086956526</v>
      </c>
      <c r="AM149">
        <f>POWER((482439*AG149*$C$1),1/3)*60/1000</f>
        <v>4.8757560532822151</v>
      </c>
      <c r="AN149">
        <f>AI149/1000</f>
        <v>1.6399026086956525</v>
      </c>
      <c r="AO149">
        <f>AM149/AN149</f>
        <v>2.9731985469309663</v>
      </c>
      <c r="AP149">
        <f>(0.2*AM149+0.8*AM150)/(0.2*AN149+0.8*AN150)</f>
        <v>6.146530282156732</v>
      </c>
      <c r="AQ149">
        <f>-2.3*LN(J149/1.406)+6.59</f>
        <v>4.2141763932935179</v>
      </c>
      <c r="AR149">
        <f>IF(AP149&gt;AQ149,1,0)</f>
        <v>1</v>
      </c>
    </row>
    <row r="150" spans="1:44" ht="51.75" x14ac:dyDescent="0.25">
      <c r="A150" s="24" t="s">
        <v>278</v>
      </c>
      <c r="B150" s="25" t="s">
        <v>279</v>
      </c>
      <c r="C150" s="25" t="s">
        <v>418</v>
      </c>
      <c r="D150" s="25" t="s">
        <v>261</v>
      </c>
      <c r="E150" s="25" t="s">
        <v>211</v>
      </c>
      <c r="F150" s="25">
        <v>56</v>
      </c>
      <c r="G150" s="25">
        <v>625</v>
      </c>
      <c r="H150" s="25" t="b">
        <v>1</v>
      </c>
      <c r="I150" s="25" t="s">
        <v>262</v>
      </c>
      <c r="J150" s="25">
        <v>3.95</v>
      </c>
      <c r="K150" s="25">
        <v>1.32</v>
      </c>
      <c r="L150" s="25">
        <v>92</v>
      </c>
      <c r="M150" s="25">
        <v>3</v>
      </c>
      <c r="N150" s="25" t="b">
        <v>1</v>
      </c>
      <c r="O150" s="25">
        <v>13</v>
      </c>
      <c r="P150" s="25">
        <v>42</v>
      </c>
      <c r="Q150" s="25">
        <v>18.57</v>
      </c>
      <c r="R150" s="25">
        <v>8</v>
      </c>
      <c r="S150" s="25">
        <v>40</v>
      </c>
      <c r="T150" s="25">
        <v>12</v>
      </c>
      <c r="U150" s="25">
        <v>18</v>
      </c>
      <c r="V150" s="25">
        <v>44</v>
      </c>
      <c r="W150" s="25">
        <v>24.55</v>
      </c>
      <c r="X150" s="25" t="s">
        <v>263</v>
      </c>
      <c r="Y150" s="26">
        <v>42277</v>
      </c>
      <c r="AJ150">
        <f>0.0082*31.1^3/(3956*$C$1)</f>
        <v>0.11336423117933635</v>
      </c>
      <c r="AK150">
        <f>AJ150/(L150*0.01)</f>
        <v>0.12322199041232211</v>
      </c>
      <c r="AL150">
        <f>AK150*746</f>
        <v>91.923604847592301</v>
      </c>
      <c r="AM150">
        <f>POWER((482439*AJ150*$C$1),1/3)*60/1000</f>
        <v>1.8659999685540942</v>
      </c>
      <c r="AN150">
        <f>AL150/1000</f>
        <v>9.1923604847592308E-2</v>
      </c>
    </row>
    <row r="151" spans="1:44" ht="51.75" x14ac:dyDescent="0.25">
      <c r="A151" s="24" t="s">
        <v>278</v>
      </c>
      <c r="B151" s="25" t="s">
        <v>279</v>
      </c>
      <c r="C151" s="25" t="s">
        <v>419</v>
      </c>
      <c r="D151" s="25" t="s">
        <v>261</v>
      </c>
      <c r="E151" s="25" t="s">
        <v>211</v>
      </c>
      <c r="F151" s="25">
        <v>56</v>
      </c>
      <c r="G151" s="25">
        <v>3450</v>
      </c>
      <c r="H151" s="25" t="b">
        <v>1</v>
      </c>
      <c r="I151" s="25" t="s">
        <v>262</v>
      </c>
      <c r="J151" s="25">
        <v>3.95</v>
      </c>
      <c r="K151" s="25">
        <v>1.32</v>
      </c>
      <c r="L151" s="25">
        <v>92</v>
      </c>
      <c r="M151" s="25">
        <v>3</v>
      </c>
      <c r="N151" s="25" t="b">
        <v>1</v>
      </c>
      <c r="O151" s="25">
        <v>74</v>
      </c>
      <c r="P151" s="25">
        <v>2545</v>
      </c>
      <c r="Q151" s="25">
        <v>1.74</v>
      </c>
      <c r="R151" s="25">
        <v>44</v>
      </c>
      <c r="S151" s="25">
        <v>2138</v>
      </c>
      <c r="T151" s="25">
        <v>1.23</v>
      </c>
      <c r="U151" s="25">
        <v>101</v>
      </c>
      <c r="V151" s="25">
        <v>2837</v>
      </c>
      <c r="W151" s="25">
        <v>2.14</v>
      </c>
      <c r="X151" s="25" t="s">
        <v>263</v>
      </c>
      <c r="Y151" s="26">
        <v>42277</v>
      </c>
      <c r="AF151">
        <f>J151*$C$1</f>
        <v>2.1725000000000003</v>
      </c>
      <c r="AG151">
        <f>J151*0.8^3</f>
        <v>2.0224000000000006</v>
      </c>
      <c r="AH151">
        <f>AG151/(L151*0.01)</f>
        <v>2.1982608695652179</v>
      </c>
      <c r="AI151">
        <f>AH151*746</f>
        <v>1639.9026086956526</v>
      </c>
      <c r="AM151">
        <f>POWER((482439*AG151*$C$1),1/3)*60/1000</f>
        <v>4.8757560532822151</v>
      </c>
      <c r="AN151">
        <f>AI151/1000</f>
        <v>1.6399026086956525</v>
      </c>
      <c r="AO151">
        <f>AM151/AN151</f>
        <v>2.9731985469309663</v>
      </c>
      <c r="AP151">
        <f>(0.2*AM151+0.8*AM152)/(0.2*AN151+0.8*AN152)</f>
        <v>6.146530282156732</v>
      </c>
      <c r="AQ151">
        <f>-2.3*LN(J151/1.406)+6.59</f>
        <v>4.2141763932935179</v>
      </c>
      <c r="AR151">
        <f>IF(AP151&gt;AQ151,1,0)</f>
        <v>1</v>
      </c>
    </row>
    <row r="152" spans="1:44" ht="51.75" x14ac:dyDescent="0.25">
      <c r="A152" s="24" t="s">
        <v>278</v>
      </c>
      <c r="B152" s="25" t="s">
        <v>279</v>
      </c>
      <c r="C152" s="25" t="s">
        <v>420</v>
      </c>
      <c r="D152" s="25" t="s">
        <v>261</v>
      </c>
      <c r="E152" s="25" t="s">
        <v>211</v>
      </c>
      <c r="F152" s="25">
        <v>56</v>
      </c>
      <c r="G152" s="25">
        <v>625</v>
      </c>
      <c r="H152" s="25" t="b">
        <v>1</v>
      </c>
      <c r="I152" s="25" t="s">
        <v>262</v>
      </c>
      <c r="J152" s="25">
        <v>3.95</v>
      </c>
      <c r="K152" s="25">
        <v>1.32</v>
      </c>
      <c r="L152" s="25">
        <v>92</v>
      </c>
      <c r="M152" s="25">
        <v>3</v>
      </c>
      <c r="N152" s="25" t="b">
        <v>1</v>
      </c>
      <c r="O152" s="25">
        <v>13</v>
      </c>
      <c r="P152" s="25">
        <v>42</v>
      </c>
      <c r="Q152" s="25">
        <v>18.57</v>
      </c>
      <c r="R152" s="25">
        <v>8</v>
      </c>
      <c r="S152" s="25">
        <v>40</v>
      </c>
      <c r="T152" s="25">
        <v>12</v>
      </c>
      <c r="U152" s="25">
        <v>18</v>
      </c>
      <c r="V152" s="25">
        <v>44</v>
      </c>
      <c r="W152" s="25">
        <v>24.55</v>
      </c>
      <c r="X152" s="25" t="s">
        <v>263</v>
      </c>
      <c r="Y152" s="26">
        <v>42277</v>
      </c>
      <c r="AJ152">
        <f>0.0082*31.1^3/(3956*$C$1)</f>
        <v>0.11336423117933635</v>
      </c>
      <c r="AK152">
        <f>AJ152/(L152*0.01)</f>
        <v>0.12322199041232211</v>
      </c>
      <c r="AL152">
        <f>AK152*746</f>
        <v>91.923604847592301</v>
      </c>
      <c r="AM152">
        <f>POWER((482439*AJ152*$C$1),1/3)*60/1000</f>
        <v>1.8659999685540942</v>
      </c>
      <c r="AN152">
        <f>AL152/1000</f>
        <v>9.1923604847592308E-2</v>
      </c>
    </row>
    <row r="153" spans="1:44" ht="51.75" x14ac:dyDescent="0.25">
      <c r="A153" s="24" t="s">
        <v>278</v>
      </c>
      <c r="B153" s="25" t="s">
        <v>279</v>
      </c>
      <c r="C153" s="25" t="s">
        <v>421</v>
      </c>
      <c r="D153" s="25" t="s">
        <v>261</v>
      </c>
      <c r="E153" s="25" t="s">
        <v>211</v>
      </c>
      <c r="F153" s="25">
        <v>56</v>
      </c>
      <c r="G153" s="25">
        <v>3450</v>
      </c>
      <c r="H153" s="25" t="b">
        <v>1</v>
      </c>
      <c r="I153" s="25" t="s">
        <v>262</v>
      </c>
      <c r="J153" s="25">
        <v>3.95</v>
      </c>
      <c r="K153" s="25">
        <v>1.32</v>
      </c>
      <c r="L153" s="25">
        <v>92</v>
      </c>
      <c r="M153" s="25">
        <v>3</v>
      </c>
      <c r="N153" s="25" t="b">
        <v>1</v>
      </c>
      <c r="O153" s="25">
        <v>74</v>
      </c>
      <c r="P153" s="25">
        <v>2545</v>
      </c>
      <c r="Q153" s="25">
        <v>1.74</v>
      </c>
      <c r="R153" s="25">
        <v>44</v>
      </c>
      <c r="S153" s="25">
        <v>2138</v>
      </c>
      <c r="T153" s="25">
        <v>1.23</v>
      </c>
      <c r="U153" s="25">
        <v>101</v>
      </c>
      <c r="V153" s="25">
        <v>2837</v>
      </c>
      <c r="W153" s="25">
        <v>2.14</v>
      </c>
      <c r="X153" s="25" t="s">
        <v>263</v>
      </c>
      <c r="Y153" s="26">
        <v>42277</v>
      </c>
      <c r="AF153">
        <f>J153*$C$1</f>
        <v>2.1725000000000003</v>
      </c>
      <c r="AG153">
        <f>J153*0.8^3</f>
        <v>2.0224000000000006</v>
      </c>
      <c r="AH153">
        <f>AG153/(L153*0.01)</f>
        <v>2.1982608695652179</v>
      </c>
      <c r="AI153">
        <f>AH153*746</f>
        <v>1639.9026086956526</v>
      </c>
      <c r="AM153">
        <f>POWER((482439*AG153*$C$1),1/3)*60/1000</f>
        <v>4.8757560532822151</v>
      </c>
      <c r="AN153">
        <f>AI153/1000</f>
        <v>1.6399026086956525</v>
      </c>
      <c r="AO153">
        <f>AM153/AN153</f>
        <v>2.9731985469309663</v>
      </c>
      <c r="AP153">
        <f>(0.2*AM153+0.8*AM154)/(0.2*AN153+0.8*AN154)</f>
        <v>6.146530282156732</v>
      </c>
      <c r="AQ153">
        <f>-2.3*LN(J153/1.406)+6.59</f>
        <v>4.2141763932935179</v>
      </c>
      <c r="AR153">
        <f>IF(AP153&gt;AQ153,1,0)</f>
        <v>1</v>
      </c>
    </row>
    <row r="154" spans="1:44" ht="51.75" x14ac:dyDescent="0.25">
      <c r="A154" s="24" t="s">
        <v>278</v>
      </c>
      <c r="B154" s="25" t="s">
        <v>279</v>
      </c>
      <c r="C154" s="25" t="s">
        <v>422</v>
      </c>
      <c r="D154" s="25" t="s">
        <v>261</v>
      </c>
      <c r="E154" s="25" t="s">
        <v>211</v>
      </c>
      <c r="F154" s="25">
        <v>56</v>
      </c>
      <c r="G154" s="25">
        <v>625</v>
      </c>
      <c r="H154" s="25" t="b">
        <v>1</v>
      </c>
      <c r="I154" s="25" t="s">
        <v>262</v>
      </c>
      <c r="J154" s="25">
        <v>3.95</v>
      </c>
      <c r="K154" s="25">
        <v>1.32</v>
      </c>
      <c r="L154" s="25">
        <v>92</v>
      </c>
      <c r="M154" s="25">
        <v>3</v>
      </c>
      <c r="N154" s="25" t="b">
        <v>1</v>
      </c>
      <c r="O154" s="25">
        <v>13</v>
      </c>
      <c r="P154" s="25">
        <v>42</v>
      </c>
      <c r="Q154" s="25">
        <v>18.57</v>
      </c>
      <c r="R154" s="25">
        <v>8</v>
      </c>
      <c r="S154" s="25">
        <v>40</v>
      </c>
      <c r="T154" s="25">
        <v>12</v>
      </c>
      <c r="U154" s="25">
        <v>18</v>
      </c>
      <c r="V154" s="25">
        <v>44</v>
      </c>
      <c r="W154" s="25">
        <v>24.55</v>
      </c>
      <c r="X154" s="25" t="s">
        <v>263</v>
      </c>
      <c r="Y154" s="26">
        <v>42277</v>
      </c>
      <c r="AJ154">
        <f>0.0082*31.1^3/(3956*$C$1)</f>
        <v>0.11336423117933635</v>
      </c>
      <c r="AK154">
        <f>AJ154/(L154*0.01)</f>
        <v>0.12322199041232211</v>
      </c>
      <c r="AL154">
        <f>AK154*746</f>
        <v>91.923604847592301</v>
      </c>
      <c r="AM154">
        <f>POWER((482439*AJ154*$C$1),1/3)*60/1000</f>
        <v>1.8659999685540942</v>
      </c>
      <c r="AN154">
        <f>AL154/1000</f>
        <v>9.1923604847592308E-2</v>
      </c>
    </row>
    <row r="155" spans="1:44" ht="51.75" x14ac:dyDescent="0.25">
      <c r="A155" s="24" t="s">
        <v>278</v>
      </c>
      <c r="B155" s="25" t="s">
        <v>412</v>
      </c>
      <c r="C155" s="25" t="s">
        <v>423</v>
      </c>
      <c r="D155" s="25" t="s">
        <v>261</v>
      </c>
      <c r="E155" s="25" t="s">
        <v>211</v>
      </c>
      <c r="F155" s="25">
        <v>56</v>
      </c>
      <c r="G155" s="25">
        <v>3450</v>
      </c>
      <c r="H155" s="25" t="b">
        <v>1</v>
      </c>
      <c r="I155" s="25" t="s">
        <v>262</v>
      </c>
      <c r="J155" s="25">
        <v>3.95</v>
      </c>
      <c r="K155" s="25">
        <v>1.32</v>
      </c>
      <c r="L155" s="25">
        <v>92</v>
      </c>
      <c r="M155" s="25">
        <v>3</v>
      </c>
      <c r="N155" s="25" t="b">
        <v>1</v>
      </c>
      <c r="O155" s="25">
        <v>74</v>
      </c>
      <c r="P155" s="25">
        <v>2545</v>
      </c>
      <c r="Q155" s="25">
        <v>1.74</v>
      </c>
      <c r="R155" s="25">
        <v>44</v>
      </c>
      <c r="S155" s="25">
        <v>2138</v>
      </c>
      <c r="T155" s="25">
        <v>1.23</v>
      </c>
      <c r="U155" s="25">
        <v>101</v>
      </c>
      <c r="V155" s="25">
        <v>2837</v>
      </c>
      <c r="W155" s="25">
        <v>2.14</v>
      </c>
      <c r="X155" s="25" t="s">
        <v>263</v>
      </c>
      <c r="Y155" s="26">
        <v>42277</v>
      </c>
      <c r="AF155">
        <f>J155*$C$1</f>
        <v>2.1725000000000003</v>
      </c>
      <c r="AG155">
        <f>J155*0.8^3</f>
        <v>2.0224000000000006</v>
      </c>
      <c r="AH155">
        <f>AG155/(L155*0.01)</f>
        <v>2.1982608695652179</v>
      </c>
      <c r="AI155">
        <f>AH155*746</f>
        <v>1639.9026086956526</v>
      </c>
      <c r="AM155">
        <f>POWER((482439*AG155*$C$1),1/3)*60/1000</f>
        <v>4.8757560532822151</v>
      </c>
      <c r="AN155">
        <f>AI155/1000</f>
        <v>1.6399026086956525</v>
      </c>
      <c r="AO155">
        <f>AM155/AN155</f>
        <v>2.9731985469309663</v>
      </c>
      <c r="AP155">
        <f>(0.2*AM155+0.8*AM156)/(0.2*AN155+0.8*AN156)</f>
        <v>6.146530282156732</v>
      </c>
      <c r="AQ155">
        <f>-2.3*LN(J155/1.406)+6.59</f>
        <v>4.2141763932935179</v>
      </c>
      <c r="AR155">
        <f>IF(AP155&gt;AQ155,1,0)</f>
        <v>1</v>
      </c>
    </row>
    <row r="156" spans="1:44" ht="51.75" x14ac:dyDescent="0.25">
      <c r="A156" s="24" t="s">
        <v>278</v>
      </c>
      <c r="B156" s="25" t="s">
        <v>412</v>
      </c>
      <c r="C156" s="25" t="s">
        <v>424</v>
      </c>
      <c r="D156" s="25" t="s">
        <v>261</v>
      </c>
      <c r="E156" s="25" t="s">
        <v>211</v>
      </c>
      <c r="F156" s="25">
        <v>56</v>
      </c>
      <c r="G156" s="25">
        <v>625</v>
      </c>
      <c r="H156" s="25" t="b">
        <v>1</v>
      </c>
      <c r="I156" s="25" t="s">
        <v>262</v>
      </c>
      <c r="J156" s="25">
        <v>3.95</v>
      </c>
      <c r="K156" s="25">
        <v>1.32</v>
      </c>
      <c r="L156" s="25">
        <v>92</v>
      </c>
      <c r="M156" s="25">
        <v>3</v>
      </c>
      <c r="N156" s="25" t="b">
        <v>1</v>
      </c>
      <c r="O156" s="25">
        <v>13</v>
      </c>
      <c r="P156" s="25">
        <v>42</v>
      </c>
      <c r="Q156" s="25">
        <v>18.57</v>
      </c>
      <c r="R156" s="25">
        <v>8</v>
      </c>
      <c r="S156" s="25">
        <v>40</v>
      </c>
      <c r="T156" s="25">
        <v>12</v>
      </c>
      <c r="U156" s="25">
        <v>18</v>
      </c>
      <c r="V156" s="25">
        <v>44</v>
      </c>
      <c r="W156" s="25">
        <v>24.55</v>
      </c>
      <c r="X156" s="25" t="s">
        <v>263</v>
      </c>
      <c r="Y156" s="26">
        <v>42277</v>
      </c>
      <c r="AJ156">
        <f>0.0082*31.1^3/(3956*$C$1)</f>
        <v>0.11336423117933635</v>
      </c>
      <c r="AK156">
        <f>AJ156/(L156*0.01)</f>
        <v>0.12322199041232211</v>
      </c>
      <c r="AL156">
        <f>AK156*746</f>
        <v>91.923604847592301</v>
      </c>
      <c r="AM156">
        <f>POWER((482439*AJ156*$C$1),1/3)*60/1000</f>
        <v>1.8659999685540942</v>
      </c>
      <c r="AN156">
        <f>AL156/1000</f>
        <v>9.1923604847592308E-2</v>
      </c>
    </row>
    <row r="157" spans="1:44" ht="51.75" x14ac:dyDescent="0.25">
      <c r="A157" s="24" t="s">
        <v>278</v>
      </c>
      <c r="B157" s="25" t="s">
        <v>412</v>
      </c>
      <c r="C157" s="25" t="s">
        <v>425</v>
      </c>
      <c r="D157" s="25" t="s">
        <v>261</v>
      </c>
      <c r="E157" s="25" t="s">
        <v>211</v>
      </c>
      <c r="F157" s="25">
        <v>56</v>
      </c>
      <c r="G157" s="25">
        <v>3450</v>
      </c>
      <c r="H157" s="25" t="b">
        <v>1</v>
      </c>
      <c r="I157" s="25" t="s">
        <v>262</v>
      </c>
      <c r="J157" s="25">
        <v>3.95</v>
      </c>
      <c r="K157" s="25">
        <v>1.32</v>
      </c>
      <c r="L157" s="25">
        <v>92</v>
      </c>
      <c r="M157" s="25">
        <v>3</v>
      </c>
      <c r="N157" s="25" t="b">
        <v>1</v>
      </c>
      <c r="O157" s="25">
        <v>74</v>
      </c>
      <c r="P157" s="25">
        <v>2545</v>
      </c>
      <c r="Q157" s="25">
        <v>1.74</v>
      </c>
      <c r="R157" s="25">
        <v>44</v>
      </c>
      <c r="S157" s="25">
        <v>2138</v>
      </c>
      <c r="T157" s="25">
        <v>1.23</v>
      </c>
      <c r="U157" s="25">
        <v>101</v>
      </c>
      <c r="V157" s="25">
        <v>2837</v>
      </c>
      <c r="W157" s="25">
        <v>2.14</v>
      </c>
      <c r="X157" s="25" t="s">
        <v>263</v>
      </c>
      <c r="Y157" s="26">
        <v>42277</v>
      </c>
      <c r="AF157">
        <f>J157*$C$1</f>
        <v>2.1725000000000003</v>
      </c>
      <c r="AG157">
        <f>J157*0.8^3</f>
        <v>2.0224000000000006</v>
      </c>
      <c r="AH157">
        <f>AG157/(L157*0.01)</f>
        <v>2.1982608695652179</v>
      </c>
      <c r="AI157">
        <f>AH157*746</f>
        <v>1639.9026086956526</v>
      </c>
      <c r="AM157">
        <f>POWER((482439*AG157*$C$1),1/3)*60/1000</f>
        <v>4.8757560532822151</v>
      </c>
      <c r="AN157">
        <f>AI157/1000</f>
        <v>1.6399026086956525</v>
      </c>
      <c r="AO157">
        <f>AM157/AN157</f>
        <v>2.9731985469309663</v>
      </c>
      <c r="AP157">
        <f>(0.2*AM157+0.8*AM158)/(0.2*AN157+0.8*AN158)</f>
        <v>6.146530282156732</v>
      </c>
      <c r="AQ157">
        <f>-2.3*LN(J157/1.406)+6.59</f>
        <v>4.2141763932935179</v>
      </c>
      <c r="AR157">
        <f>IF(AP157&gt;AQ157,1,0)</f>
        <v>1</v>
      </c>
    </row>
    <row r="158" spans="1:44" ht="51.75" x14ac:dyDescent="0.25">
      <c r="A158" s="24" t="s">
        <v>278</v>
      </c>
      <c r="B158" s="25" t="s">
        <v>412</v>
      </c>
      <c r="C158" s="25" t="s">
        <v>426</v>
      </c>
      <c r="D158" s="25" t="s">
        <v>261</v>
      </c>
      <c r="E158" s="25" t="s">
        <v>211</v>
      </c>
      <c r="F158" s="25">
        <v>56</v>
      </c>
      <c r="G158" s="25">
        <v>625</v>
      </c>
      <c r="H158" s="25" t="b">
        <v>1</v>
      </c>
      <c r="I158" s="25" t="s">
        <v>262</v>
      </c>
      <c r="J158" s="25">
        <v>3.95</v>
      </c>
      <c r="K158" s="25">
        <v>1.32</v>
      </c>
      <c r="L158" s="25">
        <v>92</v>
      </c>
      <c r="M158" s="25">
        <v>3</v>
      </c>
      <c r="N158" s="25" t="b">
        <v>1</v>
      </c>
      <c r="O158" s="25">
        <v>13</v>
      </c>
      <c r="P158" s="25">
        <v>42</v>
      </c>
      <c r="Q158" s="25">
        <v>18.57</v>
      </c>
      <c r="R158" s="25">
        <v>8</v>
      </c>
      <c r="S158" s="25">
        <v>40</v>
      </c>
      <c r="T158" s="25">
        <v>12</v>
      </c>
      <c r="U158" s="25">
        <v>18</v>
      </c>
      <c r="V158" s="25">
        <v>44</v>
      </c>
      <c r="W158" s="25">
        <v>24.55</v>
      </c>
      <c r="X158" s="25" t="s">
        <v>263</v>
      </c>
      <c r="Y158" s="26">
        <v>42277</v>
      </c>
      <c r="AJ158">
        <f>0.0082*31.1^3/(3956*$C$1)</f>
        <v>0.11336423117933635</v>
      </c>
      <c r="AK158">
        <f>AJ158/(L158*0.01)</f>
        <v>0.12322199041232211</v>
      </c>
      <c r="AL158">
        <f>AK158*746</f>
        <v>91.923604847592301</v>
      </c>
      <c r="AM158">
        <f>POWER((482439*AJ158*$C$1),1/3)*60/1000</f>
        <v>1.8659999685540942</v>
      </c>
      <c r="AN158">
        <f>AL158/1000</f>
        <v>9.1923604847592308E-2</v>
      </c>
    </row>
    <row r="159" spans="1:44" ht="51.75" x14ac:dyDescent="0.25">
      <c r="A159" s="24" t="s">
        <v>278</v>
      </c>
      <c r="B159" s="25" t="s">
        <v>412</v>
      </c>
      <c r="C159" s="25" t="s">
        <v>427</v>
      </c>
      <c r="D159" s="25" t="s">
        <v>261</v>
      </c>
      <c r="E159" s="25" t="s">
        <v>211</v>
      </c>
      <c r="F159" s="25">
        <v>56</v>
      </c>
      <c r="G159" s="25">
        <v>3450</v>
      </c>
      <c r="H159" s="25" t="b">
        <v>1</v>
      </c>
      <c r="I159" s="25" t="s">
        <v>262</v>
      </c>
      <c r="J159" s="25">
        <v>3.95</v>
      </c>
      <c r="K159" s="25">
        <v>1.32</v>
      </c>
      <c r="L159" s="25">
        <v>92</v>
      </c>
      <c r="M159" s="25">
        <v>3</v>
      </c>
      <c r="N159" s="25" t="b">
        <v>1</v>
      </c>
      <c r="O159" s="25">
        <v>74</v>
      </c>
      <c r="P159" s="25">
        <v>2545</v>
      </c>
      <c r="Q159" s="25">
        <v>1.74</v>
      </c>
      <c r="R159" s="25">
        <v>44</v>
      </c>
      <c r="S159" s="25">
        <v>2138</v>
      </c>
      <c r="T159" s="25">
        <v>1.23</v>
      </c>
      <c r="U159" s="25">
        <v>101</v>
      </c>
      <c r="V159" s="25">
        <v>2837</v>
      </c>
      <c r="W159" s="25">
        <v>2.14</v>
      </c>
      <c r="X159" s="25" t="s">
        <v>263</v>
      </c>
      <c r="Y159" s="26">
        <v>42277</v>
      </c>
      <c r="AF159">
        <f>J159*$C$1</f>
        <v>2.1725000000000003</v>
      </c>
      <c r="AG159">
        <f>J159*0.8^3</f>
        <v>2.0224000000000006</v>
      </c>
      <c r="AH159">
        <f>AG159/(L159*0.01)</f>
        <v>2.1982608695652179</v>
      </c>
      <c r="AI159">
        <f>AH159*746</f>
        <v>1639.9026086956526</v>
      </c>
      <c r="AM159">
        <f>POWER((482439*AG159*$C$1),1/3)*60/1000</f>
        <v>4.8757560532822151</v>
      </c>
      <c r="AN159">
        <f>AI159/1000</f>
        <v>1.6399026086956525</v>
      </c>
      <c r="AO159">
        <f>AM159/AN159</f>
        <v>2.9731985469309663</v>
      </c>
      <c r="AP159">
        <f>(0.2*AM159+0.8*AM160)/(0.2*AN159+0.8*AN160)</f>
        <v>6.146530282156732</v>
      </c>
      <c r="AQ159">
        <f>-2.3*LN(J159/1.406)+6.59</f>
        <v>4.2141763932935179</v>
      </c>
      <c r="AR159">
        <f>IF(AP159&gt;AQ159,1,0)</f>
        <v>1</v>
      </c>
    </row>
    <row r="160" spans="1:44" ht="51.75" x14ac:dyDescent="0.25">
      <c r="A160" s="24" t="s">
        <v>278</v>
      </c>
      <c r="B160" s="25" t="s">
        <v>412</v>
      </c>
      <c r="C160" s="25" t="s">
        <v>428</v>
      </c>
      <c r="D160" s="25" t="s">
        <v>261</v>
      </c>
      <c r="E160" s="25" t="s">
        <v>211</v>
      </c>
      <c r="F160" s="25">
        <v>56</v>
      </c>
      <c r="G160" s="25">
        <v>625</v>
      </c>
      <c r="H160" s="25" t="b">
        <v>1</v>
      </c>
      <c r="I160" s="25" t="s">
        <v>262</v>
      </c>
      <c r="J160" s="25">
        <v>3.95</v>
      </c>
      <c r="K160" s="25">
        <v>1.32</v>
      </c>
      <c r="L160" s="25">
        <v>92</v>
      </c>
      <c r="M160" s="25">
        <v>3</v>
      </c>
      <c r="N160" s="25" t="b">
        <v>1</v>
      </c>
      <c r="O160" s="25">
        <v>13</v>
      </c>
      <c r="P160" s="25">
        <v>42</v>
      </c>
      <c r="Q160" s="25">
        <v>18.57</v>
      </c>
      <c r="R160" s="25">
        <v>8</v>
      </c>
      <c r="S160" s="25">
        <v>40</v>
      </c>
      <c r="T160" s="25">
        <v>12</v>
      </c>
      <c r="U160" s="25">
        <v>18</v>
      </c>
      <c r="V160" s="25">
        <v>44</v>
      </c>
      <c r="W160" s="25">
        <v>24.55</v>
      </c>
      <c r="X160" s="25" t="s">
        <v>263</v>
      </c>
      <c r="Y160" s="26">
        <v>42277</v>
      </c>
      <c r="AJ160">
        <f>0.0082*31.1^3/(3956*$C$1)</f>
        <v>0.11336423117933635</v>
      </c>
      <c r="AK160">
        <f>AJ160/(L160*0.01)</f>
        <v>0.12322199041232211</v>
      </c>
      <c r="AL160">
        <f>AK160*746</f>
        <v>91.923604847592301</v>
      </c>
      <c r="AM160">
        <f>POWER((482439*AJ160*$C$1),1/3)*60/1000</f>
        <v>1.8659999685540942</v>
      </c>
      <c r="AN160">
        <f>AL160/1000</f>
        <v>9.1923604847592308E-2</v>
      </c>
    </row>
    <row r="161" spans="1:44" ht="77.25" x14ac:dyDescent="0.25">
      <c r="A161" s="24" t="s">
        <v>278</v>
      </c>
      <c r="B161" s="25" t="s">
        <v>429</v>
      </c>
      <c r="C161" s="25">
        <v>342000</v>
      </c>
      <c r="D161" s="25" t="s">
        <v>261</v>
      </c>
      <c r="E161" s="25" t="s">
        <v>211</v>
      </c>
      <c r="F161" s="25">
        <v>48</v>
      </c>
      <c r="G161" s="25">
        <v>3450</v>
      </c>
      <c r="H161" s="25" t="b">
        <v>1</v>
      </c>
      <c r="I161" s="25" t="s">
        <v>262</v>
      </c>
      <c r="J161" s="25">
        <v>1.65</v>
      </c>
      <c r="K161" s="25">
        <v>1.1000000000000001</v>
      </c>
      <c r="L161" s="25">
        <v>83</v>
      </c>
      <c r="M161" s="25">
        <v>1.5</v>
      </c>
      <c r="N161" s="25" t="b">
        <v>1</v>
      </c>
      <c r="O161" s="25">
        <v>58</v>
      </c>
      <c r="P161" s="25">
        <v>1428</v>
      </c>
      <c r="Q161" s="25">
        <v>2.44</v>
      </c>
      <c r="R161" s="25">
        <v>36</v>
      </c>
      <c r="S161" s="25">
        <v>1231</v>
      </c>
      <c r="T161" s="25">
        <v>1.75</v>
      </c>
      <c r="U161" s="25">
        <v>74</v>
      </c>
      <c r="V161" s="25">
        <v>1542</v>
      </c>
      <c r="W161" s="25">
        <v>2.88</v>
      </c>
      <c r="X161" s="25" t="s">
        <v>263</v>
      </c>
      <c r="Y161" s="26">
        <v>41586</v>
      </c>
      <c r="AF161">
        <f>J161*$C$1</f>
        <v>0.90749999999999997</v>
      </c>
      <c r="AG161">
        <f>J161*0.8^3</f>
        <v>0.84480000000000011</v>
      </c>
      <c r="AH161">
        <f>AG161/(L161*0.01)</f>
        <v>1.0178313253012048</v>
      </c>
      <c r="AI161">
        <f>AH161*746</f>
        <v>759.30216867469881</v>
      </c>
      <c r="AM161">
        <f>POWER((482439*AG161*$C$1),1/3)*60/1000</f>
        <v>3.6447766332868445</v>
      </c>
      <c r="AN161">
        <f>AI161/1000</f>
        <v>0.7593021686746988</v>
      </c>
      <c r="AO161">
        <f>AM161/AN161</f>
        <v>4.8001662363858522</v>
      </c>
      <c r="AP161">
        <f>(0.2*AM161+0.8*AM162)/(0.2*AN161+0.8*AN162)</f>
        <v>7.0114673124795033</v>
      </c>
      <c r="AQ161">
        <f>-2.3*LN(J161/1.406)+6.59</f>
        <v>6.221939062594763</v>
      </c>
      <c r="AR161">
        <f>IF(AP161&gt;AQ161,1,0)</f>
        <v>1</v>
      </c>
    </row>
    <row r="162" spans="1:44" ht="77.25" x14ac:dyDescent="0.25">
      <c r="A162" s="24" t="s">
        <v>278</v>
      </c>
      <c r="B162" s="25" t="s">
        <v>429</v>
      </c>
      <c r="C162" s="25" t="s">
        <v>430</v>
      </c>
      <c r="D162" s="25" t="s">
        <v>261</v>
      </c>
      <c r="E162" s="25" t="s">
        <v>211</v>
      </c>
      <c r="F162" s="25">
        <v>48</v>
      </c>
      <c r="G162" s="25">
        <v>600</v>
      </c>
      <c r="H162" s="25" t="b">
        <v>1</v>
      </c>
      <c r="I162" s="25" t="s">
        <v>262</v>
      </c>
      <c r="J162" s="25">
        <v>1.65</v>
      </c>
      <c r="K162" s="25">
        <v>1.1000000000000001</v>
      </c>
      <c r="L162" s="25">
        <v>41</v>
      </c>
      <c r="M162" s="25">
        <v>1.5</v>
      </c>
      <c r="N162" s="25" t="b">
        <v>1</v>
      </c>
      <c r="O162" s="25">
        <v>10</v>
      </c>
      <c r="P162" s="25">
        <v>21</v>
      </c>
      <c r="Q162" s="25">
        <v>28.57</v>
      </c>
      <c r="R162" s="25">
        <v>6</v>
      </c>
      <c r="S162" s="25">
        <v>20</v>
      </c>
      <c r="T162" s="25">
        <v>18</v>
      </c>
      <c r="U162" s="25">
        <v>13</v>
      </c>
      <c r="V162" s="25">
        <v>22</v>
      </c>
      <c r="W162" s="25">
        <v>35.450000000000003</v>
      </c>
      <c r="X162" s="25" t="s">
        <v>263</v>
      </c>
      <c r="Y162" s="26">
        <v>41586</v>
      </c>
      <c r="AJ162">
        <f>0.0082*31.1^3/(3956*$C$1)</f>
        <v>0.11336423117933635</v>
      </c>
      <c r="AK162">
        <f>AJ162/(L162*0.01)</f>
        <v>0.27649812482764963</v>
      </c>
      <c r="AL162">
        <f>AK162*746</f>
        <v>206.26760112142662</v>
      </c>
      <c r="AM162">
        <f>POWER((482439*AJ162*$C$1),1/3)*60/1000</f>
        <v>1.8659999685540942</v>
      </c>
      <c r="AN162">
        <f>AL162/1000</f>
        <v>0.20626760112142661</v>
      </c>
    </row>
    <row r="163" spans="1:44" ht="77.25" x14ac:dyDescent="0.25">
      <c r="A163" s="24" t="s">
        <v>278</v>
      </c>
      <c r="B163" s="25" t="s">
        <v>431</v>
      </c>
      <c r="C163" s="25">
        <v>343000</v>
      </c>
      <c r="D163" s="25" t="s">
        <v>261</v>
      </c>
      <c r="E163" s="25" t="s">
        <v>211</v>
      </c>
      <c r="F163" s="25">
        <v>48</v>
      </c>
      <c r="G163" s="25">
        <v>3450</v>
      </c>
      <c r="H163" s="25" t="b">
        <v>1</v>
      </c>
      <c r="I163" s="25" t="s">
        <v>262</v>
      </c>
      <c r="J163" s="25">
        <v>1.65</v>
      </c>
      <c r="K163" s="25">
        <v>1.1000000000000001</v>
      </c>
      <c r="L163" s="25">
        <v>83</v>
      </c>
      <c r="M163" s="25">
        <v>1.5</v>
      </c>
      <c r="N163" s="25" t="b">
        <v>1</v>
      </c>
      <c r="O163" s="25">
        <v>58</v>
      </c>
      <c r="P163" s="25">
        <v>1428</v>
      </c>
      <c r="Q163" s="25">
        <v>2.44</v>
      </c>
      <c r="R163" s="25">
        <v>36</v>
      </c>
      <c r="S163" s="25">
        <v>1231</v>
      </c>
      <c r="T163" s="25">
        <v>1.75</v>
      </c>
      <c r="U163" s="25">
        <v>74</v>
      </c>
      <c r="V163" s="25">
        <v>1542</v>
      </c>
      <c r="W163" s="25">
        <v>2.88</v>
      </c>
      <c r="X163" s="25" t="s">
        <v>263</v>
      </c>
      <c r="Y163" s="26">
        <v>41586</v>
      </c>
      <c r="AF163">
        <f>J163*$C$1</f>
        <v>0.90749999999999997</v>
      </c>
      <c r="AG163">
        <f>J163*0.8^3</f>
        <v>0.84480000000000011</v>
      </c>
      <c r="AH163">
        <f>AG163/(L163*0.01)</f>
        <v>1.0178313253012048</v>
      </c>
      <c r="AI163">
        <f>AH163*746</f>
        <v>759.30216867469881</v>
      </c>
      <c r="AM163">
        <f>POWER((482439*AG163*$C$1),1/3)*60/1000</f>
        <v>3.6447766332868445</v>
      </c>
      <c r="AN163">
        <f>AI163/1000</f>
        <v>0.7593021686746988</v>
      </c>
      <c r="AO163">
        <f>AM163/AN163</f>
        <v>4.8001662363858522</v>
      </c>
      <c r="AP163">
        <f>(0.2*AM163+0.8*AM164)/(0.2*AN163+0.8*AN164)</f>
        <v>7.0114673124795033</v>
      </c>
      <c r="AQ163">
        <f>-2.3*LN(J163/1.406)+6.59</f>
        <v>6.221939062594763</v>
      </c>
      <c r="AR163">
        <f>IF(AP163&gt;AQ163,1,0)</f>
        <v>1</v>
      </c>
    </row>
    <row r="164" spans="1:44" ht="77.25" x14ac:dyDescent="0.25">
      <c r="A164" s="24" t="s">
        <v>278</v>
      </c>
      <c r="B164" s="25" t="s">
        <v>431</v>
      </c>
      <c r="C164" s="25" t="s">
        <v>432</v>
      </c>
      <c r="D164" s="25" t="s">
        <v>261</v>
      </c>
      <c r="E164" s="25" t="s">
        <v>211</v>
      </c>
      <c r="F164" s="25">
        <v>48</v>
      </c>
      <c r="G164" s="25">
        <v>600</v>
      </c>
      <c r="H164" s="25" t="b">
        <v>1</v>
      </c>
      <c r="I164" s="25" t="s">
        <v>262</v>
      </c>
      <c r="J164" s="25">
        <v>1.65</v>
      </c>
      <c r="K164" s="25">
        <v>1.1000000000000001</v>
      </c>
      <c r="L164" s="25">
        <v>41</v>
      </c>
      <c r="M164" s="25">
        <v>1.5</v>
      </c>
      <c r="N164" s="25" t="b">
        <v>1</v>
      </c>
      <c r="O164" s="25">
        <v>10</v>
      </c>
      <c r="P164" s="25">
        <v>21</v>
      </c>
      <c r="Q164" s="25">
        <v>28.57</v>
      </c>
      <c r="R164" s="25">
        <v>6</v>
      </c>
      <c r="S164" s="25">
        <v>20</v>
      </c>
      <c r="T164" s="25">
        <v>18</v>
      </c>
      <c r="U164" s="25">
        <v>13</v>
      </c>
      <c r="V164" s="25">
        <v>22</v>
      </c>
      <c r="W164" s="25">
        <v>35.450000000000003</v>
      </c>
      <c r="X164" s="25" t="s">
        <v>263</v>
      </c>
      <c r="Y164" s="26">
        <v>41586</v>
      </c>
      <c r="AJ164">
        <f>0.0082*31.1^3/(3956*$C$1)</f>
        <v>0.11336423117933635</v>
      </c>
      <c r="AK164">
        <f>AJ164/(L164*0.01)</f>
        <v>0.27649812482764963</v>
      </c>
      <c r="AL164">
        <f>AK164*746</f>
        <v>206.26760112142662</v>
      </c>
      <c r="AM164">
        <f>POWER((482439*AJ164*$C$1),1/3)*60/1000</f>
        <v>1.8659999685540942</v>
      </c>
      <c r="AN164">
        <f>AL164/1000</f>
        <v>0.20626760112142661</v>
      </c>
    </row>
    <row r="165" spans="1:44" ht="51.75" x14ac:dyDescent="0.25">
      <c r="A165" s="24" t="s">
        <v>278</v>
      </c>
      <c r="B165" s="25" t="s">
        <v>279</v>
      </c>
      <c r="C165" s="25" t="s">
        <v>433</v>
      </c>
      <c r="D165" s="25" t="s">
        <v>281</v>
      </c>
      <c r="E165" s="25" t="s">
        <v>89</v>
      </c>
      <c r="F165" s="25">
        <v>56</v>
      </c>
      <c r="G165" s="25">
        <v>3450</v>
      </c>
      <c r="H165" s="25" t="b">
        <v>1</v>
      </c>
      <c r="I165" s="25" t="s">
        <v>262</v>
      </c>
      <c r="J165" s="25">
        <v>2.2000000000000002</v>
      </c>
      <c r="K165" s="25">
        <v>1.1000000000000001</v>
      </c>
      <c r="L165" s="25">
        <v>77.400000000000006</v>
      </c>
      <c r="M165" s="25">
        <v>2</v>
      </c>
      <c r="N165" s="25"/>
      <c r="O165" s="25">
        <v>67</v>
      </c>
      <c r="P165" s="25">
        <v>2135</v>
      </c>
      <c r="Q165" s="25">
        <v>1.88</v>
      </c>
      <c r="R165" s="25">
        <v>43</v>
      </c>
      <c r="S165" s="25">
        <v>1780</v>
      </c>
      <c r="T165" s="25">
        <v>1.45</v>
      </c>
      <c r="U165" s="25">
        <v>84</v>
      </c>
      <c r="V165" s="25">
        <v>2310</v>
      </c>
      <c r="W165" s="25">
        <v>2.1800000000000002</v>
      </c>
      <c r="X165" s="25" t="s">
        <v>263</v>
      </c>
      <c r="Y165" s="26">
        <v>40386</v>
      </c>
      <c r="Z165">
        <f t="shared" ref="Z165:Z178" si="15">J165/(L165*0.01)</f>
        <v>2.8423772609819125</v>
      </c>
      <c r="AA165">
        <f t="shared" ref="AA165:AA178" si="16">Z165*746</f>
        <v>2120.4134366925068</v>
      </c>
      <c r="AB165">
        <f t="shared" ref="AB165:AB178" si="17">POWER((482439*J165*$C$1),1/3)*60/1000</f>
        <v>5.0144947006601051</v>
      </c>
      <c r="AC165">
        <f t="shared" ref="AC165:AC178" si="18">AA165/1000</f>
        <v>2.1204134366925067</v>
      </c>
      <c r="AD165">
        <f t="shared" ref="AD165:AD178" si="19">AB165/AC165</f>
        <v>2.3648664990926886</v>
      </c>
      <c r="AE165">
        <f>(0.2*AB165+0.8*AB166)/(0.2*AC165+0.8*AC166)</f>
        <v>3.9660141671002371</v>
      </c>
      <c r="AF165">
        <f>J165*$C$1</f>
        <v>1.2100000000000002</v>
      </c>
      <c r="AQ165">
        <f>-2.3*LN(J165/1.406)+6.59</f>
        <v>5.5602702959556662</v>
      </c>
      <c r="AR165">
        <f>IF(AE165&gt;AQ165,1,0)</f>
        <v>0</v>
      </c>
    </row>
    <row r="166" spans="1:44" ht="51.75" x14ac:dyDescent="0.25">
      <c r="A166" s="24" t="s">
        <v>278</v>
      </c>
      <c r="B166" s="25" t="s">
        <v>279</v>
      </c>
      <c r="C166" s="25" t="s">
        <v>434</v>
      </c>
      <c r="D166" s="25" t="s">
        <v>281</v>
      </c>
      <c r="E166" s="25" t="s">
        <v>89</v>
      </c>
      <c r="F166" s="25">
        <v>56</v>
      </c>
      <c r="G166" s="25">
        <v>1725</v>
      </c>
      <c r="H166" s="25" t="b">
        <v>1</v>
      </c>
      <c r="I166" s="25" t="s">
        <v>262</v>
      </c>
      <c r="J166" s="25">
        <v>0.28000000000000003</v>
      </c>
      <c r="K166" s="25">
        <v>1.1000000000000001</v>
      </c>
      <c r="L166" s="25">
        <v>49.5</v>
      </c>
      <c r="M166" s="25">
        <v>0.25</v>
      </c>
      <c r="N166" s="25"/>
      <c r="O166" s="25">
        <v>35</v>
      </c>
      <c r="P166" s="25">
        <v>426</v>
      </c>
      <c r="Q166" s="25">
        <v>4.93</v>
      </c>
      <c r="R166" s="25">
        <v>23</v>
      </c>
      <c r="S166" s="25">
        <v>371</v>
      </c>
      <c r="T166" s="25">
        <v>3.72</v>
      </c>
      <c r="U166" s="25">
        <v>44</v>
      </c>
      <c r="V166" s="25">
        <v>449</v>
      </c>
      <c r="W166" s="25">
        <v>5.88</v>
      </c>
      <c r="X166" s="25" t="s">
        <v>263</v>
      </c>
      <c r="Y166" s="26">
        <v>40386</v>
      </c>
      <c r="Z166">
        <f t="shared" si="15"/>
        <v>0.56565656565656575</v>
      </c>
      <c r="AA166">
        <f t="shared" si="16"/>
        <v>421.97979797979804</v>
      </c>
      <c r="AB166">
        <f t="shared" si="17"/>
        <v>2.5223516143609954</v>
      </c>
      <c r="AC166">
        <f t="shared" si="18"/>
        <v>0.42197979797979801</v>
      </c>
      <c r="AD166">
        <f t="shared" si="19"/>
        <v>5.9774226786130438</v>
      </c>
    </row>
    <row r="167" spans="1:44" ht="51.75" x14ac:dyDescent="0.25">
      <c r="A167" s="24" t="s">
        <v>278</v>
      </c>
      <c r="B167" s="25" t="s">
        <v>279</v>
      </c>
      <c r="C167" s="25" t="s">
        <v>435</v>
      </c>
      <c r="D167" s="25" t="s">
        <v>281</v>
      </c>
      <c r="E167" s="25" t="s">
        <v>89</v>
      </c>
      <c r="F167" s="25">
        <v>56</v>
      </c>
      <c r="G167" s="25">
        <v>3450</v>
      </c>
      <c r="H167" s="25" t="b">
        <v>1</v>
      </c>
      <c r="I167" s="25" t="s">
        <v>262</v>
      </c>
      <c r="J167" s="25">
        <v>1.65</v>
      </c>
      <c r="K167" s="25">
        <v>1.1000000000000001</v>
      </c>
      <c r="L167" s="25">
        <v>77.400000000000006</v>
      </c>
      <c r="M167" s="25">
        <v>1.5</v>
      </c>
      <c r="N167" s="25"/>
      <c r="O167" s="25">
        <v>66</v>
      </c>
      <c r="P167" s="25">
        <v>1822</v>
      </c>
      <c r="Q167" s="25">
        <v>2.17</v>
      </c>
      <c r="R167" s="25">
        <v>43</v>
      </c>
      <c r="S167" s="25">
        <v>1546</v>
      </c>
      <c r="T167" s="25">
        <v>1.66</v>
      </c>
      <c r="U167" s="25">
        <v>83</v>
      </c>
      <c r="V167" s="25">
        <v>1938</v>
      </c>
      <c r="W167" s="25">
        <v>2.57</v>
      </c>
      <c r="X167" s="25" t="s">
        <v>263</v>
      </c>
      <c r="Y167" s="26">
        <v>40386</v>
      </c>
      <c r="Z167">
        <f t="shared" si="15"/>
        <v>2.1317829457364339</v>
      </c>
      <c r="AA167">
        <f t="shared" si="16"/>
        <v>1590.3100775193798</v>
      </c>
      <c r="AB167">
        <f t="shared" si="17"/>
        <v>4.555970791608555</v>
      </c>
      <c r="AC167">
        <f t="shared" si="18"/>
        <v>1.5903100775193797</v>
      </c>
      <c r="AD167">
        <f t="shared" si="19"/>
        <v>2.8648317432001154</v>
      </c>
      <c r="AE167">
        <f>(0.2*AB167+0.8*AB168)/(0.2*AC167+0.8*AC168)</f>
        <v>4.804484009667898</v>
      </c>
      <c r="AF167">
        <f>J167*$C$1</f>
        <v>0.90749999999999997</v>
      </c>
      <c r="AQ167">
        <f>-2.3*LN(J167/1.406)+6.59</f>
        <v>6.221939062594763</v>
      </c>
      <c r="AR167">
        <f>IF(AE167&gt;AQ167,1,0)</f>
        <v>0</v>
      </c>
    </row>
    <row r="168" spans="1:44" ht="51.75" x14ac:dyDescent="0.25">
      <c r="A168" s="24" t="s">
        <v>278</v>
      </c>
      <c r="B168" s="25" t="s">
        <v>279</v>
      </c>
      <c r="C168" s="25" t="s">
        <v>436</v>
      </c>
      <c r="D168" s="25" t="s">
        <v>281</v>
      </c>
      <c r="E168" s="25" t="s">
        <v>89</v>
      </c>
      <c r="F168" s="25">
        <v>56</v>
      </c>
      <c r="G168" s="25">
        <v>1725</v>
      </c>
      <c r="H168" s="25" t="b">
        <v>1</v>
      </c>
      <c r="I168" s="25" t="s">
        <v>262</v>
      </c>
      <c r="J168" s="25">
        <v>0.21</v>
      </c>
      <c r="K168" s="25">
        <v>1.1000000000000001</v>
      </c>
      <c r="L168" s="25">
        <v>49.5</v>
      </c>
      <c r="M168" s="25">
        <v>0.19</v>
      </c>
      <c r="N168" s="25"/>
      <c r="O168" s="25">
        <v>34</v>
      </c>
      <c r="P168" s="25">
        <v>398</v>
      </c>
      <c r="Q168" s="25">
        <v>5.13</v>
      </c>
      <c r="R168" s="25">
        <v>21</v>
      </c>
      <c r="S168" s="25">
        <v>358</v>
      </c>
      <c r="T168" s="25">
        <v>3.52</v>
      </c>
      <c r="U168" s="25">
        <v>43</v>
      </c>
      <c r="V168" s="25">
        <v>458</v>
      </c>
      <c r="W168" s="25">
        <v>5.63</v>
      </c>
      <c r="X168" s="25" t="s">
        <v>263</v>
      </c>
      <c r="Y168" s="26">
        <v>40386</v>
      </c>
      <c r="Z168">
        <f t="shared" si="15"/>
        <v>0.42424242424242425</v>
      </c>
      <c r="AA168">
        <f t="shared" si="16"/>
        <v>316.4848484848485</v>
      </c>
      <c r="AB168">
        <f t="shared" si="17"/>
        <v>2.2917085304093776</v>
      </c>
      <c r="AC168">
        <f t="shared" si="18"/>
        <v>0.31648484848484848</v>
      </c>
      <c r="AD168">
        <f t="shared" si="19"/>
        <v>7.241131894246406</v>
      </c>
    </row>
    <row r="169" spans="1:44" ht="51.75" x14ac:dyDescent="0.25">
      <c r="A169" s="24" t="s">
        <v>278</v>
      </c>
      <c r="B169" s="25" t="s">
        <v>279</v>
      </c>
      <c r="C169" s="25" t="s">
        <v>437</v>
      </c>
      <c r="D169" s="25" t="s">
        <v>281</v>
      </c>
      <c r="E169" s="25" t="s">
        <v>89</v>
      </c>
      <c r="F169" s="25">
        <v>56</v>
      </c>
      <c r="G169" s="25">
        <v>3450</v>
      </c>
      <c r="H169" s="25" t="b">
        <v>1</v>
      </c>
      <c r="I169" s="25" t="s">
        <v>262</v>
      </c>
      <c r="J169" s="25">
        <v>1.25</v>
      </c>
      <c r="K169" s="25">
        <v>1.25</v>
      </c>
      <c r="L169" s="25">
        <v>65</v>
      </c>
      <c r="M169" s="25">
        <v>1</v>
      </c>
      <c r="N169" s="25"/>
      <c r="O169" s="25">
        <v>57</v>
      </c>
      <c r="P169" s="25">
        <v>1524</v>
      </c>
      <c r="Q169" s="25">
        <v>2.2400000000000002</v>
      </c>
      <c r="R169" s="25">
        <v>39</v>
      </c>
      <c r="S169" s="25">
        <v>1360</v>
      </c>
      <c r="T169" s="25">
        <v>1.72</v>
      </c>
      <c r="U169" s="25">
        <v>71</v>
      </c>
      <c r="V169" s="25">
        <v>1588</v>
      </c>
      <c r="W169" s="25">
        <v>2.68</v>
      </c>
      <c r="X169" s="25" t="s">
        <v>263</v>
      </c>
      <c r="Y169" s="26">
        <v>40386</v>
      </c>
      <c r="Z169">
        <f t="shared" si="15"/>
        <v>1.9230769230769229</v>
      </c>
      <c r="AA169">
        <f t="shared" si="16"/>
        <v>1434.6153846153845</v>
      </c>
      <c r="AB169">
        <f t="shared" si="17"/>
        <v>4.1532647943507639</v>
      </c>
      <c r="AC169">
        <f t="shared" si="18"/>
        <v>1.4346153846153846</v>
      </c>
      <c r="AD169">
        <f t="shared" si="19"/>
        <v>2.8950371220675564</v>
      </c>
      <c r="AE169">
        <f>(0.2*AB169+0.8*AB170)/(0.2*AC169+0.8*AC170)</f>
        <v>4.4755026222947238</v>
      </c>
      <c r="AF169">
        <f>J169*$C$1</f>
        <v>0.6875</v>
      </c>
      <c r="AQ169">
        <f>-2.3*LN(J169/1.406)+6.59</f>
        <v>6.8604920567708056</v>
      </c>
      <c r="AR169">
        <f>IF(AE169&gt;AQ169,1,0)</f>
        <v>0</v>
      </c>
    </row>
    <row r="170" spans="1:44" ht="51.75" x14ac:dyDescent="0.25">
      <c r="A170" s="24" t="s">
        <v>278</v>
      </c>
      <c r="B170" s="25" t="s">
        <v>279</v>
      </c>
      <c r="C170" s="25" t="s">
        <v>438</v>
      </c>
      <c r="D170" s="25" t="s">
        <v>281</v>
      </c>
      <c r="E170" s="25" t="s">
        <v>89</v>
      </c>
      <c r="F170" s="25">
        <v>56</v>
      </c>
      <c r="G170" s="25">
        <v>1725</v>
      </c>
      <c r="H170" s="25" t="b">
        <v>1</v>
      </c>
      <c r="I170" s="25" t="s">
        <v>262</v>
      </c>
      <c r="J170" s="25">
        <v>0.16</v>
      </c>
      <c r="K170" s="25">
        <v>1.25</v>
      </c>
      <c r="L170" s="25">
        <v>35</v>
      </c>
      <c r="M170" s="25">
        <v>0.13</v>
      </c>
      <c r="N170" s="25"/>
      <c r="O170" s="25">
        <v>31</v>
      </c>
      <c r="P170" s="25">
        <v>330</v>
      </c>
      <c r="Q170" s="25">
        <v>5.64</v>
      </c>
      <c r="R170" s="25">
        <v>21</v>
      </c>
      <c r="S170" s="25">
        <v>307</v>
      </c>
      <c r="T170" s="25">
        <v>4.0999999999999996</v>
      </c>
      <c r="U170" s="25">
        <v>39</v>
      </c>
      <c r="V170" s="25">
        <v>340</v>
      </c>
      <c r="W170" s="25">
        <v>6.88</v>
      </c>
      <c r="X170" s="25" t="s">
        <v>263</v>
      </c>
      <c r="Y170" s="26">
        <v>40386</v>
      </c>
      <c r="Z170">
        <f t="shared" si="15"/>
        <v>0.45714285714285713</v>
      </c>
      <c r="AA170">
        <f t="shared" si="16"/>
        <v>341.02857142857141</v>
      </c>
      <c r="AB170">
        <f t="shared" si="17"/>
        <v>2.0931142960759308</v>
      </c>
      <c r="AC170">
        <f t="shared" si="18"/>
        <v>0.3410285714285714</v>
      </c>
      <c r="AD170">
        <f t="shared" si="19"/>
        <v>6.1376508346730549</v>
      </c>
    </row>
    <row r="171" spans="1:44" ht="51.75" x14ac:dyDescent="0.25">
      <c r="A171" s="24" t="s">
        <v>278</v>
      </c>
      <c r="B171" s="25" t="s">
        <v>279</v>
      </c>
      <c r="C171" s="25" t="s">
        <v>439</v>
      </c>
      <c r="D171" s="25" t="s">
        <v>281</v>
      </c>
      <c r="E171" s="25" t="s">
        <v>89</v>
      </c>
      <c r="F171" s="25">
        <v>56</v>
      </c>
      <c r="G171" s="25">
        <v>3450</v>
      </c>
      <c r="H171" s="25" t="b">
        <v>1</v>
      </c>
      <c r="I171" s="25" t="s">
        <v>262</v>
      </c>
      <c r="J171" s="25">
        <v>2.6</v>
      </c>
      <c r="K171" s="25">
        <v>1.04</v>
      </c>
      <c r="L171" s="25">
        <v>76.599999999999994</v>
      </c>
      <c r="M171" s="25">
        <v>2.5</v>
      </c>
      <c r="N171" s="25"/>
      <c r="O171" s="25">
        <v>72</v>
      </c>
      <c r="P171" s="25">
        <v>2390</v>
      </c>
      <c r="Q171" s="25">
        <v>1.81</v>
      </c>
      <c r="R171" s="25">
        <v>44</v>
      </c>
      <c r="S171" s="25">
        <v>2015</v>
      </c>
      <c r="T171" s="25">
        <v>1.31</v>
      </c>
      <c r="U171" s="25">
        <v>93</v>
      </c>
      <c r="V171" s="25">
        <v>1792</v>
      </c>
      <c r="W171" s="25">
        <v>3.11</v>
      </c>
      <c r="X171" s="25" t="s">
        <v>263</v>
      </c>
      <c r="Y171" s="26">
        <v>40386</v>
      </c>
      <c r="Z171">
        <f t="shared" si="15"/>
        <v>3.3942558746736293</v>
      </c>
      <c r="AA171">
        <f t="shared" si="16"/>
        <v>2532.1148825065275</v>
      </c>
      <c r="AB171">
        <f t="shared" si="17"/>
        <v>5.3016460808494514</v>
      </c>
      <c r="AC171">
        <f t="shared" si="18"/>
        <v>2.5321148825065274</v>
      </c>
      <c r="AD171">
        <f t="shared" si="19"/>
        <v>2.0937620632762837</v>
      </c>
      <c r="AE171">
        <f>(0.2*AB171+0.8*AB172)/(0.2*AC171+0.8*AC172)</f>
        <v>3.6734666978054493</v>
      </c>
      <c r="AF171">
        <f>J171*$C$1</f>
        <v>1.4300000000000002</v>
      </c>
      <c r="AQ171">
        <f>-2.3*LN(J171/1.406)+6.59</f>
        <v>5.1760459012303848</v>
      </c>
      <c r="AR171">
        <f>IF(AE171&gt;AQ171,1,0)</f>
        <v>0</v>
      </c>
    </row>
    <row r="172" spans="1:44" ht="51.75" x14ac:dyDescent="0.25">
      <c r="A172" s="24" t="s">
        <v>278</v>
      </c>
      <c r="B172" s="25" t="s">
        <v>279</v>
      </c>
      <c r="C172" s="25" t="s">
        <v>440</v>
      </c>
      <c r="D172" s="25" t="s">
        <v>281</v>
      </c>
      <c r="E172" s="25" t="s">
        <v>89</v>
      </c>
      <c r="F172" s="25">
        <v>56</v>
      </c>
      <c r="G172" s="25">
        <v>1725</v>
      </c>
      <c r="H172" s="25" t="b">
        <v>1</v>
      </c>
      <c r="I172" s="25" t="s">
        <v>262</v>
      </c>
      <c r="J172" s="25">
        <v>0.34</v>
      </c>
      <c r="K172" s="25">
        <v>1.04</v>
      </c>
      <c r="L172" s="25">
        <v>55.1</v>
      </c>
      <c r="M172" s="25">
        <v>0.33</v>
      </c>
      <c r="N172" s="25"/>
      <c r="O172" s="25">
        <v>38</v>
      </c>
      <c r="P172" s="25">
        <v>492</v>
      </c>
      <c r="Q172" s="25">
        <v>4.63</v>
      </c>
      <c r="R172" s="25">
        <v>23</v>
      </c>
      <c r="S172" s="25">
        <v>441</v>
      </c>
      <c r="T172" s="25">
        <v>3.13</v>
      </c>
      <c r="U172" s="25">
        <v>50</v>
      </c>
      <c r="V172" s="25">
        <v>422</v>
      </c>
      <c r="W172" s="25">
        <v>7.11</v>
      </c>
      <c r="X172" s="25" t="s">
        <v>263</v>
      </c>
      <c r="Y172" s="26">
        <v>40386</v>
      </c>
      <c r="Z172">
        <f t="shared" si="15"/>
        <v>0.61705989110707804</v>
      </c>
      <c r="AA172">
        <f t="shared" si="16"/>
        <v>460.32667876588022</v>
      </c>
      <c r="AB172">
        <f t="shared" si="17"/>
        <v>2.6909931283218067</v>
      </c>
      <c r="AC172">
        <f t="shared" si="18"/>
        <v>0.46032667876588024</v>
      </c>
      <c r="AD172">
        <f t="shared" si="19"/>
        <v>5.8458335187877131</v>
      </c>
    </row>
    <row r="173" spans="1:44" ht="51.75" x14ac:dyDescent="0.25">
      <c r="A173" s="24" t="s">
        <v>278</v>
      </c>
      <c r="B173" s="25" t="s">
        <v>441</v>
      </c>
      <c r="C173" s="25" t="s">
        <v>442</v>
      </c>
      <c r="D173" s="25" t="s">
        <v>298</v>
      </c>
      <c r="E173" s="25" t="s">
        <v>89</v>
      </c>
      <c r="F173" s="25">
        <v>48</v>
      </c>
      <c r="G173" s="25">
        <v>3450</v>
      </c>
      <c r="H173" s="25" t="b">
        <v>1</v>
      </c>
      <c r="I173" s="25" t="s">
        <v>262</v>
      </c>
      <c r="J173" s="25">
        <v>1.2</v>
      </c>
      <c r="K173" s="25">
        <v>1.6</v>
      </c>
      <c r="L173" s="25">
        <v>75</v>
      </c>
      <c r="M173" s="25">
        <v>0.75</v>
      </c>
      <c r="N173" s="25"/>
      <c r="O173" s="25">
        <v>51</v>
      </c>
      <c r="P173" s="25">
        <v>1285</v>
      </c>
      <c r="Q173" s="25">
        <v>2.38</v>
      </c>
      <c r="R173" s="25">
        <v>34</v>
      </c>
      <c r="S173" s="25">
        <v>1250</v>
      </c>
      <c r="T173" s="25">
        <v>1.63</v>
      </c>
      <c r="U173" s="25">
        <v>63</v>
      </c>
      <c r="V173" s="25">
        <v>1275</v>
      </c>
      <c r="W173" s="25">
        <v>2.96</v>
      </c>
      <c r="X173" s="25" t="s">
        <v>263</v>
      </c>
      <c r="Y173" s="26">
        <v>40913</v>
      </c>
      <c r="Z173">
        <f t="shared" si="15"/>
        <v>1.5999999999999999</v>
      </c>
      <c r="AA173">
        <f t="shared" si="16"/>
        <v>1193.5999999999999</v>
      </c>
      <c r="AB173">
        <f t="shared" si="17"/>
        <v>4.0971327134878024</v>
      </c>
      <c r="AC173">
        <f t="shared" si="18"/>
        <v>1.1936</v>
      </c>
      <c r="AD173">
        <f t="shared" si="19"/>
        <v>3.4325843779220864</v>
      </c>
      <c r="AE173">
        <f>(0.2*AB173+0.8*AB174)/(0.2*AC173+0.8*AC174)</f>
        <v>5.2051643553076037</v>
      </c>
      <c r="AF173">
        <f>J173*$C$1</f>
        <v>0.66</v>
      </c>
      <c r="AQ173">
        <f>-2.3*LN(J173/1.406)+6.59</f>
        <v>6.9543826441673922</v>
      </c>
      <c r="AR173">
        <f>IF(AE173&gt;AQ173,1,0)</f>
        <v>0</v>
      </c>
    </row>
    <row r="174" spans="1:44" ht="51.75" x14ac:dyDescent="0.25">
      <c r="A174" s="24" t="s">
        <v>278</v>
      </c>
      <c r="B174" s="25" t="s">
        <v>441</v>
      </c>
      <c r="C174" s="25" t="s">
        <v>443</v>
      </c>
      <c r="D174" s="25" t="s">
        <v>298</v>
      </c>
      <c r="E174" s="25" t="s">
        <v>89</v>
      </c>
      <c r="F174" s="25">
        <v>48</v>
      </c>
      <c r="G174" s="25">
        <v>1725</v>
      </c>
      <c r="H174" s="25" t="b">
        <v>1</v>
      </c>
      <c r="I174" s="25" t="s">
        <v>262</v>
      </c>
      <c r="J174" s="25">
        <v>0.2</v>
      </c>
      <c r="K174" s="25">
        <v>1.6</v>
      </c>
      <c r="L174" s="25">
        <v>45</v>
      </c>
      <c r="M174" s="25">
        <v>0.13</v>
      </c>
      <c r="N174" s="25"/>
      <c r="O174" s="25">
        <v>26</v>
      </c>
      <c r="P174" s="25">
        <v>272</v>
      </c>
      <c r="Q174" s="25">
        <v>5.74</v>
      </c>
      <c r="R174" s="25">
        <v>18</v>
      </c>
      <c r="S174" s="25">
        <v>268</v>
      </c>
      <c r="T174" s="25">
        <v>4.03</v>
      </c>
      <c r="U174" s="25">
        <v>31</v>
      </c>
      <c r="V174" s="25">
        <v>268</v>
      </c>
      <c r="W174" s="25">
        <v>6.94</v>
      </c>
      <c r="X174" s="25" t="s">
        <v>263</v>
      </c>
      <c r="Y174" s="26">
        <v>40913</v>
      </c>
      <c r="Z174">
        <f t="shared" si="15"/>
        <v>0.44444444444444448</v>
      </c>
      <c r="AA174">
        <f t="shared" si="16"/>
        <v>331.5555555555556</v>
      </c>
      <c r="AB174">
        <f t="shared" si="17"/>
        <v>2.2547390248338268</v>
      </c>
      <c r="AC174">
        <f t="shared" si="18"/>
        <v>0.3315555555555556</v>
      </c>
      <c r="AD174">
        <f t="shared" si="19"/>
        <v>6.8004863349545701</v>
      </c>
    </row>
    <row r="175" spans="1:44" ht="51.75" x14ac:dyDescent="0.25">
      <c r="A175" s="24" t="s">
        <v>278</v>
      </c>
      <c r="B175" s="25" t="s">
        <v>441</v>
      </c>
      <c r="C175" s="25" t="s">
        <v>444</v>
      </c>
      <c r="D175" s="25" t="s">
        <v>298</v>
      </c>
      <c r="E175" s="25" t="s">
        <v>89</v>
      </c>
      <c r="F175" s="25">
        <v>48</v>
      </c>
      <c r="G175" s="25">
        <v>3450</v>
      </c>
      <c r="H175" s="25" t="b">
        <v>1</v>
      </c>
      <c r="I175" s="25" t="s">
        <v>262</v>
      </c>
      <c r="J175" s="25">
        <v>1.2</v>
      </c>
      <c r="K175" s="25">
        <v>1.6</v>
      </c>
      <c r="L175" s="25">
        <v>75</v>
      </c>
      <c r="M175" s="25">
        <v>0.75</v>
      </c>
      <c r="N175" s="25"/>
      <c r="O175" s="25">
        <v>51</v>
      </c>
      <c r="P175" s="25">
        <v>1170</v>
      </c>
      <c r="Q175" s="25">
        <v>2.62</v>
      </c>
      <c r="R175" s="25">
        <v>32</v>
      </c>
      <c r="S175" s="25">
        <v>1090</v>
      </c>
      <c r="T175" s="25">
        <v>1.76</v>
      </c>
      <c r="U175" s="25">
        <v>67</v>
      </c>
      <c r="V175" s="25">
        <v>1225</v>
      </c>
      <c r="W175" s="25">
        <v>3.28</v>
      </c>
      <c r="X175" s="25" t="s">
        <v>263</v>
      </c>
      <c r="Y175" s="26">
        <v>40913</v>
      </c>
      <c r="Z175">
        <f t="shared" si="15"/>
        <v>1.5999999999999999</v>
      </c>
      <c r="AA175">
        <f t="shared" si="16"/>
        <v>1193.5999999999999</v>
      </c>
      <c r="AB175">
        <f t="shared" si="17"/>
        <v>4.0971327134878024</v>
      </c>
      <c r="AC175">
        <f t="shared" si="18"/>
        <v>1.1936</v>
      </c>
      <c r="AD175">
        <f t="shared" si="19"/>
        <v>3.4325843779220864</v>
      </c>
      <c r="AE175">
        <f>(0.2*AB175+0.8*AB176)/(0.2*AC175+0.8*AC176)</f>
        <v>5.2051643553076037</v>
      </c>
      <c r="AF175">
        <f>J175*$C$1</f>
        <v>0.66</v>
      </c>
      <c r="AQ175">
        <f>-2.3*LN(J175/1.406)+6.59</f>
        <v>6.9543826441673922</v>
      </c>
      <c r="AR175">
        <f>IF(AE175&gt;AQ175,1,0)</f>
        <v>0</v>
      </c>
    </row>
    <row r="176" spans="1:44" ht="51.75" x14ac:dyDescent="0.25">
      <c r="A176" s="24" t="s">
        <v>278</v>
      </c>
      <c r="B176" s="25" t="s">
        <v>441</v>
      </c>
      <c r="C176" s="25" t="s">
        <v>445</v>
      </c>
      <c r="D176" s="25" t="s">
        <v>298</v>
      </c>
      <c r="E176" s="25" t="s">
        <v>89</v>
      </c>
      <c r="F176" s="25">
        <v>48</v>
      </c>
      <c r="G176" s="25">
        <v>1725</v>
      </c>
      <c r="H176" s="25" t="b">
        <v>1</v>
      </c>
      <c r="I176" s="25" t="s">
        <v>262</v>
      </c>
      <c r="J176" s="25">
        <v>0.2</v>
      </c>
      <c r="K176" s="25">
        <v>1.6</v>
      </c>
      <c r="L176" s="25">
        <v>45</v>
      </c>
      <c r="M176" s="25">
        <v>0.13</v>
      </c>
      <c r="N176" s="25"/>
      <c r="O176" s="25">
        <v>26</v>
      </c>
      <c r="P176" s="25">
        <v>262</v>
      </c>
      <c r="Q176" s="25">
        <v>5.95</v>
      </c>
      <c r="R176" s="25">
        <v>15</v>
      </c>
      <c r="S176" s="25">
        <v>242</v>
      </c>
      <c r="T176" s="25">
        <v>3.72</v>
      </c>
      <c r="U176" s="25">
        <v>34</v>
      </c>
      <c r="V176" s="25">
        <v>268</v>
      </c>
      <c r="W176" s="25">
        <v>7.61</v>
      </c>
      <c r="X176" s="25" t="s">
        <v>263</v>
      </c>
      <c r="Y176" s="26">
        <v>40913</v>
      </c>
      <c r="Z176">
        <f t="shared" si="15"/>
        <v>0.44444444444444448</v>
      </c>
      <c r="AA176">
        <f t="shared" si="16"/>
        <v>331.5555555555556</v>
      </c>
      <c r="AB176">
        <f t="shared" si="17"/>
        <v>2.2547390248338268</v>
      </c>
      <c r="AC176">
        <f t="shared" si="18"/>
        <v>0.3315555555555556</v>
      </c>
      <c r="AD176">
        <f t="shared" si="19"/>
        <v>6.8004863349545701</v>
      </c>
    </row>
    <row r="177" spans="1:44" ht="51.75" x14ac:dyDescent="0.25">
      <c r="A177" s="24" t="s">
        <v>278</v>
      </c>
      <c r="B177" s="25" t="s">
        <v>441</v>
      </c>
      <c r="C177" s="25" t="s">
        <v>446</v>
      </c>
      <c r="D177" s="25" t="s">
        <v>298</v>
      </c>
      <c r="E177" s="25" t="s">
        <v>89</v>
      </c>
      <c r="F177" s="25">
        <v>48</v>
      </c>
      <c r="G177" s="25">
        <v>3450</v>
      </c>
      <c r="H177" s="25" t="b">
        <v>1</v>
      </c>
      <c r="I177" s="25" t="s">
        <v>262</v>
      </c>
      <c r="J177" s="25">
        <v>1.65</v>
      </c>
      <c r="K177" s="25">
        <v>1.1000000000000001</v>
      </c>
      <c r="L177" s="25">
        <v>74</v>
      </c>
      <c r="M177" s="25">
        <v>1.5</v>
      </c>
      <c r="N177" s="25"/>
      <c r="O177" s="25">
        <v>56</v>
      </c>
      <c r="P177" s="25">
        <v>1420</v>
      </c>
      <c r="Q177" s="25">
        <v>2.37</v>
      </c>
      <c r="R177" s="25">
        <v>35</v>
      </c>
      <c r="S177" s="25">
        <v>1280</v>
      </c>
      <c r="T177" s="25">
        <v>1.64</v>
      </c>
      <c r="U177" s="25">
        <v>73</v>
      </c>
      <c r="V177" s="25">
        <v>1470</v>
      </c>
      <c r="W177" s="25">
        <v>2.98</v>
      </c>
      <c r="X177" s="25" t="s">
        <v>263</v>
      </c>
      <c r="Y177" s="26">
        <v>40913</v>
      </c>
      <c r="Z177">
        <f t="shared" si="15"/>
        <v>2.2297297297297298</v>
      </c>
      <c r="AA177">
        <f t="shared" si="16"/>
        <v>1663.3783783783786</v>
      </c>
      <c r="AB177">
        <f t="shared" si="17"/>
        <v>4.555970791608555</v>
      </c>
      <c r="AC177">
        <f t="shared" si="18"/>
        <v>1.6633783783783787</v>
      </c>
      <c r="AD177">
        <f t="shared" si="19"/>
        <v>2.7389864211473962</v>
      </c>
      <c r="AE177">
        <f>(0.2*AB177+0.8*AB178)/(0.2*AC177+0.8*AC178)</f>
        <v>4.0608866832110344</v>
      </c>
      <c r="AF177">
        <f>J177*$C$1</f>
        <v>0.90749999999999997</v>
      </c>
      <c r="AQ177">
        <f>-2.3*LN(J177/1.406)+6.59</f>
        <v>6.221939062594763</v>
      </c>
      <c r="AR177">
        <f>IF(AE177&gt;AQ177,1,0)</f>
        <v>0</v>
      </c>
    </row>
    <row r="178" spans="1:44" ht="51.75" x14ac:dyDescent="0.25">
      <c r="A178" s="24" t="s">
        <v>278</v>
      </c>
      <c r="B178" s="25" t="s">
        <v>441</v>
      </c>
      <c r="C178" s="25" t="s">
        <v>447</v>
      </c>
      <c r="D178" s="25" t="s">
        <v>298</v>
      </c>
      <c r="E178" s="25" t="s">
        <v>89</v>
      </c>
      <c r="F178" s="25">
        <v>48</v>
      </c>
      <c r="G178" s="25">
        <v>1725</v>
      </c>
      <c r="H178" s="25" t="b">
        <v>1</v>
      </c>
      <c r="I178" s="25" t="s">
        <v>262</v>
      </c>
      <c r="J178" s="25">
        <v>0.28000000000000003</v>
      </c>
      <c r="K178" s="25">
        <v>1.1000000000000001</v>
      </c>
      <c r="L178" s="25">
        <v>43</v>
      </c>
      <c r="M178" s="25">
        <v>0.25</v>
      </c>
      <c r="N178" s="25"/>
      <c r="O178" s="25">
        <v>28</v>
      </c>
      <c r="P178" s="25">
        <v>322</v>
      </c>
      <c r="Q178" s="25">
        <v>5.22</v>
      </c>
      <c r="R178" s="25">
        <v>18</v>
      </c>
      <c r="S178" s="25">
        <v>302</v>
      </c>
      <c r="T178" s="25">
        <v>3.58</v>
      </c>
      <c r="U178" s="25">
        <v>36</v>
      </c>
      <c r="V178" s="25">
        <v>328</v>
      </c>
      <c r="W178" s="25">
        <v>6.59</v>
      </c>
      <c r="X178" s="25" t="s">
        <v>263</v>
      </c>
      <c r="Y178" s="26">
        <v>40913</v>
      </c>
      <c r="Z178">
        <f t="shared" si="15"/>
        <v>0.65116279069767447</v>
      </c>
      <c r="AA178">
        <f t="shared" si="16"/>
        <v>485.76744186046517</v>
      </c>
      <c r="AB178">
        <f t="shared" si="17"/>
        <v>2.5223516143609954</v>
      </c>
      <c r="AC178">
        <f t="shared" si="18"/>
        <v>0.48576744186046517</v>
      </c>
      <c r="AD178">
        <f t="shared" si="19"/>
        <v>5.19250858950224</v>
      </c>
    </row>
    <row r="179" spans="1:44" ht="51.75" x14ac:dyDescent="0.25">
      <c r="A179" s="24" t="s">
        <v>278</v>
      </c>
      <c r="B179" s="25" t="s">
        <v>279</v>
      </c>
      <c r="C179" s="25" t="s">
        <v>448</v>
      </c>
      <c r="D179" s="25" t="s">
        <v>261</v>
      </c>
      <c r="E179" s="25" t="s">
        <v>211</v>
      </c>
      <c r="F179" s="25">
        <v>56</v>
      </c>
      <c r="G179" s="25">
        <v>3450</v>
      </c>
      <c r="H179" s="25" t="b">
        <v>1</v>
      </c>
      <c r="I179" s="25" t="s">
        <v>262</v>
      </c>
      <c r="J179" s="25">
        <v>3.96</v>
      </c>
      <c r="K179" s="25">
        <v>3.96</v>
      </c>
      <c r="L179" s="25">
        <v>92</v>
      </c>
      <c r="M179" s="25">
        <v>1</v>
      </c>
      <c r="N179" s="25"/>
      <c r="O179" s="25">
        <v>65</v>
      </c>
      <c r="P179" s="25">
        <v>1619</v>
      </c>
      <c r="Q179" s="25">
        <v>2.41</v>
      </c>
      <c r="R179" s="25">
        <v>41</v>
      </c>
      <c r="S179" s="25">
        <v>1412</v>
      </c>
      <c r="T179" s="25">
        <v>1.74</v>
      </c>
      <c r="U179" s="25">
        <v>82</v>
      </c>
      <c r="V179" s="25">
        <v>1687</v>
      </c>
      <c r="W179" s="25">
        <v>2.92</v>
      </c>
      <c r="X179" s="25" t="s">
        <v>263</v>
      </c>
      <c r="Y179" s="26">
        <v>41064</v>
      </c>
      <c r="AF179">
        <f>J179*$C$1</f>
        <v>2.1779999999999999</v>
      </c>
      <c r="AG179">
        <f>J179*0.8^3</f>
        <v>2.0275200000000004</v>
      </c>
      <c r="AH179">
        <f>AG179/(L179*0.01)</f>
        <v>2.2038260869565223</v>
      </c>
      <c r="AI179">
        <f>AH179*746</f>
        <v>1644.0542608695657</v>
      </c>
      <c r="AM179">
        <f>POWER((482439*AG179*$C$1),1/3)*60/1000</f>
        <v>4.8798671480235409</v>
      </c>
      <c r="AN179">
        <f>AI179/1000</f>
        <v>1.6440542608695656</v>
      </c>
      <c r="AO179">
        <f>AM179/AN179</f>
        <v>2.9681910531605595</v>
      </c>
      <c r="AP179">
        <f>(0.2*AM179+0.8*AM180)/(0.2*AN179+0.8*AN180)</f>
        <v>6.1358892108953622</v>
      </c>
      <c r="AQ179">
        <f>-2.3*LN(J179/1.406)+6.59</f>
        <v>4.2083609666807931</v>
      </c>
      <c r="AR179">
        <f>IF(AP179&gt;AQ179,1,0)</f>
        <v>1</v>
      </c>
    </row>
    <row r="180" spans="1:44" ht="51.75" x14ac:dyDescent="0.25">
      <c r="A180" s="24" t="s">
        <v>278</v>
      </c>
      <c r="B180" s="25" t="s">
        <v>279</v>
      </c>
      <c r="C180" s="25" t="s">
        <v>449</v>
      </c>
      <c r="D180" s="25" t="s">
        <v>261</v>
      </c>
      <c r="E180" s="25" t="s">
        <v>211</v>
      </c>
      <c r="F180" s="25">
        <v>56</v>
      </c>
      <c r="G180" s="25">
        <v>700</v>
      </c>
      <c r="H180" s="25" t="b">
        <v>1</v>
      </c>
      <c r="I180" s="25" t="s">
        <v>262</v>
      </c>
      <c r="J180" s="25">
        <v>3.96</v>
      </c>
      <c r="K180" s="25">
        <v>3.96</v>
      </c>
      <c r="L180" s="25">
        <v>92</v>
      </c>
      <c r="M180" s="25">
        <v>1</v>
      </c>
      <c r="N180" s="25"/>
      <c r="O180" s="25">
        <v>13</v>
      </c>
      <c r="P180" s="25">
        <v>72</v>
      </c>
      <c r="Q180" s="25">
        <v>10.83</v>
      </c>
      <c r="R180" s="25">
        <v>9</v>
      </c>
      <c r="S180" s="25">
        <v>69</v>
      </c>
      <c r="T180" s="25">
        <v>7.83</v>
      </c>
      <c r="U180" s="25">
        <v>17</v>
      </c>
      <c r="V180" s="25">
        <v>70</v>
      </c>
      <c r="W180" s="25">
        <v>14.57</v>
      </c>
      <c r="X180" s="25" t="s">
        <v>263</v>
      </c>
      <c r="Y180" s="26">
        <v>41068</v>
      </c>
      <c r="AJ180">
        <f>0.0082*31.1^3/(3956*$C$1)</f>
        <v>0.11336423117933635</v>
      </c>
      <c r="AK180">
        <f>AJ180/(L180*0.01)</f>
        <v>0.12322199041232211</v>
      </c>
      <c r="AL180">
        <f>AK180*746</f>
        <v>91.923604847592301</v>
      </c>
      <c r="AM180">
        <f>POWER((482439*AJ180*$C$1),1/3)*60/1000</f>
        <v>1.8659999685540942</v>
      </c>
      <c r="AN180">
        <f>AL180/1000</f>
        <v>9.1923604847592308E-2</v>
      </c>
    </row>
    <row r="181" spans="1:44" ht="51.75" x14ac:dyDescent="0.25">
      <c r="A181" s="24" t="s">
        <v>278</v>
      </c>
      <c r="B181" s="25" t="s">
        <v>279</v>
      </c>
      <c r="C181" s="25" t="s">
        <v>450</v>
      </c>
      <c r="D181" s="25" t="s">
        <v>261</v>
      </c>
      <c r="E181" s="25" t="s">
        <v>211</v>
      </c>
      <c r="F181" s="25">
        <v>56</v>
      </c>
      <c r="G181" s="25">
        <v>3450</v>
      </c>
      <c r="H181" s="25" t="b">
        <v>1</v>
      </c>
      <c r="I181" s="25" t="s">
        <v>262</v>
      </c>
      <c r="J181" s="25">
        <v>3.96</v>
      </c>
      <c r="K181" s="25">
        <v>1.32</v>
      </c>
      <c r="L181" s="25">
        <v>92</v>
      </c>
      <c r="M181" s="25">
        <v>3</v>
      </c>
      <c r="N181" s="25"/>
      <c r="O181" s="25">
        <v>71</v>
      </c>
      <c r="P181" s="25">
        <v>2340</v>
      </c>
      <c r="Q181" s="25">
        <v>1.82</v>
      </c>
      <c r="R181" s="25">
        <v>43</v>
      </c>
      <c r="S181" s="25">
        <v>1990</v>
      </c>
      <c r="T181" s="25">
        <v>1.29</v>
      </c>
      <c r="U181" s="25">
        <v>97</v>
      </c>
      <c r="V181" s="25">
        <v>2720</v>
      </c>
      <c r="W181" s="25">
        <v>2.14</v>
      </c>
      <c r="X181" s="25" t="s">
        <v>263</v>
      </c>
      <c r="Y181" s="26">
        <v>40672</v>
      </c>
      <c r="AF181">
        <f>J181*$C$1</f>
        <v>2.1779999999999999</v>
      </c>
      <c r="AG181">
        <f>J181*0.8^3</f>
        <v>2.0275200000000004</v>
      </c>
      <c r="AH181">
        <f>AG181/(L181*0.01)</f>
        <v>2.2038260869565223</v>
      </c>
      <c r="AI181">
        <f>AH181*746</f>
        <v>1644.0542608695657</v>
      </c>
      <c r="AM181">
        <f>POWER((482439*AG181*$C$1),1/3)*60/1000</f>
        <v>4.8798671480235409</v>
      </c>
      <c r="AN181">
        <f>AI181/1000</f>
        <v>1.6440542608695656</v>
      </c>
      <c r="AO181">
        <f>AM181/AN181</f>
        <v>2.9681910531605595</v>
      </c>
      <c r="AP181">
        <f>(0.2*AM181+0.8*AM182)/(0.2*AN181+0.8*AN182)</f>
        <v>6.1358892108953622</v>
      </c>
      <c r="AQ181">
        <f>-2.3*LN(J181/1.406)+6.59</f>
        <v>4.2083609666807931</v>
      </c>
      <c r="AR181">
        <f>IF(AP181&gt;AQ181,1,0)</f>
        <v>1</v>
      </c>
    </row>
    <row r="182" spans="1:44" ht="51.75" x14ac:dyDescent="0.25">
      <c r="A182" s="24" t="s">
        <v>278</v>
      </c>
      <c r="B182" s="25" t="s">
        <v>279</v>
      </c>
      <c r="C182" s="25" t="s">
        <v>451</v>
      </c>
      <c r="D182" s="25" t="s">
        <v>261</v>
      </c>
      <c r="E182" s="25" t="s">
        <v>211</v>
      </c>
      <c r="F182" s="25">
        <v>56</v>
      </c>
      <c r="G182" s="25">
        <v>800</v>
      </c>
      <c r="H182" s="25" t="b">
        <v>1</v>
      </c>
      <c r="I182" s="25" t="s">
        <v>262</v>
      </c>
      <c r="J182" s="25">
        <v>3.96</v>
      </c>
      <c r="K182" s="25">
        <v>1.32</v>
      </c>
      <c r="L182" s="25">
        <v>92</v>
      </c>
      <c r="M182" s="25">
        <v>3</v>
      </c>
      <c r="N182" s="25"/>
      <c r="O182" s="25">
        <v>18</v>
      </c>
      <c r="P182" s="25">
        <v>110</v>
      </c>
      <c r="Q182" s="25">
        <v>9.82</v>
      </c>
      <c r="R182" s="25">
        <v>11</v>
      </c>
      <c r="S182" s="25">
        <v>105</v>
      </c>
      <c r="T182" s="25">
        <v>6.29</v>
      </c>
      <c r="U182" s="25">
        <v>24</v>
      </c>
      <c r="V182" s="25">
        <v>110</v>
      </c>
      <c r="W182" s="25">
        <v>13.09</v>
      </c>
      <c r="X182" s="25" t="s">
        <v>263</v>
      </c>
      <c r="Y182" s="26">
        <v>40672</v>
      </c>
      <c r="AJ182">
        <f>0.0082*31.1^3/(3956*$C$1)</f>
        <v>0.11336423117933635</v>
      </c>
      <c r="AK182">
        <f>AJ182/(L182*0.01)</f>
        <v>0.12322199041232211</v>
      </c>
      <c r="AL182">
        <f>AK182*746</f>
        <v>91.923604847592301</v>
      </c>
      <c r="AM182">
        <f>POWER((482439*AJ182*$C$1),1/3)*60/1000</f>
        <v>1.8659999685540942</v>
      </c>
      <c r="AN182">
        <f>AL182/1000</f>
        <v>9.1923604847592308E-2</v>
      </c>
    </row>
    <row r="183" spans="1:44" ht="51.75" x14ac:dyDescent="0.25">
      <c r="A183" s="24" t="s">
        <v>278</v>
      </c>
      <c r="B183" s="25" t="s">
        <v>279</v>
      </c>
      <c r="C183" s="25" t="s">
        <v>452</v>
      </c>
      <c r="D183" s="25" t="s">
        <v>261</v>
      </c>
      <c r="E183" s="25" t="s">
        <v>211</v>
      </c>
      <c r="F183" s="25">
        <v>56</v>
      </c>
      <c r="G183" s="25">
        <v>3450</v>
      </c>
      <c r="H183" s="25" t="b">
        <v>1</v>
      </c>
      <c r="I183" s="25" t="s">
        <v>262</v>
      </c>
      <c r="J183" s="25">
        <v>3.96</v>
      </c>
      <c r="K183" s="25">
        <v>1.32</v>
      </c>
      <c r="L183" s="25">
        <v>92</v>
      </c>
      <c r="M183" s="25">
        <v>3</v>
      </c>
      <c r="N183" s="25"/>
      <c r="O183" s="25">
        <v>71</v>
      </c>
      <c r="P183" s="25">
        <v>2340</v>
      </c>
      <c r="Q183" s="25">
        <v>1.82</v>
      </c>
      <c r="R183" s="25">
        <v>43</v>
      </c>
      <c r="S183" s="25">
        <v>1990</v>
      </c>
      <c r="T183" s="25">
        <v>1.29</v>
      </c>
      <c r="U183" s="25">
        <v>97</v>
      </c>
      <c r="V183" s="25">
        <v>2720</v>
      </c>
      <c r="W183" s="25">
        <v>2.14</v>
      </c>
      <c r="X183" s="25" t="s">
        <v>263</v>
      </c>
      <c r="Y183" s="26">
        <v>40672</v>
      </c>
      <c r="AF183">
        <f>J183*$C$1</f>
        <v>2.1779999999999999</v>
      </c>
      <c r="AG183">
        <f>J183*0.8^3</f>
        <v>2.0275200000000004</v>
      </c>
      <c r="AH183">
        <f>AG183/(L183*0.01)</f>
        <v>2.2038260869565223</v>
      </c>
      <c r="AI183">
        <f>AH183*746</f>
        <v>1644.0542608695657</v>
      </c>
      <c r="AM183">
        <f>POWER((482439*AG183*$C$1),1/3)*60/1000</f>
        <v>4.8798671480235409</v>
      </c>
      <c r="AN183">
        <f>AI183/1000</f>
        <v>1.6440542608695656</v>
      </c>
      <c r="AO183">
        <f>AM183/AN183</f>
        <v>2.9681910531605595</v>
      </c>
      <c r="AP183">
        <f>(0.2*AM183+0.8*AM184)/(0.2*AN183+0.8*AN184)</f>
        <v>6.1358892108953622</v>
      </c>
      <c r="AQ183">
        <f>-2.3*LN(J183/1.406)+6.59</f>
        <v>4.2083609666807931</v>
      </c>
      <c r="AR183">
        <f>IF(AP183&gt;AQ183,1,0)</f>
        <v>1</v>
      </c>
    </row>
    <row r="184" spans="1:44" ht="51.75" x14ac:dyDescent="0.25">
      <c r="A184" s="24" t="s">
        <v>278</v>
      </c>
      <c r="B184" s="25" t="s">
        <v>279</v>
      </c>
      <c r="C184" s="25" t="s">
        <v>453</v>
      </c>
      <c r="D184" s="25" t="s">
        <v>261</v>
      </c>
      <c r="E184" s="25" t="s">
        <v>211</v>
      </c>
      <c r="F184" s="25">
        <v>56</v>
      </c>
      <c r="G184" s="25">
        <v>800</v>
      </c>
      <c r="H184" s="25" t="b">
        <v>1</v>
      </c>
      <c r="I184" s="25" t="s">
        <v>262</v>
      </c>
      <c r="J184" s="25">
        <v>3.96</v>
      </c>
      <c r="K184" s="25">
        <v>1.32</v>
      </c>
      <c r="L184" s="25">
        <v>92</v>
      </c>
      <c r="M184" s="25">
        <v>3</v>
      </c>
      <c r="N184" s="25"/>
      <c r="O184" s="25">
        <v>18</v>
      </c>
      <c r="P184" s="25">
        <v>110</v>
      </c>
      <c r="Q184" s="25">
        <v>9.82</v>
      </c>
      <c r="R184" s="25">
        <v>11</v>
      </c>
      <c r="S184" s="25">
        <v>105</v>
      </c>
      <c r="T184" s="25">
        <v>6.29</v>
      </c>
      <c r="U184" s="25">
        <v>24</v>
      </c>
      <c r="V184" s="25">
        <v>110</v>
      </c>
      <c r="W184" s="25">
        <v>13.09</v>
      </c>
      <c r="X184" s="25" t="s">
        <v>263</v>
      </c>
      <c r="Y184" s="26">
        <v>40672</v>
      </c>
      <c r="AJ184">
        <f>0.0082*31.1^3/(3956*$C$1)</f>
        <v>0.11336423117933635</v>
      </c>
      <c r="AK184">
        <f>AJ184/(L184*0.01)</f>
        <v>0.12322199041232211</v>
      </c>
      <c r="AL184">
        <f>AK184*746</f>
        <v>91.923604847592301</v>
      </c>
      <c r="AM184">
        <f>POWER((482439*AJ184*$C$1),1/3)*60/1000</f>
        <v>1.8659999685540942</v>
      </c>
      <c r="AN184">
        <f>AL184/1000</f>
        <v>9.1923604847592308E-2</v>
      </c>
    </row>
    <row r="185" spans="1:44" ht="51.75" x14ac:dyDescent="0.25">
      <c r="A185" s="24" t="s">
        <v>278</v>
      </c>
      <c r="B185" s="25" t="s">
        <v>279</v>
      </c>
      <c r="C185" s="25" t="s">
        <v>454</v>
      </c>
      <c r="D185" s="25" t="s">
        <v>261</v>
      </c>
      <c r="E185" s="25" t="s">
        <v>211</v>
      </c>
      <c r="F185" s="25">
        <v>56</v>
      </c>
      <c r="G185" s="25">
        <v>3450</v>
      </c>
      <c r="H185" s="25" t="b">
        <v>1</v>
      </c>
      <c r="I185" s="25" t="s">
        <v>262</v>
      </c>
      <c r="J185" s="25">
        <v>3.96</v>
      </c>
      <c r="K185" s="25">
        <v>1.32</v>
      </c>
      <c r="L185" s="25">
        <v>92</v>
      </c>
      <c r="M185" s="25">
        <v>3</v>
      </c>
      <c r="N185" s="25"/>
      <c r="O185" s="25">
        <v>71</v>
      </c>
      <c r="P185" s="25">
        <v>2340</v>
      </c>
      <c r="Q185" s="25">
        <v>1.82</v>
      </c>
      <c r="R185" s="25">
        <v>43</v>
      </c>
      <c r="S185" s="25">
        <v>1990</v>
      </c>
      <c r="T185" s="25">
        <v>1.29</v>
      </c>
      <c r="U185" s="25">
        <v>97</v>
      </c>
      <c r="V185" s="25">
        <v>2720</v>
      </c>
      <c r="W185" s="25">
        <v>2.14</v>
      </c>
      <c r="X185" s="25" t="s">
        <v>263</v>
      </c>
      <c r="Y185" s="26">
        <v>40672</v>
      </c>
      <c r="AF185">
        <f>J185*$C$1</f>
        <v>2.1779999999999999</v>
      </c>
      <c r="AG185">
        <f>J185*0.8^3</f>
        <v>2.0275200000000004</v>
      </c>
      <c r="AH185">
        <f>AG185/(L185*0.01)</f>
        <v>2.2038260869565223</v>
      </c>
      <c r="AI185">
        <f>AH185*746</f>
        <v>1644.0542608695657</v>
      </c>
      <c r="AM185">
        <f>POWER((482439*AG185*$C$1),1/3)*60/1000</f>
        <v>4.8798671480235409</v>
      </c>
      <c r="AN185">
        <f>AI185/1000</f>
        <v>1.6440542608695656</v>
      </c>
      <c r="AO185">
        <f>AM185/AN185</f>
        <v>2.9681910531605595</v>
      </c>
      <c r="AP185">
        <f>(0.2*AM185+0.8*AM186)/(0.2*AN185+0.8*AN186)</f>
        <v>6.1358892108953622</v>
      </c>
      <c r="AQ185">
        <f>-2.3*LN(J185/1.406)+6.59</f>
        <v>4.2083609666807931</v>
      </c>
      <c r="AR185">
        <f>IF(AP185&gt;AQ185,1,0)</f>
        <v>1</v>
      </c>
    </row>
    <row r="186" spans="1:44" ht="51.75" x14ac:dyDescent="0.25">
      <c r="A186" s="24" t="s">
        <v>278</v>
      </c>
      <c r="B186" s="25" t="s">
        <v>279</v>
      </c>
      <c r="C186" s="25" t="s">
        <v>455</v>
      </c>
      <c r="D186" s="25" t="s">
        <v>261</v>
      </c>
      <c r="E186" s="25" t="s">
        <v>211</v>
      </c>
      <c r="F186" s="25">
        <v>56</v>
      </c>
      <c r="G186" s="25">
        <v>1100</v>
      </c>
      <c r="H186" s="25" t="b">
        <v>1</v>
      </c>
      <c r="I186" s="25" t="s">
        <v>262</v>
      </c>
      <c r="J186" s="25">
        <v>3.96</v>
      </c>
      <c r="K186" s="25">
        <v>1.32</v>
      </c>
      <c r="L186" s="25">
        <v>92</v>
      </c>
      <c r="M186" s="25">
        <v>3</v>
      </c>
      <c r="N186" s="25"/>
      <c r="O186" s="25">
        <v>24</v>
      </c>
      <c r="P186" s="25">
        <v>145</v>
      </c>
      <c r="Q186" s="25">
        <v>9.93</v>
      </c>
      <c r="R186" s="25">
        <v>15</v>
      </c>
      <c r="S186" s="25">
        <v>132</v>
      </c>
      <c r="T186" s="25">
        <v>6.82</v>
      </c>
      <c r="U186" s="25">
        <v>33</v>
      </c>
      <c r="V186" s="25">
        <v>150</v>
      </c>
      <c r="W186" s="25">
        <v>13.2</v>
      </c>
      <c r="X186" s="25" t="s">
        <v>263</v>
      </c>
      <c r="Y186" s="26">
        <v>40672</v>
      </c>
      <c r="AJ186">
        <f>0.0082*31.1^3/(3956*$C$1)</f>
        <v>0.11336423117933635</v>
      </c>
      <c r="AK186">
        <f>AJ186/(L186*0.01)</f>
        <v>0.12322199041232211</v>
      </c>
      <c r="AL186">
        <f>AK186*746</f>
        <v>91.923604847592301</v>
      </c>
      <c r="AM186">
        <f>POWER((482439*AJ186*$C$1),1/3)*60/1000</f>
        <v>1.8659999685540942</v>
      </c>
      <c r="AN186">
        <f>AL186/1000</f>
        <v>9.1923604847592308E-2</v>
      </c>
    </row>
    <row r="187" spans="1:44" ht="51.75" x14ac:dyDescent="0.25">
      <c r="A187" s="24" t="s">
        <v>278</v>
      </c>
      <c r="B187" s="25" t="s">
        <v>279</v>
      </c>
      <c r="C187" s="25" t="s">
        <v>456</v>
      </c>
      <c r="D187" s="25" t="s">
        <v>261</v>
      </c>
      <c r="E187" s="25" t="s">
        <v>211</v>
      </c>
      <c r="F187" s="25">
        <v>56</v>
      </c>
      <c r="G187" s="25">
        <v>3450</v>
      </c>
      <c r="H187" s="25" t="b">
        <v>1</v>
      </c>
      <c r="I187" s="25" t="s">
        <v>262</v>
      </c>
      <c r="J187" s="25">
        <v>3.96</v>
      </c>
      <c r="K187" s="25">
        <v>1.32</v>
      </c>
      <c r="L187" s="25">
        <v>92</v>
      </c>
      <c r="M187" s="25">
        <v>3</v>
      </c>
      <c r="N187" s="25"/>
      <c r="O187" s="25">
        <v>71</v>
      </c>
      <c r="P187" s="25">
        <v>2340</v>
      </c>
      <c r="Q187" s="25">
        <v>1.82</v>
      </c>
      <c r="R187" s="25">
        <v>43</v>
      </c>
      <c r="S187" s="25">
        <v>1990</v>
      </c>
      <c r="T187" s="25">
        <v>1.29</v>
      </c>
      <c r="U187" s="25">
        <v>97</v>
      </c>
      <c r="V187" s="25">
        <v>2720</v>
      </c>
      <c r="W187" s="25">
        <v>2.14</v>
      </c>
      <c r="X187" s="25" t="s">
        <v>263</v>
      </c>
      <c r="Y187" s="26">
        <v>40672</v>
      </c>
      <c r="AF187">
        <f>J187*$C$1</f>
        <v>2.1779999999999999</v>
      </c>
      <c r="AG187">
        <f>J187*0.8^3</f>
        <v>2.0275200000000004</v>
      </c>
      <c r="AH187">
        <f>AG187/(L187*0.01)</f>
        <v>2.2038260869565223</v>
      </c>
      <c r="AI187">
        <f>AH187*746</f>
        <v>1644.0542608695657</v>
      </c>
      <c r="AM187">
        <f>POWER((482439*AG187*$C$1),1/3)*60/1000</f>
        <v>4.8798671480235409</v>
      </c>
      <c r="AN187">
        <f>AI187/1000</f>
        <v>1.6440542608695656</v>
      </c>
      <c r="AO187">
        <f>AM187/AN187</f>
        <v>2.9681910531605595</v>
      </c>
      <c r="AP187">
        <f>(0.2*AM187+0.8*AM188)/(0.2*AN187+0.8*AN188)</f>
        <v>6.1358892108953622</v>
      </c>
      <c r="AQ187">
        <f>-2.3*LN(J187/1.406)+6.59</f>
        <v>4.2083609666807931</v>
      </c>
      <c r="AR187">
        <f>IF(AP187&gt;AQ187,1,0)</f>
        <v>1</v>
      </c>
    </row>
    <row r="188" spans="1:44" ht="51.75" x14ac:dyDescent="0.25">
      <c r="A188" s="24" t="s">
        <v>278</v>
      </c>
      <c r="B188" s="25" t="s">
        <v>279</v>
      </c>
      <c r="C188" s="25" t="s">
        <v>457</v>
      </c>
      <c r="D188" s="25" t="s">
        <v>261</v>
      </c>
      <c r="E188" s="25" t="s">
        <v>211</v>
      </c>
      <c r="F188" s="25">
        <v>56</v>
      </c>
      <c r="G188" s="25">
        <v>800</v>
      </c>
      <c r="H188" s="25" t="b">
        <v>1</v>
      </c>
      <c r="I188" s="25" t="s">
        <v>262</v>
      </c>
      <c r="J188" s="25">
        <v>3.96</v>
      </c>
      <c r="K188" s="25">
        <v>1.32</v>
      </c>
      <c r="L188" s="25">
        <v>92</v>
      </c>
      <c r="M188" s="25">
        <v>3</v>
      </c>
      <c r="N188" s="25"/>
      <c r="O188" s="25">
        <v>18</v>
      </c>
      <c r="P188" s="25">
        <v>110</v>
      </c>
      <c r="Q188" s="25">
        <v>9.82</v>
      </c>
      <c r="R188" s="25">
        <v>11</v>
      </c>
      <c r="S188" s="25">
        <v>105</v>
      </c>
      <c r="T188" s="25">
        <v>6.29</v>
      </c>
      <c r="U188" s="25">
        <v>24</v>
      </c>
      <c r="V188" s="25">
        <v>110</v>
      </c>
      <c r="W188" s="25">
        <v>13.09</v>
      </c>
      <c r="X188" s="25" t="s">
        <v>263</v>
      </c>
      <c r="Y188" s="26">
        <v>40672</v>
      </c>
      <c r="AJ188">
        <f>0.0082*31.1^3/(3956*$C$1)</f>
        <v>0.11336423117933635</v>
      </c>
      <c r="AK188">
        <f>AJ188/(L188*0.01)</f>
        <v>0.12322199041232211</v>
      </c>
      <c r="AL188">
        <f>AK188*746</f>
        <v>91.923604847592301</v>
      </c>
      <c r="AM188">
        <f>POWER((482439*AJ188*$C$1),1/3)*60/1000</f>
        <v>1.8659999685540942</v>
      </c>
      <c r="AN188">
        <f>AL188/1000</f>
        <v>9.1923604847592308E-2</v>
      </c>
    </row>
    <row r="189" spans="1:44" ht="51.75" x14ac:dyDescent="0.25">
      <c r="A189" s="24" t="s">
        <v>278</v>
      </c>
      <c r="B189" s="25" t="s">
        <v>412</v>
      </c>
      <c r="C189" s="25" t="s">
        <v>458</v>
      </c>
      <c r="D189" s="25" t="s">
        <v>298</v>
      </c>
      <c r="E189" s="25" t="s">
        <v>89</v>
      </c>
      <c r="F189" s="25">
        <v>48</v>
      </c>
      <c r="G189" s="25">
        <v>3450</v>
      </c>
      <c r="H189" s="25" t="b">
        <v>1</v>
      </c>
      <c r="I189" s="25" t="s">
        <v>262</v>
      </c>
      <c r="J189" s="25">
        <v>2.2000000000000002</v>
      </c>
      <c r="K189" s="25">
        <v>1.47</v>
      </c>
      <c r="L189" s="25">
        <v>76</v>
      </c>
      <c r="M189" s="25">
        <v>1.5</v>
      </c>
      <c r="N189" s="25"/>
      <c r="O189" s="25">
        <v>61</v>
      </c>
      <c r="P189" s="25">
        <v>1670</v>
      </c>
      <c r="Q189" s="25">
        <v>2.19</v>
      </c>
      <c r="R189" s="25">
        <v>39</v>
      </c>
      <c r="S189" s="25">
        <v>1430</v>
      </c>
      <c r="T189" s="25">
        <v>1.64</v>
      </c>
      <c r="U189" s="25">
        <v>82</v>
      </c>
      <c r="V189" s="25">
        <v>1830</v>
      </c>
      <c r="W189" s="25">
        <v>2.69</v>
      </c>
      <c r="X189" s="25" t="s">
        <v>263</v>
      </c>
      <c r="Y189" s="26">
        <v>40386</v>
      </c>
      <c r="Z189">
        <f t="shared" ref="Z189:Z204" si="20">J189/(L189*0.01)</f>
        <v>2.8947368421052633</v>
      </c>
      <c r="AA189">
        <f t="shared" ref="AA189:AA204" si="21">Z189*746</f>
        <v>2159.4736842105262</v>
      </c>
      <c r="AB189">
        <f t="shared" ref="AB189:AB204" si="22">POWER((482439*J189*$C$1),1/3)*60/1000</f>
        <v>5.0144947006601051</v>
      </c>
      <c r="AC189">
        <f t="shared" ref="AC189:AC204" si="23">AA189/1000</f>
        <v>2.1594736842105262</v>
      </c>
      <c r="AD189">
        <f t="shared" ref="AD189:AD204" si="24">AB189/AC189</f>
        <v>2.3220911360600049</v>
      </c>
      <c r="AE189">
        <f>(0.2*AB189+0.8*AB190)/(0.2*AC189+0.8*AC190)</f>
        <v>3.8726558019141581</v>
      </c>
      <c r="AF189">
        <f>J189*$C$1</f>
        <v>1.2100000000000002</v>
      </c>
      <c r="AQ189">
        <f>-2.3*LN(J189/1.406)+6.59</f>
        <v>5.5602702959556662</v>
      </c>
      <c r="AR189">
        <f>IF(AE189&gt;AQ189,1,0)</f>
        <v>0</v>
      </c>
    </row>
    <row r="190" spans="1:44" ht="51.75" x14ac:dyDescent="0.25">
      <c r="A190" s="24" t="s">
        <v>278</v>
      </c>
      <c r="B190" s="25" t="s">
        <v>412</v>
      </c>
      <c r="C190" s="25" t="s">
        <v>459</v>
      </c>
      <c r="D190" s="25" t="s">
        <v>298</v>
      </c>
      <c r="E190" s="25" t="s">
        <v>89</v>
      </c>
      <c r="F190" s="25">
        <v>48</v>
      </c>
      <c r="G190" s="25">
        <v>1725</v>
      </c>
      <c r="H190" s="25" t="b">
        <v>1</v>
      </c>
      <c r="I190" s="25" t="s">
        <v>262</v>
      </c>
      <c r="J190" s="25">
        <v>0.28000000000000003</v>
      </c>
      <c r="K190" s="25">
        <v>1.47</v>
      </c>
      <c r="L190" s="25">
        <v>48</v>
      </c>
      <c r="M190" s="25">
        <v>0.19</v>
      </c>
      <c r="N190" s="25"/>
      <c r="O190" s="25">
        <v>34</v>
      </c>
      <c r="P190" s="25">
        <v>365</v>
      </c>
      <c r="Q190" s="25">
        <v>5.59</v>
      </c>
      <c r="R190" s="25">
        <v>20</v>
      </c>
      <c r="S190" s="25">
        <v>311</v>
      </c>
      <c r="T190" s="25">
        <v>3.86</v>
      </c>
      <c r="U190" s="25">
        <v>45</v>
      </c>
      <c r="V190" s="25">
        <v>385</v>
      </c>
      <c r="W190" s="25">
        <v>7.01</v>
      </c>
      <c r="X190" s="25" t="s">
        <v>263</v>
      </c>
      <c r="Y190" s="26">
        <v>40386</v>
      </c>
      <c r="Z190">
        <f t="shared" si="20"/>
        <v>0.58333333333333337</v>
      </c>
      <c r="AA190">
        <f t="shared" si="21"/>
        <v>435.16666666666669</v>
      </c>
      <c r="AB190">
        <f t="shared" si="22"/>
        <v>2.5223516143609954</v>
      </c>
      <c r="AC190">
        <f t="shared" si="23"/>
        <v>0.4351666666666667</v>
      </c>
      <c r="AD190">
        <f t="shared" si="24"/>
        <v>5.7962886580490123</v>
      </c>
    </row>
    <row r="191" spans="1:44" ht="51.75" x14ac:dyDescent="0.25">
      <c r="A191" s="24" t="s">
        <v>278</v>
      </c>
      <c r="B191" s="25" t="s">
        <v>412</v>
      </c>
      <c r="C191" s="25" t="s">
        <v>460</v>
      </c>
      <c r="D191" s="25" t="s">
        <v>298</v>
      </c>
      <c r="E191" s="25" t="s">
        <v>89</v>
      </c>
      <c r="F191" s="25">
        <v>48</v>
      </c>
      <c r="G191" s="25">
        <v>3450</v>
      </c>
      <c r="H191" s="25" t="b">
        <v>1</v>
      </c>
      <c r="I191" s="25" t="s">
        <v>262</v>
      </c>
      <c r="J191" s="25">
        <v>2.2000000000000002</v>
      </c>
      <c r="K191" s="25">
        <v>1.1000000000000001</v>
      </c>
      <c r="L191" s="25">
        <v>76</v>
      </c>
      <c r="M191" s="25">
        <v>2</v>
      </c>
      <c r="N191" s="25"/>
      <c r="O191" s="25">
        <v>63</v>
      </c>
      <c r="P191" s="25">
        <v>1660</v>
      </c>
      <c r="Q191" s="25">
        <v>2.2799999999999998</v>
      </c>
      <c r="R191" s="25">
        <v>38</v>
      </c>
      <c r="S191" s="25">
        <v>1420</v>
      </c>
      <c r="T191" s="25">
        <v>1.61</v>
      </c>
      <c r="U191" s="25">
        <v>84</v>
      </c>
      <c r="V191" s="25">
        <v>1820</v>
      </c>
      <c r="W191" s="25">
        <v>2.77</v>
      </c>
      <c r="X191" s="25" t="s">
        <v>263</v>
      </c>
      <c r="Y191" s="26">
        <v>40386</v>
      </c>
      <c r="Z191">
        <f t="shared" si="20"/>
        <v>2.8947368421052633</v>
      </c>
      <c r="AA191">
        <f t="shared" si="21"/>
        <v>2159.4736842105262</v>
      </c>
      <c r="AB191">
        <f t="shared" si="22"/>
        <v>5.0144947006601051</v>
      </c>
      <c r="AC191">
        <f t="shared" si="23"/>
        <v>2.1594736842105262</v>
      </c>
      <c r="AD191">
        <f t="shared" si="24"/>
        <v>2.3220911360600049</v>
      </c>
      <c r="AE191">
        <f>(0.2*AB191+0.8*AB192)/(0.2*AC191+0.8*AC192)</f>
        <v>3.9037084252920851</v>
      </c>
      <c r="AF191">
        <f>J191*$C$1</f>
        <v>1.2100000000000002</v>
      </c>
      <c r="AQ191">
        <f>-2.3*LN(J191/1.406)+6.59</f>
        <v>5.5602702959556662</v>
      </c>
      <c r="AR191">
        <f>IF(AE191&gt;AQ191,1,0)</f>
        <v>0</v>
      </c>
    </row>
    <row r="192" spans="1:44" ht="51.75" x14ac:dyDescent="0.25">
      <c r="A192" s="24" t="s">
        <v>278</v>
      </c>
      <c r="B192" s="25" t="s">
        <v>412</v>
      </c>
      <c r="C192" s="25" t="s">
        <v>461</v>
      </c>
      <c r="D192" s="25" t="s">
        <v>298</v>
      </c>
      <c r="E192" s="25" t="s">
        <v>89</v>
      </c>
      <c r="F192" s="25">
        <v>48</v>
      </c>
      <c r="G192" s="25">
        <v>1725</v>
      </c>
      <c r="H192" s="25" t="b">
        <v>1</v>
      </c>
      <c r="I192" s="25" t="s">
        <v>262</v>
      </c>
      <c r="J192" s="25">
        <v>0.27</v>
      </c>
      <c r="K192" s="25">
        <v>1.1000000000000001</v>
      </c>
      <c r="L192" s="25">
        <v>48</v>
      </c>
      <c r="M192" s="25">
        <v>0.25</v>
      </c>
      <c r="N192" s="25"/>
      <c r="O192" s="25">
        <v>34</v>
      </c>
      <c r="P192" s="25">
        <v>340</v>
      </c>
      <c r="Q192" s="25">
        <v>6</v>
      </c>
      <c r="R192" s="25">
        <v>20</v>
      </c>
      <c r="S192" s="25">
        <v>298</v>
      </c>
      <c r="T192" s="25">
        <v>4.03</v>
      </c>
      <c r="U192" s="25">
        <v>45</v>
      </c>
      <c r="V192" s="25">
        <v>370</v>
      </c>
      <c r="W192" s="25">
        <v>7.3</v>
      </c>
      <c r="X192" s="25" t="s">
        <v>263</v>
      </c>
      <c r="Y192" s="26">
        <v>40386</v>
      </c>
      <c r="Z192">
        <f t="shared" si="20"/>
        <v>0.56250000000000011</v>
      </c>
      <c r="AA192">
        <f t="shared" si="21"/>
        <v>419.62500000000006</v>
      </c>
      <c r="AB192">
        <f t="shared" si="22"/>
        <v>2.4919588766104588</v>
      </c>
      <c r="AC192">
        <f t="shared" si="23"/>
        <v>0.41962500000000008</v>
      </c>
      <c r="AD192">
        <f t="shared" si="24"/>
        <v>5.938537686292424</v>
      </c>
    </row>
    <row r="193" spans="1:44" ht="51.75" x14ac:dyDescent="0.25">
      <c r="A193" s="24" t="s">
        <v>278</v>
      </c>
      <c r="B193" s="25" t="s">
        <v>412</v>
      </c>
      <c r="C193" s="25" t="s">
        <v>462</v>
      </c>
      <c r="D193" s="25" t="s">
        <v>298</v>
      </c>
      <c r="E193" s="25" t="s">
        <v>89</v>
      </c>
      <c r="F193" s="25">
        <v>48</v>
      </c>
      <c r="G193" s="25">
        <v>3450</v>
      </c>
      <c r="H193" s="25" t="b">
        <v>1</v>
      </c>
      <c r="I193" s="25" t="s">
        <v>262</v>
      </c>
      <c r="J193" s="25">
        <v>2.2000000000000002</v>
      </c>
      <c r="K193" s="25">
        <v>1.1000000000000001</v>
      </c>
      <c r="L193" s="25">
        <v>76</v>
      </c>
      <c r="M193" s="25">
        <v>2</v>
      </c>
      <c r="N193" s="25"/>
      <c r="O193" s="25">
        <v>63</v>
      </c>
      <c r="P193" s="25">
        <v>1660</v>
      </c>
      <c r="Q193" s="25">
        <v>2.2799999999999998</v>
      </c>
      <c r="R193" s="25">
        <v>38</v>
      </c>
      <c r="S193" s="25">
        <v>1420</v>
      </c>
      <c r="T193" s="25">
        <v>1.61</v>
      </c>
      <c r="U193" s="25">
        <v>84</v>
      </c>
      <c r="V193" s="25">
        <v>1820</v>
      </c>
      <c r="W193" s="25">
        <v>2.77</v>
      </c>
      <c r="X193" s="25" t="s">
        <v>263</v>
      </c>
      <c r="Y193" s="26">
        <v>40386</v>
      </c>
      <c r="Z193">
        <f t="shared" si="20"/>
        <v>2.8947368421052633</v>
      </c>
      <c r="AA193">
        <f t="shared" si="21"/>
        <v>2159.4736842105262</v>
      </c>
      <c r="AB193">
        <f t="shared" si="22"/>
        <v>5.0144947006601051</v>
      </c>
      <c r="AC193">
        <f t="shared" si="23"/>
        <v>2.1594736842105262</v>
      </c>
      <c r="AD193">
        <f t="shared" si="24"/>
        <v>2.3220911360600049</v>
      </c>
      <c r="AE193">
        <f>(0.2*AB193+0.8*AB194)/(0.2*AC193+0.8*AC194)</f>
        <v>3.9037084252920851</v>
      </c>
      <c r="AF193">
        <f>J193*$C$1</f>
        <v>1.2100000000000002</v>
      </c>
      <c r="AQ193">
        <f>-2.3*LN(J193/1.406)+6.59</f>
        <v>5.5602702959556662</v>
      </c>
      <c r="AR193">
        <f>IF(AE193&gt;AQ193,1,0)</f>
        <v>0</v>
      </c>
    </row>
    <row r="194" spans="1:44" ht="51.75" x14ac:dyDescent="0.25">
      <c r="A194" s="24" t="s">
        <v>278</v>
      </c>
      <c r="B194" s="25" t="s">
        <v>412</v>
      </c>
      <c r="C194" s="25" t="s">
        <v>463</v>
      </c>
      <c r="D194" s="25" t="s">
        <v>298</v>
      </c>
      <c r="E194" s="25" t="s">
        <v>89</v>
      </c>
      <c r="F194" s="25">
        <v>48</v>
      </c>
      <c r="G194" s="25">
        <v>1725</v>
      </c>
      <c r="H194" s="25" t="b">
        <v>1</v>
      </c>
      <c r="I194" s="25" t="s">
        <v>262</v>
      </c>
      <c r="J194" s="25">
        <v>0.27</v>
      </c>
      <c r="K194" s="25">
        <v>1.1000000000000001</v>
      </c>
      <c r="L194" s="25">
        <v>48</v>
      </c>
      <c r="M194" s="25">
        <v>0.25</v>
      </c>
      <c r="N194" s="25"/>
      <c r="O194" s="25">
        <v>34</v>
      </c>
      <c r="P194" s="25">
        <v>350</v>
      </c>
      <c r="Q194" s="25">
        <v>5.83</v>
      </c>
      <c r="R194" s="25">
        <v>20</v>
      </c>
      <c r="S194" s="25">
        <v>306</v>
      </c>
      <c r="T194" s="25">
        <v>3.92</v>
      </c>
      <c r="U194" s="25">
        <v>45</v>
      </c>
      <c r="V194" s="25">
        <v>370</v>
      </c>
      <c r="W194" s="25">
        <v>7.3</v>
      </c>
      <c r="X194" s="25" t="s">
        <v>263</v>
      </c>
      <c r="Y194" s="26">
        <v>40386</v>
      </c>
      <c r="Z194">
        <f t="shared" si="20"/>
        <v>0.56250000000000011</v>
      </c>
      <c r="AA194">
        <f t="shared" si="21"/>
        <v>419.62500000000006</v>
      </c>
      <c r="AB194">
        <f t="shared" si="22"/>
        <v>2.4919588766104588</v>
      </c>
      <c r="AC194">
        <f t="shared" si="23"/>
        <v>0.41962500000000008</v>
      </c>
      <c r="AD194">
        <f t="shared" si="24"/>
        <v>5.938537686292424</v>
      </c>
    </row>
    <row r="195" spans="1:44" ht="51.75" x14ac:dyDescent="0.25">
      <c r="A195" s="24" t="s">
        <v>278</v>
      </c>
      <c r="B195" s="25" t="s">
        <v>412</v>
      </c>
      <c r="C195" s="25" t="s">
        <v>464</v>
      </c>
      <c r="D195" s="25" t="s">
        <v>298</v>
      </c>
      <c r="E195" s="25" t="s">
        <v>89</v>
      </c>
      <c r="F195" s="25">
        <v>48</v>
      </c>
      <c r="G195" s="25">
        <v>3450</v>
      </c>
      <c r="H195" s="25" t="b">
        <v>1</v>
      </c>
      <c r="I195" s="25" t="s">
        <v>262</v>
      </c>
      <c r="J195" s="25">
        <v>2.2000000000000002</v>
      </c>
      <c r="K195" s="25">
        <v>1.1000000000000001</v>
      </c>
      <c r="L195" s="25">
        <v>76</v>
      </c>
      <c r="M195" s="25">
        <v>2</v>
      </c>
      <c r="N195" s="25"/>
      <c r="O195" s="25">
        <v>63</v>
      </c>
      <c r="P195" s="25">
        <v>1690</v>
      </c>
      <c r="Q195" s="25">
        <v>2.2400000000000002</v>
      </c>
      <c r="R195" s="25">
        <v>38</v>
      </c>
      <c r="S195" s="25">
        <v>1440</v>
      </c>
      <c r="T195" s="25">
        <v>1.58</v>
      </c>
      <c r="U195" s="25">
        <v>82</v>
      </c>
      <c r="V195" s="25">
        <v>1840</v>
      </c>
      <c r="W195" s="25">
        <v>2.67</v>
      </c>
      <c r="X195" s="25" t="s">
        <v>263</v>
      </c>
      <c r="Y195" s="26">
        <v>40386</v>
      </c>
      <c r="Z195">
        <f t="shared" si="20"/>
        <v>2.8947368421052633</v>
      </c>
      <c r="AA195">
        <f t="shared" si="21"/>
        <v>2159.4736842105262</v>
      </c>
      <c r="AB195">
        <f t="shared" si="22"/>
        <v>5.0144947006601051</v>
      </c>
      <c r="AC195">
        <f t="shared" si="23"/>
        <v>2.1594736842105262</v>
      </c>
      <c r="AD195">
        <f t="shared" si="24"/>
        <v>2.3220911360600049</v>
      </c>
      <c r="AE195">
        <f>(0.2*AB195+0.8*AB196)/(0.2*AC195+0.8*AC196)</f>
        <v>3.9037084252920851</v>
      </c>
      <c r="AF195">
        <f>J195*$C$1</f>
        <v>1.2100000000000002</v>
      </c>
      <c r="AQ195">
        <f>-2.3*LN(J195/1.406)+6.59</f>
        <v>5.5602702959556662</v>
      </c>
      <c r="AR195">
        <f>IF(AE195&gt;AQ195,1,0)</f>
        <v>0</v>
      </c>
    </row>
    <row r="196" spans="1:44" ht="51.75" x14ac:dyDescent="0.25">
      <c r="A196" s="24" t="s">
        <v>278</v>
      </c>
      <c r="B196" s="25" t="s">
        <v>412</v>
      </c>
      <c r="C196" s="25" t="s">
        <v>465</v>
      </c>
      <c r="D196" s="25" t="s">
        <v>298</v>
      </c>
      <c r="E196" s="25" t="s">
        <v>89</v>
      </c>
      <c r="F196" s="25">
        <v>48</v>
      </c>
      <c r="G196" s="25">
        <v>1725</v>
      </c>
      <c r="H196" s="25" t="b">
        <v>1</v>
      </c>
      <c r="I196" s="25" t="s">
        <v>262</v>
      </c>
      <c r="J196" s="25">
        <v>0.27</v>
      </c>
      <c r="K196" s="25">
        <v>1.1000000000000001</v>
      </c>
      <c r="L196" s="25">
        <v>48</v>
      </c>
      <c r="M196" s="25">
        <v>0.25</v>
      </c>
      <c r="N196" s="25"/>
      <c r="O196" s="25">
        <v>31</v>
      </c>
      <c r="P196" s="25">
        <v>384</v>
      </c>
      <c r="Q196" s="25">
        <v>4.84</v>
      </c>
      <c r="R196" s="25">
        <v>19</v>
      </c>
      <c r="S196" s="25">
        <v>342</v>
      </c>
      <c r="T196" s="25">
        <v>3.33</v>
      </c>
      <c r="U196" s="25">
        <v>42</v>
      </c>
      <c r="V196" s="25">
        <v>416</v>
      </c>
      <c r="W196" s="25">
        <v>6.06</v>
      </c>
      <c r="X196" s="25" t="s">
        <v>263</v>
      </c>
      <c r="Y196" s="26">
        <v>40386</v>
      </c>
      <c r="Z196">
        <f t="shared" si="20"/>
        <v>0.56250000000000011</v>
      </c>
      <c r="AA196">
        <f t="shared" si="21"/>
        <v>419.62500000000006</v>
      </c>
      <c r="AB196">
        <f t="shared" si="22"/>
        <v>2.4919588766104588</v>
      </c>
      <c r="AC196">
        <f t="shared" si="23"/>
        <v>0.41962500000000008</v>
      </c>
      <c r="AD196">
        <f t="shared" si="24"/>
        <v>5.938537686292424</v>
      </c>
    </row>
    <row r="197" spans="1:44" ht="51.75" x14ac:dyDescent="0.25">
      <c r="A197" s="24" t="s">
        <v>278</v>
      </c>
      <c r="B197" s="25" t="s">
        <v>412</v>
      </c>
      <c r="C197" s="25" t="s">
        <v>466</v>
      </c>
      <c r="D197" s="25" t="s">
        <v>298</v>
      </c>
      <c r="E197" s="25" t="s">
        <v>89</v>
      </c>
      <c r="F197" s="25">
        <v>48</v>
      </c>
      <c r="G197" s="25">
        <v>3450</v>
      </c>
      <c r="H197" s="25" t="b">
        <v>1</v>
      </c>
      <c r="I197" s="25" t="s">
        <v>262</v>
      </c>
      <c r="J197" s="25">
        <v>2.6</v>
      </c>
      <c r="K197" s="25">
        <v>1.04</v>
      </c>
      <c r="L197" s="25">
        <v>76</v>
      </c>
      <c r="M197" s="25">
        <v>2.5</v>
      </c>
      <c r="N197" s="25"/>
      <c r="O197" s="25">
        <v>67</v>
      </c>
      <c r="P197" s="25">
        <v>2004</v>
      </c>
      <c r="Q197" s="25">
        <v>2.0099999999999998</v>
      </c>
      <c r="R197" s="25">
        <v>40</v>
      </c>
      <c r="S197" s="25">
        <v>1696</v>
      </c>
      <c r="T197" s="25">
        <v>1.42</v>
      </c>
      <c r="U197" s="25">
        <v>91</v>
      </c>
      <c r="V197" s="25">
        <v>2256</v>
      </c>
      <c r="W197" s="25">
        <v>2.42</v>
      </c>
      <c r="X197" s="25" t="s">
        <v>263</v>
      </c>
      <c r="Y197" s="26">
        <v>40386</v>
      </c>
      <c r="Z197">
        <f t="shared" si="20"/>
        <v>3.4210526315789473</v>
      </c>
      <c r="AA197">
        <f t="shared" si="21"/>
        <v>2552.1052631578946</v>
      </c>
      <c r="AB197">
        <f t="shared" si="22"/>
        <v>5.3016460808494514</v>
      </c>
      <c r="AC197">
        <f t="shared" si="23"/>
        <v>2.5521052631578947</v>
      </c>
      <c r="AD197">
        <f t="shared" si="24"/>
        <v>2.0773618382375663</v>
      </c>
      <c r="AE197">
        <f>(0.2*AB197+0.8*AB198)/(0.2*AC197+0.8*AC198)</f>
        <v>3.5599578638981857</v>
      </c>
      <c r="AF197">
        <f>J197*$C$1</f>
        <v>1.4300000000000002</v>
      </c>
      <c r="AQ197">
        <f>-2.3*LN(J197/1.406)+6.59</f>
        <v>5.1760459012303848</v>
      </c>
      <c r="AR197">
        <f>IF(AE197&gt;AQ197,1,0)</f>
        <v>0</v>
      </c>
    </row>
    <row r="198" spans="1:44" ht="51.75" x14ac:dyDescent="0.25">
      <c r="A198" s="24" t="s">
        <v>278</v>
      </c>
      <c r="B198" s="25" t="s">
        <v>412</v>
      </c>
      <c r="C198" s="25" t="s">
        <v>467</v>
      </c>
      <c r="D198" s="25" t="s">
        <v>298</v>
      </c>
      <c r="E198" s="25" t="s">
        <v>89</v>
      </c>
      <c r="F198" s="25">
        <v>48</v>
      </c>
      <c r="G198" s="25">
        <v>1725</v>
      </c>
      <c r="H198" s="25" t="b">
        <v>1</v>
      </c>
      <c r="I198" s="25" t="s">
        <v>262</v>
      </c>
      <c r="J198" s="25">
        <v>0.33</v>
      </c>
      <c r="K198" s="25">
        <v>1.04</v>
      </c>
      <c r="L198" s="25">
        <v>51</v>
      </c>
      <c r="M198" s="25">
        <v>0.33</v>
      </c>
      <c r="N198" s="25"/>
      <c r="O198" s="25">
        <v>33</v>
      </c>
      <c r="P198" s="25">
        <v>418</v>
      </c>
      <c r="Q198" s="25">
        <v>4.74</v>
      </c>
      <c r="R198" s="25">
        <v>19</v>
      </c>
      <c r="S198" s="25">
        <v>373</v>
      </c>
      <c r="T198" s="25">
        <v>3.06</v>
      </c>
      <c r="U198" s="25">
        <v>55</v>
      </c>
      <c r="V198" s="25">
        <v>454</v>
      </c>
      <c r="W198" s="25">
        <v>7.27</v>
      </c>
      <c r="X198" s="25" t="s">
        <v>263</v>
      </c>
      <c r="Y198" s="26">
        <v>40386</v>
      </c>
      <c r="Z198">
        <f t="shared" si="20"/>
        <v>0.6470588235294118</v>
      </c>
      <c r="AA198">
        <f t="shared" si="21"/>
        <v>482.70588235294122</v>
      </c>
      <c r="AB198">
        <f t="shared" si="22"/>
        <v>2.6643478818886268</v>
      </c>
      <c r="AC198">
        <f t="shared" si="23"/>
        <v>0.48270588235294121</v>
      </c>
      <c r="AD198">
        <f t="shared" si="24"/>
        <v>5.5196093092988852</v>
      </c>
    </row>
    <row r="199" spans="1:44" ht="51.75" x14ac:dyDescent="0.25">
      <c r="A199" s="24" t="s">
        <v>278</v>
      </c>
      <c r="B199" s="25" t="s">
        <v>412</v>
      </c>
      <c r="C199" s="25" t="s">
        <v>468</v>
      </c>
      <c r="D199" s="25" t="s">
        <v>298</v>
      </c>
      <c r="E199" s="25" t="s">
        <v>89</v>
      </c>
      <c r="F199" s="25">
        <v>48</v>
      </c>
      <c r="G199" s="25">
        <v>3450</v>
      </c>
      <c r="H199" s="25" t="b">
        <v>1</v>
      </c>
      <c r="I199" s="25" t="s">
        <v>262</v>
      </c>
      <c r="J199" s="25">
        <v>2.6</v>
      </c>
      <c r="K199" s="25">
        <v>1.04</v>
      </c>
      <c r="L199" s="25">
        <v>76</v>
      </c>
      <c r="M199" s="25">
        <v>2.5</v>
      </c>
      <c r="N199" s="25"/>
      <c r="O199" s="25">
        <v>68</v>
      </c>
      <c r="P199" s="25">
        <v>1995</v>
      </c>
      <c r="Q199" s="25">
        <v>2.0499999999999998</v>
      </c>
      <c r="R199" s="25">
        <v>41</v>
      </c>
      <c r="S199" s="25">
        <v>1670</v>
      </c>
      <c r="T199" s="25">
        <v>1.47</v>
      </c>
      <c r="U199" s="25">
        <v>82</v>
      </c>
      <c r="V199" s="25">
        <v>2272</v>
      </c>
      <c r="W199" s="25">
        <v>2.17</v>
      </c>
      <c r="X199" s="25" t="s">
        <v>263</v>
      </c>
      <c r="Y199" s="26">
        <v>40386</v>
      </c>
      <c r="Z199">
        <f t="shared" si="20"/>
        <v>3.4210526315789473</v>
      </c>
      <c r="AA199">
        <f t="shared" si="21"/>
        <v>2552.1052631578946</v>
      </c>
      <c r="AB199">
        <f t="shared" si="22"/>
        <v>5.3016460808494514</v>
      </c>
      <c r="AC199">
        <f t="shared" si="23"/>
        <v>2.5521052631578947</v>
      </c>
      <c r="AD199">
        <f t="shared" si="24"/>
        <v>2.0773618382375663</v>
      </c>
      <c r="AE199">
        <f>(0.2*AB199+0.8*AB200)/(0.2*AC199+0.8*AC200)</f>
        <v>3.5599578638981857</v>
      </c>
      <c r="AF199">
        <f>J199*$C$1</f>
        <v>1.4300000000000002</v>
      </c>
      <c r="AQ199">
        <f>-2.3*LN(J199/1.406)+6.59</f>
        <v>5.1760459012303848</v>
      </c>
      <c r="AR199">
        <f>IF(AE199&gt;AQ199,1,0)</f>
        <v>0</v>
      </c>
    </row>
    <row r="200" spans="1:44" ht="51.75" x14ac:dyDescent="0.25">
      <c r="A200" s="24" t="s">
        <v>278</v>
      </c>
      <c r="B200" s="25" t="s">
        <v>412</v>
      </c>
      <c r="C200" s="25" t="s">
        <v>469</v>
      </c>
      <c r="D200" s="25" t="s">
        <v>298</v>
      </c>
      <c r="E200" s="25" t="s">
        <v>89</v>
      </c>
      <c r="F200" s="25">
        <v>48</v>
      </c>
      <c r="G200" s="25">
        <v>1725</v>
      </c>
      <c r="H200" s="25" t="b">
        <v>1</v>
      </c>
      <c r="I200" s="25" t="s">
        <v>262</v>
      </c>
      <c r="J200" s="25">
        <v>0.33</v>
      </c>
      <c r="K200" s="25">
        <v>1.04</v>
      </c>
      <c r="L200" s="25">
        <v>51</v>
      </c>
      <c r="M200" s="25">
        <v>0.33</v>
      </c>
      <c r="N200" s="25"/>
      <c r="O200" s="25">
        <v>35</v>
      </c>
      <c r="P200" s="25">
        <v>368</v>
      </c>
      <c r="Q200" s="25">
        <v>5.71</v>
      </c>
      <c r="R200" s="25">
        <v>20</v>
      </c>
      <c r="S200" s="25">
        <v>320</v>
      </c>
      <c r="T200" s="25">
        <v>3.75</v>
      </c>
      <c r="U200" s="25">
        <v>49</v>
      </c>
      <c r="V200" s="25">
        <v>410</v>
      </c>
      <c r="W200" s="25">
        <v>7.17</v>
      </c>
      <c r="X200" s="25" t="s">
        <v>263</v>
      </c>
      <c r="Y200" s="26">
        <v>40386</v>
      </c>
      <c r="Z200">
        <f t="shared" si="20"/>
        <v>0.6470588235294118</v>
      </c>
      <c r="AA200">
        <f t="shared" si="21"/>
        <v>482.70588235294122</v>
      </c>
      <c r="AB200">
        <f t="shared" si="22"/>
        <v>2.6643478818886268</v>
      </c>
      <c r="AC200">
        <f t="shared" si="23"/>
        <v>0.48270588235294121</v>
      </c>
      <c r="AD200">
        <f t="shared" si="24"/>
        <v>5.5196093092988852</v>
      </c>
    </row>
    <row r="201" spans="1:44" ht="51.75" x14ac:dyDescent="0.25">
      <c r="A201" s="24" t="s">
        <v>278</v>
      </c>
      <c r="B201" s="25" t="s">
        <v>412</v>
      </c>
      <c r="C201" s="25" t="s">
        <v>470</v>
      </c>
      <c r="D201" s="25" t="s">
        <v>298</v>
      </c>
      <c r="E201" s="25" t="s">
        <v>89</v>
      </c>
      <c r="F201" s="25">
        <v>48</v>
      </c>
      <c r="G201" s="25">
        <v>3450</v>
      </c>
      <c r="H201" s="25" t="b">
        <v>1</v>
      </c>
      <c r="I201" s="25" t="s">
        <v>262</v>
      </c>
      <c r="J201" s="25">
        <v>2.2000000000000002</v>
      </c>
      <c r="K201" s="25">
        <v>1.1000000000000001</v>
      </c>
      <c r="L201" s="25">
        <v>76</v>
      </c>
      <c r="M201" s="25">
        <v>2</v>
      </c>
      <c r="N201" s="25"/>
      <c r="O201" s="25">
        <v>65</v>
      </c>
      <c r="P201" s="25">
        <v>1619</v>
      </c>
      <c r="Q201" s="25">
        <v>2.41</v>
      </c>
      <c r="R201" s="25">
        <v>41</v>
      </c>
      <c r="S201" s="25">
        <v>1355</v>
      </c>
      <c r="T201" s="25">
        <v>1.82</v>
      </c>
      <c r="U201" s="25">
        <v>82</v>
      </c>
      <c r="V201" s="25">
        <v>1916</v>
      </c>
      <c r="W201" s="25">
        <v>2.57</v>
      </c>
      <c r="X201" s="25" t="s">
        <v>263</v>
      </c>
      <c r="Y201" s="26">
        <v>40386</v>
      </c>
      <c r="Z201">
        <f t="shared" si="20"/>
        <v>2.8947368421052633</v>
      </c>
      <c r="AA201">
        <f t="shared" si="21"/>
        <v>2159.4736842105262</v>
      </c>
      <c r="AB201">
        <f t="shared" si="22"/>
        <v>5.0144947006601051</v>
      </c>
      <c r="AC201">
        <f t="shared" si="23"/>
        <v>2.1594736842105262</v>
      </c>
      <c r="AD201">
        <f t="shared" si="24"/>
        <v>2.3220911360600049</v>
      </c>
      <c r="AE201">
        <f>(0.2*AB201+0.8*AB202)/(0.2*AC201+0.8*AC202)</f>
        <v>3.9037084252920851</v>
      </c>
      <c r="AF201">
        <f>J201*$C$1</f>
        <v>1.2100000000000002</v>
      </c>
      <c r="AQ201">
        <f>-2.3*LN(J201/1.406)+6.59</f>
        <v>5.5602702959556662</v>
      </c>
      <c r="AR201">
        <f>IF(AE201&gt;AQ201,1,0)</f>
        <v>0</v>
      </c>
    </row>
    <row r="202" spans="1:44" ht="51.75" x14ac:dyDescent="0.25">
      <c r="A202" s="24" t="s">
        <v>278</v>
      </c>
      <c r="B202" s="25" t="s">
        <v>412</v>
      </c>
      <c r="C202" s="25" t="s">
        <v>471</v>
      </c>
      <c r="D202" s="25" t="s">
        <v>298</v>
      </c>
      <c r="E202" s="25" t="s">
        <v>89</v>
      </c>
      <c r="F202" s="25">
        <v>48</v>
      </c>
      <c r="G202" s="25">
        <v>1725</v>
      </c>
      <c r="H202" s="25" t="b">
        <v>1</v>
      </c>
      <c r="I202" s="25" t="s">
        <v>262</v>
      </c>
      <c r="J202" s="25">
        <v>0.27</v>
      </c>
      <c r="K202" s="25">
        <v>1.1000000000000001</v>
      </c>
      <c r="L202" s="25">
        <v>48</v>
      </c>
      <c r="M202" s="25">
        <v>0.25</v>
      </c>
      <c r="N202" s="25"/>
      <c r="O202" s="25">
        <v>33</v>
      </c>
      <c r="P202" s="25">
        <v>376</v>
      </c>
      <c r="Q202" s="25">
        <v>5.27</v>
      </c>
      <c r="R202" s="25">
        <v>21</v>
      </c>
      <c r="S202" s="25">
        <v>324</v>
      </c>
      <c r="T202" s="25">
        <v>3.89</v>
      </c>
      <c r="U202" s="25">
        <v>41</v>
      </c>
      <c r="V202" s="25">
        <v>398</v>
      </c>
      <c r="W202" s="25">
        <v>6.18</v>
      </c>
      <c r="X202" s="25" t="s">
        <v>263</v>
      </c>
      <c r="Y202" s="26">
        <v>40386</v>
      </c>
      <c r="Z202">
        <f t="shared" si="20"/>
        <v>0.56250000000000011</v>
      </c>
      <c r="AA202">
        <f t="shared" si="21"/>
        <v>419.62500000000006</v>
      </c>
      <c r="AB202">
        <f t="shared" si="22"/>
        <v>2.4919588766104588</v>
      </c>
      <c r="AC202">
        <f t="shared" si="23"/>
        <v>0.41962500000000008</v>
      </c>
      <c r="AD202">
        <f t="shared" si="24"/>
        <v>5.938537686292424</v>
      </c>
    </row>
    <row r="203" spans="1:44" ht="51.75" x14ac:dyDescent="0.25">
      <c r="A203" s="24" t="s">
        <v>278</v>
      </c>
      <c r="B203" s="25" t="s">
        <v>412</v>
      </c>
      <c r="C203" s="25" t="s">
        <v>472</v>
      </c>
      <c r="D203" s="25" t="s">
        <v>298</v>
      </c>
      <c r="E203" s="25" t="s">
        <v>89</v>
      </c>
      <c r="F203" s="25">
        <v>48</v>
      </c>
      <c r="G203" s="25">
        <v>3450</v>
      </c>
      <c r="H203" s="25" t="b">
        <v>1</v>
      </c>
      <c r="I203" s="25" t="s">
        <v>262</v>
      </c>
      <c r="J203" s="25">
        <v>2.2000000000000002</v>
      </c>
      <c r="K203" s="25">
        <v>1.1000000000000001</v>
      </c>
      <c r="L203" s="25">
        <v>76</v>
      </c>
      <c r="M203" s="25">
        <v>2</v>
      </c>
      <c r="N203" s="25"/>
      <c r="O203" s="25">
        <v>65</v>
      </c>
      <c r="P203" s="25">
        <v>1619</v>
      </c>
      <c r="Q203" s="25">
        <v>2.41</v>
      </c>
      <c r="R203" s="25">
        <v>41</v>
      </c>
      <c r="S203" s="25">
        <v>1355</v>
      </c>
      <c r="T203" s="25">
        <v>1.82</v>
      </c>
      <c r="U203" s="25">
        <v>82</v>
      </c>
      <c r="V203" s="25">
        <v>1916</v>
      </c>
      <c r="W203" s="25">
        <v>2.57</v>
      </c>
      <c r="X203" s="25" t="s">
        <v>263</v>
      </c>
      <c r="Y203" s="26">
        <v>40386</v>
      </c>
      <c r="Z203">
        <f t="shared" si="20"/>
        <v>2.8947368421052633</v>
      </c>
      <c r="AA203">
        <f t="shared" si="21"/>
        <v>2159.4736842105262</v>
      </c>
      <c r="AB203">
        <f t="shared" si="22"/>
        <v>5.0144947006601051</v>
      </c>
      <c r="AC203">
        <f t="shared" si="23"/>
        <v>2.1594736842105262</v>
      </c>
      <c r="AD203">
        <f t="shared" si="24"/>
        <v>2.3220911360600049</v>
      </c>
      <c r="AE203">
        <f>(0.2*AB203+0.8*AB204)/(0.2*AC203+0.8*AC204)</f>
        <v>3.9037084252920851</v>
      </c>
      <c r="AF203">
        <f>J203*$C$1</f>
        <v>1.2100000000000002</v>
      </c>
      <c r="AQ203">
        <f>-2.3*LN(J203/1.406)+6.59</f>
        <v>5.5602702959556662</v>
      </c>
      <c r="AR203">
        <f>IF(AE203&gt;AQ203,1,0)</f>
        <v>0</v>
      </c>
    </row>
    <row r="204" spans="1:44" ht="51.75" x14ac:dyDescent="0.25">
      <c r="A204" s="24" t="s">
        <v>278</v>
      </c>
      <c r="B204" s="25" t="s">
        <v>412</v>
      </c>
      <c r="C204" s="25" t="s">
        <v>473</v>
      </c>
      <c r="D204" s="25" t="s">
        <v>298</v>
      </c>
      <c r="E204" s="25" t="s">
        <v>89</v>
      </c>
      <c r="F204" s="25">
        <v>48</v>
      </c>
      <c r="G204" s="25">
        <v>1725</v>
      </c>
      <c r="H204" s="25" t="b">
        <v>1</v>
      </c>
      <c r="I204" s="25" t="s">
        <v>262</v>
      </c>
      <c r="J204" s="25">
        <v>0.27</v>
      </c>
      <c r="K204" s="25">
        <v>1.1000000000000001</v>
      </c>
      <c r="L204" s="25">
        <v>48</v>
      </c>
      <c r="M204" s="25">
        <v>0.25</v>
      </c>
      <c r="N204" s="25"/>
      <c r="O204" s="25">
        <v>33</v>
      </c>
      <c r="P204" s="25">
        <v>386</v>
      </c>
      <c r="Q204" s="25">
        <v>5.13</v>
      </c>
      <c r="R204" s="25">
        <v>21</v>
      </c>
      <c r="S204" s="25">
        <v>336</v>
      </c>
      <c r="T204" s="25">
        <v>3.75</v>
      </c>
      <c r="U204" s="25">
        <v>41</v>
      </c>
      <c r="V204" s="25">
        <v>398</v>
      </c>
      <c r="W204" s="25">
        <v>6.18</v>
      </c>
      <c r="X204" s="25" t="s">
        <v>263</v>
      </c>
      <c r="Y204" s="26">
        <v>40386</v>
      </c>
      <c r="Z204">
        <f t="shared" si="20"/>
        <v>0.56250000000000011</v>
      </c>
      <c r="AA204">
        <f t="shared" si="21"/>
        <v>419.62500000000006</v>
      </c>
      <c r="AB204">
        <f t="shared" si="22"/>
        <v>2.4919588766104588</v>
      </c>
      <c r="AC204">
        <f t="shared" si="23"/>
        <v>0.41962500000000008</v>
      </c>
      <c r="AD204">
        <f t="shared" si="24"/>
        <v>5.938537686292424</v>
      </c>
    </row>
    <row r="205" spans="1:44" ht="51.75" x14ac:dyDescent="0.25">
      <c r="A205" s="24" t="s">
        <v>278</v>
      </c>
      <c r="B205" s="25" t="s">
        <v>412</v>
      </c>
      <c r="C205" s="25" t="s">
        <v>474</v>
      </c>
      <c r="D205" s="25" t="s">
        <v>261</v>
      </c>
      <c r="E205" s="25" t="s">
        <v>211</v>
      </c>
      <c r="F205" s="25">
        <v>56</v>
      </c>
      <c r="G205" s="25">
        <v>3450</v>
      </c>
      <c r="H205" s="25" t="b">
        <v>1</v>
      </c>
      <c r="I205" s="25" t="s">
        <v>262</v>
      </c>
      <c r="J205" s="25">
        <v>3.96</v>
      </c>
      <c r="K205" s="25">
        <v>1.32</v>
      </c>
      <c r="L205" s="25">
        <v>92</v>
      </c>
      <c r="M205" s="25">
        <v>3</v>
      </c>
      <c r="N205" s="25"/>
      <c r="O205" s="25">
        <v>71</v>
      </c>
      <c r="P205" s="25">
        <v>2340</v>
      </c>
      <c r="Q205" s="25">
        <v>1.82</v>
      </c>
      <c r="R205" s="25">
        <v>43</v>
      </c>
      <c r="S205" s="25">
        <v>1990</v>
      </c>
      <c r="T205" s="25">
        <v>1.29</v>
      </c>
      <c r="U205" s="25">
        <v>97</v>
      </c>
      <c r="V205" s="25">
        <v>2720</v>
      </c>
      <c r="W205" s="25">
        <v>2.14</v>
      </c>
      <c r="X205" s="25" t="s">
        <v>263</v>
      </c>
      <c r="Y205" s="26">
        <v>40672</v>
      </c>
      <c r="AF205">
        <f>J205*$C$1</f>
        <v>2.1779999999999999</v>
      </c>
      <c r="AG205">
        <f>J205*0.8^3</f>
        <v>2.0275200000000004</v>
      </c>
      <c r="AH205">
        <f>AG205/(L205*0.01)</f>
        <v>2.2038260869565223</v>
      </c>
      <c r="AI205">
        <f>AH205*746</f>
        <v>1644.0542608695657</v>
      </c>
      <c r="AM205">
        <f>POWER((482439*AG205*$C$1),1/3)*60/1000</f>
        <v>4.8798671480235409</v>
      </c>
      <c r="AN205">
        <f>AI205/1000</f>
        <v>1.6440542608695656</v>
      </c>
      <c r="AO205">
        <f>AM205/AN205</f>
        <v>2.9681910531605595</v>
      </c>
      <c r="AP205">
        <f>(0.2*AM205+0.8*AM206)/(0.2*AN205+0.8*AN206)</f>
        <v>6.1358892108953622</v>
      </c>
      <c r="AQ205">
        <f>-2.3*LN(J205/1.406)+6.59</f>
        <v>4.2083609666807931</v>
      </c>
      <c r="AR205">
        <f>IF(AP205&gt;AQ205,1,0)</f>
        <v>1</v>
      </c>
    </row>
    <row r="206" spans="1:44" ht="51.75" x14ac:dyDescent="0.25">
      <c r="A206" s="24" t="s">
        <v>278</v>
      </c>
      <c r="B206" s="25" t="s">
        <v>412</v>
      </c>
      <c r="C206" s="25" t="s">
        <v>475</v>
      </c>
      <c r="D206" s="25" t="s">
        <v>261</v>
      </c>
      <c r="E206" s="25" t="s">
        <v>211</v>
      </c>
      <c r="F206" s="25">
        <v>56</v>
      </c>
      <c r="G206" s="25">
        <v>800</v>
      </c>
      <c r="H206" s="25" t="b">
        <v>1</v>
      </c>
      <c r="I206" s="25" t="s">
        <v>262</v>
      </c>
      <c r="J206" s="25">
        <v>3.96</v>
      </c>
      <c r="K206" s="25">
        <v>1.32</v>
      </c>
      <c r="L206" s="25">
        <v>92</v>
      </c>
      <c r="M206" s="25">
        <v>3</v>
      </c>
      <c r="N206" s="25"/>
      <c r="O206" s="25">
        <v>17</v>
      </c>
      <c r="P206" s="25">
        <v>100</v>
      </c>
      <c r="Q206" s="25">
        <v>10.199999999999999</v>
      </c>
      <c r="R206" s="25">
        <v>10</v>
      </c>
      <c r="S206" s="25">
        <v>100</v>
      </c>
      <c r="T206" s="25">
        <v>6</v>
      </c>
      <c r="U206" s="25">
        <v>23</v>
      </c>
      <c r="V206" s="25">
        <v>100</v>
      </c>
      <c r="W206" s="25">
        <v>13.8</v>
      </c>
      <c r="X206" s="25" t="s">
        <v>263</v>
      </c>
      <c r="Y206" s="26">
        <v>40672</v>
      </c>
      <c r="AJ206">
        <f>0.0082*31.1^3/(3956*$C$1)</f>
        <v>0.11336423117933635</v>
      </c>
      <c r="AK206">
        <f>AJ206/(L206*0.01)</f>
        <v>0.12322199041232211</v>
      </c>
      <c r="AL206">
        <f>AK206*746</f>
        <v>91.923604847592301</v>
      </c>
      <c r="AM206">
        <f>POWER((482439*AJ206*$C$1),1/3)*60/1000</f>
        <v>1.8659999685540942</v>
      </c>
      <c r="AN206">
        <f>AL206/1000</f>
        <v>9.1923604847592308E-2</v>
      </c>
    </row>
    <row r="207" spans="1:44" ht="51.75" x14ac:dyDescent="0.25">
      <c r="A207" s="24" t="s">
        <v>278</v>
      </c>
      <c r="B207" s="25" t="s">
        <v>412</v>
      </c>
      <c r="C207" s="25" t="s">
        <v>476</v>
      </c>
      <c r="D207" s="25" t="s">
        <v>281</v>
      </c>
      <c r="E207" s="25" t="s">
        <v>89</v>
      </c>
      <c r="F207" s="25">
        <v>56</v>
      </c>
      <c r="G207" s="25">
        <v>3450</v>
      </c>
      <c r="H207" s="25" t="b">
        <v>1</v>
      </c>
      <c r="I207" s="25" t="s">
        <v>262</v>
      </c>
      <c r="J207" s="25">
        <v>1.65</v>
      </c>
      <c r="K207" s="25">
        <v>1.1000000000000001</v>
      </c>
      <c r="L207" s="25">
        <v>75</v>
      </c>
      <c r="M207" s="25">
        <v>1.5</v>
      </c>
      <c r="N207" s="25"/>
      <c r="O207" s="25">
        <v>62</v>
      </c>
      <c r="P207" s="25">
        <v>1711</v>
      </c>
      <c r="Q207" s="25">
        <v>2.17</v>
      </c>
      <c r="R207" s="25">
        <v>40</v>
      </c>
      <c r="S207" s="25">
        <v>1491</v>
      </c>
      <c r="T207" s="25">
        <v>1.61</v>
      </c>
      <c r="U207" s="25">
        <v>76</v>
      </c>
      <c r="V207" s="25">
        <v>1806</v>
      </c>
      <c r="W207" s="25">
        <v>2.52</v>
      </c>
      <c r="X207" s="25" t="s">
        <v>263</v>
      </c>
      <c r="Y207" s="26">
        <v>40386</v>
      </c>
      <c r="Z207">
        <f t="shared" ref="Z207:Z224" si="25">J207/(L207*0.01)</f>
        <v>2.1999999999999997</v>
      </c>
      <c r="AA207">
        <f t="shared" ref="AA207:AA224" si="26">Z207*746</f>
        <v>1641.1999999999998</v>
      </c>
      <c r="AB207">
        <f t="shared" ref="AB207:AB224" si="27">POWER((482439*J207*$C$1),1/3)*60/1000</f>
        <v>4.555970791608555</v>
      </c>
      <c r="AC207">
        <f t="shared" ref="AC207:AC224" si="28">AA207/1000</f>
        <v>1.6411999999999998</v>
      </c>
      <c r="AD207">
        <f t="shared" ref="AD207:AD224" si="29">AB207/AC207</f>
        <v>2.7759997511629027</v>
      </c>
      <c r="AE207">
        <f>(0.2*AB207+0.8*AB208)/(0.2*AC207+0.8*AC208)</f>
        <v>4.5234051267677007</v>
      </c>
      <c r="AF207">
        <f>J207*$C$1</f>
        <v>0.90749999999999997</v>
      </c>
      <c r="AQ207">
        <f>-2.3*LN(J207/1.406)+6.59</f>
        <v>6.221939062594763</v>
      </c>
      <c r="AR207">
        <f>IF(AE207&gt;AQ207,1,0)</f>
        <v>0</v>
      </c>
    </row>
    <row r="208" spans="1:44" ht="51.75" x14ac:dyDescent="0.25">
      <c r="A208" s="24" t="s">
        <v>278</v>
      </c>
      <c r="B208" s="25" t="s">
        <v>412</v>
      </c>
      <c r="C208" s="25" t="s">
        <v>477</v>
      </c>
      <c r="D208" s="25" t="s">
        <v>281</v>
      </c>
      <c r="E208" s="25" t="s">
        <v>89</v>
      </c>
      <c r="F208" s="25">
        <v>56</v>
      </c>
      <c r="G208" s="25">
        <v>1725</v>
      </c>
      <c r="H208" s="25" t="b">
        <v>1</v>
      </c>
      <c r="I208" s="25" t="s">
        <v>262</v>
      </c>
      <c r="J208" s="25">
        <v>0.21</v>
      </c>
      <c r="K208" s="25">
        <v>1.1000000000000001</v>
      </c>
      <c r="L208" s="25">
        <v>45</v>
      </c>
      <c r="M208" s="25">
        <v>0.19</v>
      </c>
      <c r="N208" s="25"/>
      <c r="O208" s="25">
        <v>31</v>
      </c>
      <c r="P208" s="25">
        <v>381</v>
      </c>
      <c r="Q208" s="25">
        <v>4.88</v>
      </c>
      <c r="R208" s="25">
        <v>20</v>
      </c>
      <c r="S208" s="25">
        <v>353</v>
      </c>
      <c r="T208" s="25">
        <v>3.4</v>
      </c>
      <c r="U208" s="25">
        <v>38</v>
      </c>
      <c r="V208" s="25">
        <v>395</v>
      </c>
      <c r="W208" s="25">
        <v>5.77</v>
      </c>
      <c r="X208" s="25" t="s">
        <v>263</v>
      </c>
      <c r="Y208" s="26">
        <v>40386</v>
      </c>
      <c r="Z208">
        <f t="shared" si="25"/>
        <v>0.46666666666666662</v>
      </c>
      <c r="AA208">
        <f t="shared" si="26"/>
        <v>348.13333333333333</v>
      </c>
      <c r="AB208">
        <f t="shared" si="27"/>
        <v>2.2917085304093776</v>
      </c>
      <c r="AC208">
        <f t="shared" si="28"/>
        <v>0.34813333333333335</v>
      </c>
      <c r="AD208">
        <f t="shared" si="29"/>
        <v>6.5828471765876415</v>
      </c>
    </row>
    <row r="209" spans="1:44" ht="51.75" x14ac:dyDescent="0.25">
      <c r="A209" s="24" t="s">
        <v>278</v>
      </c>
      <c r="B209" s="25" t="s">
        <v>412</v>
      </c>
      <c r="C209" s="25" t="s">
        <v>478</v>
      </c>
      <c r="D209" s="25" t="s">
        <v>298</v>
      </c>
      <c r="E209" s="25" t="s">
        <v>89</v>
      </c>
      <c r="F209" s="25">
        <v>56</v>
      </c>
      <c r="G209" s="25">
        <v>3450</v>
      </c>
      <c r="H209" s="25" t="b">
        <v>1</v>
      </c>
      <c r="I209" s="25" t="s">
        <v>262</v>
      </c>
      <c r="J209" s="25">
        <v>2.2000000000000002</v>
      </c>
      <c r="K209" s="25">
        <v>1.1000000000000001</v>
      </c>
      <c r="L209" s="25">
        <v>76</v>
      </c>
      <c r="M209" s="25">
        <v>2</v>
      </c>
      <c r="N209" s="25"/>
      <c r="O209" s="25">
        <v>63</v>
      </c>
      <c r="P209" s="25">
        <v>1941</v>
      </c>
      <c r="Q209" s="25">
        <v>1.95</v>
      </c>
      <c r="R209" s="25">
        <v>40</v>
      </c>
      <c r="S209" s="25">
        <v>1666</v>
      </c>
      <c r="T209" s="25">
        <v>1.44</v>
      </c>
      <c r="U209" s="25">
        <v>83</v>
      </c>
      <c r="V209" s="25">
        <v>2146</v>
      </c>
      <c r="W209" s="25">
        <v>2.3199999999999998</v>
      </c>
      <c r="X209" s="25" t="s">
        <v>263</v>
      </c>
      <c r="Y209" s="26">
        <v>40386</v>
      </c>
      <c r="Z209">
        <f t="shared" si="25"/>
        <v>2.8947368421052633</v>
      </c>
      <c r="AA209">
        <f t="shared" si="26"/>
        <v>2159.4736842105262</v>
      </c>
      <c r="AB209">
        <f t="shared" si="27"/>
        <v>5.0144947006601051</v>
      </c>
      <c r="AC209">
        <f t="shared" si="28"/>
        <v>2.1594736842105262</v>
      </c>
      <c r="AD209">
        <f t="shared" si="29"/>
        <v>2.3220911360600049</v>
      </c>
      <c r="AE209">
        <f>(0.2*AB209+0.8*AB210)/(0.2*AC209+0.8*AC210)</f>
        <v>3.9037084252920851</v>
      </c>
      <c r="AF209">
        <f>J209*$C$1</f>
        <v>1.2100000000000002</v>
      </c>
      <c r="AQ209">
        <f>-2.3*LN(J209/1.406)+6.59</f>
        <v>5.5602702959556662</v>
      </c>
      <c r="AR209">
        <f>IF(AE209&gt;AQ209,1,0)</f>
        <v>0</v>
      </c>
    </row>
    <row r="210" spans="1:44" ht="51.75" x14ac:dyDescent="0.25">
      <c r="A210" s="24" t="s">
        <v>278</v>
      </c>
      <c r="B210" s="25" t="s">
        <v>412</v>
      </c>
      <c r="C210" s="25" t="s">
        <v>479</v>
      </c>
      <c r="D210" s="25" t="s">
        <v>298</v>
      </c>
      <c r="E210" s="25" t="s">
        <v>89</v>
      </c>
      <c r="F210" s="25">
        <v>56</v>
      </c>
      <c r="G210" s="25">
        <v>1725</v>
      </c>
      <c r="H210" s="25" t="b">
        <v>1</v>
      </c>
      <c r="I210" s="25" t="s">
        <v>262</v>
      </c>
      <c r="J210" s="25">
        <v>0.27</v>
      </c>
      <c r="K210" s="25">
        <v>1.1000000000000001</v>
      </c>
      <c r="L210" s="25">
        <v>48</v>
      </c>
      <c r="M210" s="25">
        <v>0.25</v>
      </c>
      <c r="N210" s="25"/>
      <c r="O210" s="25">
        <v>35</v>
      </c>
      <c r="P210" s="25">
        <v>415</v>
      </c>
      <c r="Q210" s="25">
        <v>5.0599999999999996</v>
      </c>
      <c r="R210" s="25">
        <v>17</v>
      </c>
      <c r="S210" s="25">
        <v>345</v>
      </c>
      <c r="T210" s="25">
        <v>2.96</v>
      </c>
      <c r="U210" s="25">
        <v>45</v>
      </c>
      <c r="V210" s="25">
        <v>443</v>
      </c>
      <c r="W210" s="25">
        <v>6.09</v>
      </c>
      <c r="X210" s="25" t="s">
        <v>263</v>
      </c>
      <c r="Y210" s="26">
        <v>40386</v>
      </c>
      <c r="Z210">
        <f t="shared" si="25"/>
        <v>0.56250000000000011</v>
      </c>
      <c r="AA210">
        <f t="shared" si="26"/>
        <v>419.62500000000006</v>
      </c>
      <c r="AB210">
        <f t="shared" si="27"/>
        <v>2.4919588766104588</v>
      </c>
      <c r="AC210">
        <f t="shared" si="28"/>
        <v>0.41962500000000008</v>
      </c>
      <c r="AD210">
        <f t="shared" si="29"/>
        <v>5.938537686292424</v>
      </c>
    </row>
    <row r="211" spans="1:44" ht="51.75" x14ac:dyDescent="0.25">
      <c r="A211" s="24" t="s">
        <v>278</v>
      </c>
      <c r="B211" s="25" t="s">
        <v>279</v>
      </c>
      <c r="C211" s="25" t="s">
        <v>480</v>
      </c>
      <c r="D211" s="25" t="s">
        <v>281</v>
      </c>
      <c r="E211" s="25" t="s">
        <v>89</v>
      </c>
      <c r="F211" s="25">
        <v>56</v>
      </c>
      <c r="G211" s="25">
        <v>3450</v>
      </c>
      <c r="H211" s="25" t="b">
        <v>1</v>
      </c>
      <c r="I211" s="25" t="s">
        <v>262</v>
      </c>
      <c r="J211" s="25">
        <v>1.25</v>
      </c>
      <c r="K211" s="25">
        <v>1.25</v>
      </c>
      <c r="L211" s="25">
        <v>65</v>
      </c>
      <c r="M211" s="25">
        <v>1</v>
      </c>
      <c r="N211" s="25"/>
      <c r="O211" s="25">
        <v>55</v>
      </c>
      <c r="P211" s="25">
        <v>1341</v>
      </c>
      <c r="Q211" s="25">
        <v>2.46</v>
      </c>
      <c r="R211" s="25">
        <v>36</v>
      </c>
      <c r="S211" s="25">
        <v>1187</v>
      </c>
      <c r="T211" s="25">
        <v>1.82</v>
      </c>
      <c r="U211" s="25">
        <v>70</v>
      </c>
      <c r="V211" s="25">
        <v>1418</v>
      </c>
      <c r="W211" s="25">
        <v>2.96</v>
      </c>
      <c r="X211" s="25" t="s">
        <v>263</v>
      </c>
      <c r="Y211" s="26">
        <v>40386</v>
      </c>
      <c r="Z211">
        <f t="shared" si="25"/>
        <v>1.9230769230769229</v>
      </c>
      <c r="AA211">
        <f t="shared" si="26"/>
        <v>1434.6153846153845</v>
      </c>
      <c r="AB211">
        <f t="shared" si="27"/>
        <v>4.1532647943507639</v>
      </c>
      <c r="AC211">
        <f t="shared" si="28"/>
        <v>1.4346153846153846</v>
      </c>
      <c r="AD211">
        <f t="shared" si="29"/>
        <v>2.8950371220675564</v>
      </c>
      <c r="AE211">
        <f>(0.2*AB211+0.8*AB212)/(0.2*AC211+0.8*AC212)</f>
        <v>4.5504533752650591</v>
      </c>
      <c r="AF211">
        <f>J211*$C$1</f>
        <v>0.6875</v>
      </c>
      <c r="AQ211">
        <f>-2.3*LN(J211/1.406)+6.59</f>
        <v>6.8604920567708056</v>
      </c>
      <c r="AR211">
        <f>IF(AE211&gt;AQ211,1,0)</f>
        <v>0</v>
      </c>
    </row>
    <row r="212" spans="1:44" ht="51.75" x14ac:dyDescent="0.25">
      <c r="A212" s="24" t="s">
        <v>278</v>
      </c>
      <c r="B212" s="25" t="s">
        <v>279</v>
      </c>
      <c r="C212" s="25" t="s">
        <v>481</v>
      </c>
      <c r="D212" s="25" t="s">
        <v>281</v>
      </c>
      <c r="E212" s="25" t="s">
        <v>89</v>
      </c>
      <c r="F212" s="25">
        <v>56</v>
      </c>
      <c r="G212" s="25">
        <v>1725</v>
      </c>
      <c r="H212" s="25" t="b">
        <v>1</v>
      </c>
      <c r="I212" s="25" t="s">
        <v>262</v>
      </c>
      <c r="J212" s="25">
        <v>0.15</v>
      </c>
      <c r="K212" s="25">
        <v>1.25</v>
      </c>
      <c r="L212" s="25">
        <v>35</v>
      </c>
      <c r="M212" s="25">
        <v>0.12</v>
      </c>
      <c r="N212" s="25"/>
      <c r="O212" s="25">
        <v>31</v>
      </c>
      <c r="P212" s="25">
        <v>310</v>
      </c>
      <c r="Q212" s="25">
        <v>6</v>
      </c>
      <c r="R212" s="25">
        <v>20</v>
      </c>
      <c r="S212" s="25">
        <v>284</v>
      </c>
      <c r="T212" s="25">
        <v>4.2300000000000004</v>
      </c>
      <c r="U212" s="25">
        <v>39</v>
      </c>
      <c r="V212" s="25">
        <v>320</v>
      </c>
      <c r="W212" s="25">
        <v>7.31</v>
      </c>
      <c r="X212" s="25" t="s">
        <v>263</v>
      </c>
      <c r="Y212" s="26">
        <v>40386</v>
      </c>
      <c r="Z212">
        <f t="shared" si="25"/>
        <v>0.42857142857142849</v>
      </c>
      <c r="AA212">
        <f t="shared" si="26"/>
        <v>319.71428571428567</v>
      </c>
      <c r="AB212">
        <f t="shared" si="27"/>
        <v>2.0485663567439021</v>
      </c>
      <c r="AC212">
        <f t="shared" si="28"/>
        <v>0.31971428571428567</v>
      </c>
      <c r="AD212">
        <f t="shared" si="29"/>
        <v>6.4074908387878979</v>
      </c>
    </row>
    <row r="213" spans="1:44" ht="51.75" x14ac:dyDescent="0.25">
      <c r="A213" s="24" t="s">
        <v>278</v>
      </c>
      <c r="B213" s="25" t="s">
        <v>412</v>
      </c>
      <c r="C213" s="25" t="s">
        <v>482</v>
      </c>
      <c r="D213" s="25" t="s">
        <v>281</v>
      </c>
      <c r="E213" s="25" t="s">
        <v>89</v>
      </c>
      <c r="F213" s="25">
        <v>56</v>
      </c>
      <c r="G213" s="25">
        <v>3450</v>
      </c>
      <c r="H213" s="25" t="b">
        <v>1</v>
      </c>
      <c r="I213" s="25" t="s">
        <v>262</v>
      </c>
      <c r="J213" s="25">
        <v>1.25</v>
      </c>
      <c r="K213" s="25">
        <v>1.67</v>
      </c>
      <c r="L213" s="25">
        <v>65</v>
      </c>
      <c r="M213" s="25">
        <v>0.75</v>
      </c>
      <c r="N213" s="25"/>
      <c r="O213" s="25">
        <v>47</v>
      </c>
      <c r="P213" s="25">
        <v>1114</v>
      </c>
      <c r="Q213" s="25">
        <v>2.5299999999999998</v>
      </c>
      <c r="R213" s="25">
        <v>31</v>
      </c>
      <c r="S213" s="25">
        <v>1060</v>
      </c>
      <c r="T213" s="25">
        <v>1.75</v>
      </c>
      <c r="U213" s="25">
        <v>59</v>
      </c>
      <c r="V213" s="25">
        <v>1130</v>
      </c>
      <c r="W213" s="25">
        <v>3.13</v>
      </c>
      <c r="X213" s="25" t="s">
        <v>263</v>
      </c>
      <c r="Y213" s="26">
        <v>40386</v>
      </c>
      <c r="Z213">
        <f t="shared" si="25"/>
        <v>1.9230769230769229</v>
      </c>
      <c r="AA213">
        <f t="shared" si="26"/>
        <v>1434.6153846153845</v>
      </c>
      <c r="AB213">
        <f t="shared" si="27"/>
        <v>4.1532647943507639</v>
      </c>
      <c r="AC213">
        <f t="shared" si="28"/>
        <v>1.4346153846153846</v>
      </c>
      <c r="AD213">
        <f t="shared" si="29"/>
        <v>2.8950371220675564</v>
      </c>
      <c r="AE213">
        <f>(0.2*AB213+0.8*AB214)/(0.2*AC213+0.8*AC214)</f>
        <v>4.4024596027176059</v>
      </c>
      <c r="AF213">
        <f>J213*$C$1</f>
        <v>0.6875</v>
      </c>
      <c r="AQ213">
        <f>-2.3*LN(J213/1.406)+6.59</f>
        <v>6.8604920567708056</v>
      </c>
      <c r="AR213">
        <f>IF(AE213&gt;AQ213,1,0)</f>
        <v>0</v>
      </c>
    </row>
    <row r="214" spans="1:44" ht="51.75" x14ac:dyDescent="0.25">
      <c r="A214" s="24" t="s">
        <v>278</v>
      </c>
      <c r="B214" s="25" t="s">
        <v>412</v>
      </c>
      <c r="C214" s="25" t="s">
        <v>483</v>
      </c>
      <c r="D214" s="25" t="s">
        <v>281</v>
      </c>
      <c r="E214" s="25" t="s">
        <v>89</v>
      </c>
      <c r="F214" s="25">
        <v>56</v>
      </c>
      <c r="G214" s="25">
        <v>1725</v>
      </c>
      <c r="H214" s="25" t="b">
        <v>1</v>
      </c>
      <c r="I214" s="25" t="s">
        <v>262</v>
      </c>
      <c r="J214" s="25">
        <v>0.17</v>
      </c>
      <c r="K214" s="25">
        <v>1.67</v>
      </c>
      <c r="L214" s="25">
        <v>35</v>
      </c>
      <c r="M214" s="25">
        <v>0.1</v>
      </c>
      <c r="N214" s="25"/>
      <c r="O214" s="25">
        <v>24</v>
      </c>
      <c r="P214" s="25">
        <v>280</v>
      </c>
      <c r="Q214" s="25">
        <v>5.14</v>
      </c>
      <c r="R214" s="25">
        <v>14</v>
      </c>
      <c r="S214" s="25">
        <v>268</v>
      </c>
      <c r="T214" s="25">
        <v>3.13</v>
      </c>
      <c r="U214" s="25">
        <v>30</v>
      </c>
      <c r="V214" s="25">
        <v>280</v>
      </c>
      <c r="W214" s="25">
        <v>6.43</v>
      </c>
      <c r="X214" s="25" t="s">
        <v>263</v>
      </c>
      <c r="Y214" s="26">
        <v>40386</v>
      </c>
      <c r="Z214">
        <f t="shared" si="25"/>
        <v>0.48571428571428571</v>
      </c>
      <c r="AA214">
        <f t="shared" si="26"/>
        <v>362.34285714285716</v>
      </c>
      <c r="AB214">
        <f t="shared" si="27"/>
        <v>2.1358426613686166</v>
      </c>
      <c r="AC214">
        <f t="shared" si="28"/>
        <v>0.36234285714285713</v>
      </c>
      <c r="AD214">
        <f t="shared" si="29"/>
        <v>5.8945350219130725</v>
      </c>
    </row>
    <row r="215" spans="1:44" ht="51.75" x14ac:dyDescent="0.25">
      <c r="A215" s="24" t="s">
        <v>278</v>
      </c>
      <c r="B215" s="25" t="s">
        <v>412</v>
      </c>
      <c r="C215" s="25" t="s">
        <v>484</v>
      </c>
      <c r="D215" s="25" t="s">
        <v>281</v>
      </c>
      <c r="E215" s="25" t="s">
        <v>89</v>
      </c>
      <c r="F215" s="25">
        <v>56</v>
      </c>
      <c r="G215" s="25">
        <v>3450</v>
      </c>
      <c r="H215" s="25" t="b">
        <v>1</v>
      </c>
      <c r="I215" s="25" t="s">
        <v>262</v>
      </c>
      <c r="J215" s="25">
        <v>1.25</v>
      </c>
      <c r="K215" s="25">
        <v>1.25</v>
      </c>
      <c r="L215" s="25">
        <v>66.900000000000006</v>
      </c>
      <c r="M215" s="25">
        <v>1</v>
      </c>
      <c r="N215" s="25"/>
      <c r="O215" s="25">
        <v>56</v>
      </c>
      <c r="P215" s="25">
        <v>1373</v>
      </c>
      <c r="Q215" s="25">
        <v>2.4500000000000002</v>
      </c>
      <c r="R215" s="25">
        <v>36</v>
      </c>
      <c r="S215" s="25">
        <v>1220</v>
      </c>
      <c r="T215" s="25">
        <v>1.77</v>
      </c>
      <c r="U215" s="25">
        <v>70</v>
      </c>
      <c r="V215" s="25">
        <v>1436</v>
      </c>
      <c r="W215" s="25">
        <v>2.92</v>
      </c>
      <c r="X215" s="25" t="s">
        <v>263</v>
      </c>
      <c r="Y215" s="26">
        <v>40386</v>
      </c>
      <c r="Z215">
        <f t="shared" si="25"/>
        <v>1.8684603886397608</v>
      </c>
      <c r="AA215">
        <f t="shared" si="26"/>
        <v>1393.8714499252617</v>
      </c>
      <c r="AB215">
        <f t="shared" si="27"/>
        <v>4.1532647943507639</v>
      </c>
      <c r="AC215">
        <f t="shared" si="28"/>
        <v>1.3938714499252618</v>
      </c>
      <c r="AD215">
        <f t="shared" si="29"/>
        <v>2.9796612840972232</v>
      </c>
      <c r="AE215">
        <f>(0.2*AB215+0.8*AB216)/(0.2*AC215+0.8*AC216)</f>
        <v>4.6386848563533247</v>
      </c>
      <c r="AF215">
        <f>J215*$C$1</f>
        <v>0.6875</v>
      </c>
      <c r="AQ215">
        <f>-2.3*LN(J215/1.406)+6.59</f>
        <v>6.8604920567708056</v>
      </c>
      <c r="AR215">
        <f>IF(AE215&gt;AQ215,1,0)</f>
        <v>0</v>
      </c>
    </row>
    <row r="216" spans="1:44" ht="51.75" x14ac:dyDescent="0.25">
      <c r="A216" s="24" t="s">
        <v>278</v>
      </c>
      <c r="B216" s="25" t="s">
        <v>412</v>
      </c>
      <c r="C216" s="25" t="s">
        <v>485</v>
      </c>
      <c r="D216" s="25" t="s">
        <v>281</v>
      </c>
      <c r="E216" s="25" t="s">
        <v>89</v>
      </c>
      <c r="F216" s="25">
        <v>56</v>
      </c>
      <c r="G216" s="25">
        <v>1725</v>
      </c>
      <c r="H216" s="25" t="b">
        <v>1</v>
      </c>
      <c r="I216" s="25" t="s">
        <v>262</v>
      </c>
      <c r="J216" s="25">
        <v>0.15</v>
      </c>
      <c r="K216" s="25">
        <v>1.25</v>
      </c>
      <c r="L216" s="25">
        <v>35.299999999999997</v>
      </c>
      <c r="M216" s="25">
        <v>0.12</v>
      </c>
      <c r="N216" s="25"/>
      <c r="O216" s="25">
        <v>31</v>
      </c>
      <c r="P216" s="25">
        <v>309</v>
      </c>
      <c r="Q216" s="25">
        <v>6.02</v>
      </c>
      <c r="R216" s="25">
        <v>20</v>
      </c>
      <c r="S216" s="25">
        <v>287</v>
      </c>
      <c r="T216" s="25">
        <v>4.18</v>
      </c>
      <c r="U216" s="25">
        <v>38</v>
      </c>
      <c r="V216" s="25">
        <v>320</v>
      </c>
      <c r="W216" s="25">
        <v>7.13</v>
      </c>
      <c r="X216" s="25" t="s">
        <v>263</v>
      </c>
      <c r="Y216" s="26">
        <v>40386</v>
      </c>
      <c r="Z216">
        <f t="shared" si="25"/>
        <v>0.42492917847025496</v>
      </c>
      <c r="AA216">
        <f t="shared" si="26"/>
        <v>316.9971671388102</v>
      </c>
      <c r="AB216">
        <f t="shared" si="27"/>
        <v>2.0485663567439021</v>
      </c>
      <c r="AC216">
        <f t="shared" si="28"/>
        <v>0.31699716713881021</v>
      </c>
      <c r="AD216">
        <f t="shared" si="29"/>
        <v>6.4624121888346506</v>
      </c>
    </row>
    <row r="217" spans="1:44" ht="51.75" x14ac:dyDescent="0.25">
      <c r="A217" s="24" t="s">
        <v>278</v>
      </c>
      <c r="B217" s="25" t="s">
        <v>412</v>
      </c>
      <c r="C217" s="25" t="s">
        <v>486</v>
      </c>
      <c r="D217" s="25" t="s">
        <v>281</v>
      </c>
      <c r="E217" s="25" t="s">
        <v>89</v>
      </c>
      <c r="F217" s="25">
        <v>56</v>
      </c>
      <c r="G217" s="25">
        <v>3450</v>
      </c>
      <c r="H217" s="25" t="b">
        <v>1</v>
      </c>
      <c r="I217" s="25" t="s">
        <v>262</v>
      </c>
      <c r="J217" s="25">
        <v>1.65</v>
      </c>
      <c r="K217" s="25">
        <v>1.1000000000000001</v>
      </c>
      <c r="L217" s="25">
        <v>74.7</v>
      </c>
      <c r="M217" s="25">
        <v>1.5</v>
      </c>
      <c r="N217" s="25"/>
      <c r="O217" s="25">
        <v>61</v>
      </c>
      <c r="P217" s="25">
        <v>1680</v>
      </c>
      <c r="Q217" s="25">
        <v>2.1800000000000002</v>
      </c>
      <c r="R217" s="25">
        <v>38</v>
      </c>
      <c r="S217" s="25">
        <v>1490</v>
      </c>
      <c r="T217" s="25">
        <v>1.53</v>
      </c>
      <c r="U217" s="25">
        <v>83</v>
      </c>
      <c r="V217" s="25">
        <v>2130</v>
      </c>
      <c r="W217" s="25">
        <v>2.34</v>
      </c>
      <c r="X217" s="25" t="s">
        <v>263</v>
      </c>
      <c r="Y217" s="26">
        <v>40386</v>
      </c>
      <c r="Z217">
        <f t="shared" si="25"/>
        <v>2.2088353413654618</v>
      </c>
      <c r="AA217">
        <f t="shared" si="26"/>
        <v>1647.7911646586344</v>
      </c>
      <c r="AB217">
        <f t="shared" si="27"/>
        <v>4.555970791608555</v>
      </c>
      <c r="AC217">
        <f t="shared" si="28"/>
        <v>1.6477911646586345</v>
      </c>
      <c r="AD217">
        <f t="shared" si="29"/>
        <v>2.7648957521582505</v>
      </c>
      <c r="AE217">
        <f>(0.2*AB217+0.8*AB218)/(0.2*AC217+0.8*AC218)</f>
        <v>4.5135987695752595</v>
      </c>
      <c r="AF217">
        <f>J217*$C$1</f>
        <v>0.90749999999999997</v>
      </c>
      <c r="AQ217">
        <f>-2.3*LN(J217/1.406)+6.59</f>
        <v>6.221939062594763</v>
      </c>
      <c r="AR217">
        <f>IF(AE217&gt;AQ217,1,0)</f>
        <v>0</v>
      </c>
    </row>
    <row r="218" spans="1:44" ht="51.75" x14ac:dyDescent="0.25">
      <c r="A218" s="24" t="s">
        <v>278</v>
      </c>
      <c r="B218" s="25" t="s">
        <v>412</v>
      </c>
      <c r="C218" s="25" t="s">
        <v>487</v>
      </c>
      <c r="D218" s="25" t="s">
        <v>281</v>
      </c>
      <c r="E218" s="25" t="s">
        <v>89</v>
      </c>
      <c r="F218" s="25">
        <v>56</v>
      </c>
      <c r="G218" s="25">
        <v>1725</v>
      </c>
      <c r="H218" s="25" t="b">
        <v>1</v>
      </c>
      <c r="I218" s="25" t="s">
        <v>262</v>
      </c>
      <c r="J218" s="25">
        <v>0.21</v>
      </c>
      <c r="K218" s="25">
        <v>1.1000000000000001</v>
      </c>
      <c r="L218" s="25">
        <v>45</v>
      </c>
      <c r="M218" s="25">
        <v>0.19</v>
      </c>
      <c r="N218" s="25"/>
      <c r="O218" s="25">
        <v>33</v>
      </c>
      <c r="P218" s="25">
        <v>386</v>
      </c>
      <c r="Q218" s="25">
        <v>5.13</v>
      </c>
      <c r="R218" s="25">
        <v>21</v>
      </c>
      <c r="S218" s="25">
        <v>355</v>
      </c>
      <c r="T218" s="25">
        <v>3.55</v>
      </c>
      <c r="U218" s="25">
        <v>43</v>
      </c>
      <c r="V218" s="25">
        <v>400</v>
      </c>
      <c r="W218" s="25">
        <v>6.45</v>
      </c>
      <c r="X218" s="25" t="s">
        <v>263</v>
      </c>
      <c r="Y218" s="26">
        <v>40386</v>
      </c>
      <c r="Z218">
        <f t="shared" si="25"/>
        <v>0.46666666666666662</v>
      </c>
      <c r="AA218">
        <f t="shared" si="26"/>
        <v>348.13333333333333</v>
      </c>
      <c r="AB218">
        <f t="shared" si="27"/>
        <v>2.2917085304093776</v>
      </c>
      <c r="AC218">
        <f t="shared" si="28"/>
        <v>0.34813333333333335</v>
      </c>
      <c r="AD218">
        <f t="shared" si="29"/>
        <v>6.5828471765876415</v>
      </c>
    </row>
    <row r="219" spans="1:44" ht="51.75" x14ac:dyDescent="0.25">
      <c r="A219" s="24" t="s">
        <v>278</v>
      </c>
      <c r="B219" s="25" t="s">
        <v>412</v>
      </c>
      <c r="C219" s="25" t="s">
        <v>488</v>
      </c>
      <c r="D219" s="25" t="s">
        <v>281</v>
      </c>
      <c r="E219" s="25" t="s">
        <v>89</v>
      </c>
      <c r="F219" s="25">
        <v>56</v>
      </c>
      <c r="G219" s="25">
        <v>3450</v>
      </c>
      <c r="H219" s="25" t="b">
        <v>1</v>
      </c>
      <c r="I219" s="25" t="s">
        <v>262</v>
      </c>
      <c r="J219" s="25">
        <v>2.2000000000000002</v>
      </c>
      <c r="K219" s="25">
        <v>1.1000000000000001</v>
      </c>
      <c r="L219" s="25">
        <v>77.400000000000006</v>
      </c>
      <c r="M219" s="25">
        <v>2</v>
      </c>
      <c r="N219" s="25"/>
      <c r="O219" s="25">
        <v>64</v>
      </c>
      <c r="P219" s="25">
        <v>1970</v>
      </c>
      <c r="Q219" s="25">
        <v>1.95</v>
      </c>
      <c r="R219" s="25">
        <v>40</v>
      </c>
      <c r="S219" s="25">
        <v>1760</v>
      </c>
      <c r="T219" s="25">
        <v>1.36</v>
      </c>
      <c r="U219" s="25">
        <v>83</v>
      </c>
      <c r="V219" s="25">
        <v>2130</v>
      </c>
      <c r="W219" s="25">
        <v>2.34</v>
      </c>
      <c r="X219" s="25" t="s">
        <v>263</v>
      </c>
      <c r="Y219" s="26">
        <v>40386</v>
      </c>
      <c r="Z219">
        <f t="shared" si="25"/>
        <v>2.8423772609819125</v>
      </c>
      <c r="AA219">
        <f t="shared" si="26"/>
        <v>2120.4134366925068</v>
      </c>
      <c r="AB219">
        <f t="shared" si="27"/>
        <v>5.0144947006601051</v>
      </c>
      <c r="AC219">
        <f t="shared" si="28"/>
        <v>2.1204134366925067</v>
      </c>
      <c r="AD219">
        <f t="shared" si="29"/>
        <v>2.3648664990926886</v>
      </c>
      <c r="AE219">
        <f>(0.2*AB219+0.8*AB220)/(0.2*AC219+0.8*AC220)</f>
        <v>3.9660141671002371</v>
      </c>
      <c r="AF219">
        <f>J219*$C$1</f>
        <v>1.2100000000000002</v>
      </c>
      <c r="AQ219">
        <f>-2.3*LN(J219/1.406)+6.59</f>
        <v>5.5602702959556662</v>
      </c>
      <c r="AR219">
        <f>IF(AE219&gt;AQ219,1,0)</f>
        <v>0</v>
      </c>
    </row>
    <row r="220" spans="1:44" ht="51.75" x14ac:dyDescent="0.25">
      <c r="A220" s="24" t="s">
        <v>278</v>
      </c>
      <c r="B220" s="25" t="s">
        <v>412</v>
      </c>
      <c r="C220" s="25" t="s">
        <v>489</v>
      </c>
      <c r="D220" s="25" t="s">
        <v>281</v>
      </c>
      <c r="E220" s="25" t="s">
        <v>89</v>
      </c>
      <c r="F220" s="25">
        <v>56</v>
      </c>
      <c r="G220" s="25">
        <v>1725</v>
      </c>
      <c r="H220" s="25" t="b">
        <v>1</v>
      </c>
      <c r="I220" s="25" t="s">
        <v>262</v>
      </c>
      <c r="J220" s="25">
        <v>0.28000000000000003</v>
      </c>
      <c r="K220" s="25">
        <v>1.1000000000000001</v>
      </c>
      <c r="L220" s="25">
        <v>49.5</v>
      </c>
      <c r="M220" s="25">
        <v>0.25</v>
      </c>
      <c r="N220" s="25"/>
      <c r="O220" s="25">
        <v>34</v>
      </c>
      <c r="P220" s="25">
        <v>428</v>
      </c>
      <c r="Q220" s="25">
        <v>4.7699999999999996</v>
      </c>
      <c r="R220" s="25">
        <v>22</v>
      </c>
      <c r="S220" s="25">
        <v>388</v>
      </c>
      <c r="T220" s="25">
        <v>3.4</v>
      </c>
      <c r="U220" s="25">
        <v>45</v>
      </c>
      <c r="V220" s="25">
        <v>446</v>
      </c>
      <c r="W220" s="25">
        <v>6.05</v>
      </c>
      <c r="X220" s="25" t="s">
        <v>263</v>
      </c>
      <c r="Y220" s="26">
        <v>40386</v>
      </c>
      <c r="Z220">
        <f t="shared" si="25"/>
        <v>0.56565656565656575</v>
      </c>
      <c r="AA220">
        <f t="shared" si="26"/>
        <v>421.97979797979804</v>
      </c>
      <c r="AB220">
        <f t="shared" si="27"/>
        <v>2.5223516143609954</v>
      </c>
      <c r="AC220">
        <f t="shared" si="28"/>
        <v>0.42197979797979801</v>
      </c>
      <c r="AD220">
        <f t="shared" si="29"/>
        <v>5.9774226786130438</v>
      </c>
    </row>
    <row r="221" spans="1:44" ht="51.75" x14ac:dyDescent="0.25">
      <c r="A221" s="24" t="s">
        <v>278</v>
      </c>
      <c r="B221" s="25" t="s">
        <v>279</v>
      </c>
      <c r="C221" s="25" t="s">
        <v>490</v>
      </c>
      <c r="D221" s="25" t="s">
        <v>281</v>
      </c>
      <c r="E221" s="25" t="s">
        <v>89</v>
      </c>
      <c r="F221" s="25">
        <v>48</v>
      </c>
      <c r="G221" s="25">
        <v>3450</v>
      </c>
      <c r="H221" s="25" t="b">
        <v>1</v>
      </c>
      <c r="I221" s="25" t="s">
        <v>262</v>
      </c>
      <c r="J221" s="25">
        <v>1.25</v>
      </c>
      <c r="K221" s="25">
        <v>1.25</v>
      </c>
      <c r="L221" s="25">
        <v>74</v>
      </c>
      <c r="M221" s="25">
        <v>1</v>
      </c>
      <c r="N221" s="25"/>
      <c r="O221" s="25">
        <v>55</v>
      </c>
      <c r="P221" s="25">
        <v>1420</v>
      </c>
      <c r="Q221" s="25">
        <v>2.3199999999999998</v>
      </c>
      <c r="R221" s="25">
        <v>35</v>
      </c>
      <c r="S221" s="25">
        <v>1312</v>
      </c>
      <c r="T221" s="25">
        <v>1.6</v>
      </c>
      <c r="U221" s="25">
        <v>69</v>
      </c>
      <c r="V221" s="25">
        <v>1432</v>
      </c>
      <c r="W221" s="25">
        <v>2.89</v>
      </c>
      <c r="X221" s="25" t="s">
        <v>263</v>
      </c>
      <c r="Y221" s="26">
        <v>40386</v>
      </c>
      <c r="Z221">
        <f t="shared" si="25"/>
        <v>1.6891891891891893</v>
      </c>
      <c r="AA221">
        <f t="shared" si="26"/>
        <v>1260.1351351351352</v>
      </c>
      <c r="AB221">
        <f t="shared" si="27"/>
        <v>4.1532647943507639</v>
      </c>
      <c r="AC221">
        <f t="shared" si="28"/>
        <v>1.2601351351351353</v>
      </c>
      <c r="AD221">
        <f t="shared" si="29"/>
        <v>3.295888415892295</v>
      </c>
      <c r="AE221">
        <f>(0.2*AB221+0.8*AB222)/(0.2*AC221+0.8*AC222)</f>
        <v>5.3710774184911472</v>
      </c>
      <c r="AF221">
        <f>J221*$C$1</f>
        <v>0.6875</v>
      </c>
      <c r="AQ221">
        <f>-2.3*LN(J221/1.406)+6.59</f>
        <v>6.8604920567708056</v>
      </c>
      <c r="AR221">
        <f>IF(AE221&gt;AQ221,1,0)</f>
        <v>0</v>
      </c>
    </row>
    <row r="222" spans="1:44" ht="51.75" x14ac:dyDescent="0.25">
      <c r="A222" s="24" t="s">
        <v>278</v>
      </c>
      <c r="B222" s="25" t="s">
        <v>279</v>
      </c>
      <c r="C222" s="25" t="s">
        <v>491</v>
      </c>
      <c r="D222" s="25" t="s">
        <v>281</v>
      </c>
      <c r="E222" s="25" t="s">
        <v>89</v>
      </c>
      <c r="F222" s="25">
        <v>56</v>
      </c>
      <c r="G222" s="25">
        <v>1725</v>
      </c>
      <c r="H222" s="25" t="b">
        <v>1</v>
      </c>
      <c r="I222" s="25" t="s">
        <v>262</v>
      </c>
      <c r="J222" s="27">
        <f>1.25/8</f>
        <v>0.15625</v>
      </c>
      <c r="K222" s="25">
        <v>1.25</v>
      </c>
      <c r="L222" s="25">
        <v>44</v>
      </c>
      <c r="M222" s="25">
        <v>1</v>
      </c>
      <c r="N222" s="25"/>
      <c r="O222" s="25">
        <v>28</v>
      </c>
      <c r="P222" s="25">
        <v>291</v>
      </c>
      <c r="Q222" s="25">
        <v>5.77</v>
      </c>
      <c r="R222" s="25">
        <v>19</v>
      </c>
      <c r="S222" s="25">
        <v>276</v>
      </c>
      <c r="T222" s="25">
        <v>4.13</v>
      </c>
      <c r="U222" s="25">
        <v>35</v>
      </c>
      <c r="V222" s="25">
        <v>293</v>
      </c>
      <c r="W222" s="25">
        <v>7.17</v>
      </c>
      <c r="X222" s="25" t="s">
        <v>263</v>
      </c>
      <c r="Y222" s="26">
        <v>40386</v>
      </c>
      <c r="Z222">
        <f t="shared" si="25"/>
        <v>0.35511363636363635</v>
      </c>
      <c r="AA222">
        <f t="shared" si="26"/>
        <v>264.91477272727275</v>
      </c>
      <c r="AB222">
        <f t="shared" si="27"/>
        <v>2.0766323971753819</v>
      </c>
      <c r="AC222">
        <f t="shared" si="28"/>
        <v>0.26491477272727276</v>
      </c>
      <c r="AD222">
        <f t="shared" si="29"/>
        <v>7.8388697459059982</v>
      </c>
    </row>
    <row r="223" spans="1:44" ht="51.75" x14ac:dyDescent="0.25">
      <c r="A223" s="24" t="s">
        <v>278</v>
      </c>
      <c r="B223" s="25" t="s">
        <v>279</v>
      </c>
      <c r="C223" s="25" t="s">
        <v>492</v>
      </c>
      <c r="D223" s="25" t="s">
        <v>281</v>
      </c>
      <c r="E223" s="25" t="s">
        <v>89</v>
      </c>
      <c r="F223" s="25">
        <v>56</v>
      </c>
      <c r="G223" s="25">
        <v>3450</v>
      </c>
      <c r="H223" s="25" t="b">
        <v>1</v>
      </c>
      <c r="I223" s="25" t="s">
        <v>262</v>
      </c>
      <c r="J223" s="25">
        <v>1.65</v>
      </c>
      <c r="K223" s="25">
        <v>1.1000000000000001</v>
      </c>
      <c r="L223" s="25">
        <v>73</v>
      </c>
      <c r="M223" s="25">
        <v>1.5</v>
      </c>
      <c r="N223" s="25"/>
      <c r="O223" s="25">
        <v>59</v>
      </c>
      <c r="P223" s="25">
        <v>1558</v>
      </c>
      <c r="Q223" s="25">
        <v>2.27</v>
      </c>
      <c r="R223" s="25">
        <v>37</v>
      </c>
      <c r="S223" s="25">
        <v>1360</v>
      </c>
      <c r="T223" s="25">
        <v>1.63</v>
      </c>
      <c r="U223" s="25">
        <v>76</v>
      </c>
      <c r="V223" s="25">
        <v>1558</v>
      </c>
      <c r="W223" s="25">
        <v>2.93</v>
      </c>
      <c r="X223" s="25" t="s">
        <v>263</v>
      </c>
      <c r="Y223" s="26">
        <v>40386</v>
      </c>
      <c r="Z223">
        <f t="shared" si="25"/>
        <v>2.2602739726027399</v>
      </c>
      <c r="AA223">
        <f t="shared" si="26"/>
        <v>1686.1643835616439</v>
      </c>
      <c r="AB223">
        <f t="shared" si="27"/>
        <v>4.555970791608555</v>
      </c>
      <c r="AC223">
        <f t="shared" si="28"/>
        <v>1.686164383561644</v>
      </c>
      <c r="AD223">
        <f t="shared" si="29"/>
        <v>2.7019730911318911</v>
      </c>
      <c r="AE223">
        <f>(0.2*AB223+0.8*AB224)/(0.2*AC223+0.8*AC224)</f>
        <v>4.2882927768931953</v>
      </c>
      <c r="AF223">
        <f>J223*$C$1</f>
        <v>0.90749999999999997</v>
      </c>
      <c r="AQ223">
        <f>-2.3*LN(J223/1.406)+6.59</f>
        <v>6.221939062594763</v>
      </c>
      <c r="AR223">
        <f>IF(AE223&gt;AQ223,1,0)</f>
        <v>0</v>
      </c>
    </row>
    <row r="224" spans="1:44" ht="51.75" x14ac:dyDescent="0.25">
      <c r="A224" s="24" t="s">
        <v>278</v>
      </c>
      <c r="B224" s="25" t="s">
        <v>279</v>
      </c>
      <c r="C224" s="25" t="s">
        <v>493</v>
      </c>
      <c r="D224" s="25" t="s">
        <v>281</v>
      </c>
      <c r="E224" s="25" t="s">
        <v>89</v>
      </c>
      <c r="F224" s="25">
        <v>56</v>
      </c>
      <c r="G224" s="25">
        <v>1725</v>
      </c>
      <c r="H224" s="25" t="b">
        <v>1</v>
      </c>
      <c r="I224" s="25" t="s">
        <v>262</v>
      </c>
      <c r="J224" s="27">
        <f>1.65/8</f>
        <v>0.20624999999999999</v>
      </c>
      <c r="K224" s="25">
        <v>1.1000000000000001</v>
      </c>
      <c r="L224" s="25">
        <v>41</v>
      </c>
      <c r="M224" s="25">
        <v>1.5</v>
      </c>
      <c r="N224" s="25"/>
      <c r="O224" s="25">
        <v>31</v>
      </c>
      <c r="P224" s="25">
        <v>343</v>
      </c>
      <c r="Q224" s="25">
        <v>5.42</v>
      </c>
      <c r="R224" s="25">
        <v>20</v>
      </c>
      <c r="S224" s="25">
        <v>310</v>
      </c>
      <c r="T224" s="25">
        <v>3.87</v>
      </c>
      <c r="U224" s="25">
        <v>39</v>
      </c>
      <c r="V224" s="25">
        <v>353</v>
      </c>
      <c r="W224" s="25">
        <v>6.63</v>
      </c>
      <c r="X224" s="25" t="s">
        <v>263</v>
      </c>
      <c r="Y224" s="26">
        <v>40386</v>
      </c>
      <c r="Z224">
        <f t="shared" si="25"/>
        <v>0.50304878048780477</v>
      </c>
      <c r="AA224">
        <f t="shared" si="26"/>
        <v>375.27439024390236</v>
      </c>
      <c r="AB224">
        <f t="shared" si="27"/>
        <v>2.2779853958042771</v>
      </c>
      <c r="AC224">
        <f t="shared" si="28"/>
        <v>0.37527439024390236</v>
      </c>
      <c r="AD224">
        <f t="shared" si="29"/>
        <v>6.0701861225428795</v>
      </c>
    </row>
    <row r="225" spans="1:44" ht="51.75" x14ac:dyDescent="0.25">
      <c r="A225" s="24" t="s">
        <v>278</v>
      </c>
      <c r="B225" s="25" t="s">
        <v>279</v>
      </c>
      <c r="C225" s="25" t="s">
        <v>494</v>
      </c>
      <c r="D225" s="25" t="s">
        <v>261</v>
      </c>
      <c r="E225" s="25" t="s">
        <v>211</v>
      </c>
      <c r="F225" s="25">
        <v>56</v>
      </c>
      <c r="G225" s="25">
        <v>3450</v>
      </c>
      <c r="H225" s="25" t="b">
        <v>1</v>
      </c>
      <c r="I225" s="25" t="s">
        <v>262</v>
      </c>
      <c r="J225" s="25">
        <v>3.95</v>
      </c>
      <c r="K225" s="25">
        <v>1.32</v>
      </c>
      <c r="L225" s="25">
        <v>92</v>
      </c>
      <c r="M225" s="25">
        <v>3</v>
      </c>
      <c r="N225" s="25" t="b">
        <v>1</v>
      </c>
      <c r="O225" s="25">
        <v>73</v>
      </c>
      <c r="P225" s="25">
        <v>2410</v>
      </c>
      <c r="Q225" s="25">
        <v>1.82</v>
      </c>
      <c r="R225" s="25">
        <v>43</v>
      </c>
      <c r="S225" s="25">
        <v>1945</v>
      </c>
      <c r="T225" s="25">
        <v>1.33</v>
      </c>
      <c r="U225" s="25">
        <v>99</v>
      </c>
      <c r="V225" s="25">
        <v>2776</v>
      </c>
      <c r="W225" s="25">
        <v>2.14</v>
      </c>
      <c r="X225" s="25" t="s">
        <v>263</v>
      </c>
      <c r="Y225" s="26">
        <v>42277</v>
      </c>
      <c r="AF225">
        <f>J225*$C$1</f>
        <v>2.1725000000000003</v>
      </c>
      <c r="AG225">
        <f>J225*0.8^3</f>
        <v>2.0224000000000006</v>
      </c>
      <c r="AH225">
        <f>AG225/(L225*0.01)</f>
        <v>2.1982608695652179</v>
      </c>
      <c r="AI225">
        <f>AH225*746</f>
        <v>1639.9026086956526</v>
      </c>
      <c r="AM225">
        <f>POWER((482439*AG225*$C$1),1/3)*60/1000</f>
        <v>4.8757560532822151</v>
      </c>
      <c r="AN225">
        <f>AI225/1000</f>
        <v>1.6399026086956525</v>
      </c>
      <c r="AO225">
        <f>AM225/AN225</f>
        <v>2.9731985469309663</v>
      </c>
      <c r="AP225">
        <f>(0.2*AM225+0.8*AM226)/(0.2*AN225+0.8*AN226)</f>
        <v>6.146530282156732</v>
      </c>
      <c r="AQ225">
        <f>-2.3*LN(J225/1.406)+6.59</f>
        <v>4.2141763932935179</v>
      </c>
      <c r="AR225">
        <f>IF(AP225&gt;AQ225,1,0)</f>
        <v>1</v>
      </c>
    </row>
    <row r="226" spans="1:44" ht="51.75" x14ac:dyDescent="0.25">
      <c r="A226" s="24" t="s">
        <v>278</v>
      </c>
      <c r="B226" s="25" t="s">
        <v>279</v>
      </c>
      <c r="C226" s="25" t="s">
        <v>495</v>
      </c>
      <c r="D226" s="25" t="s">
        <v>261</v>
      </c>
      <c r="E226" s="25" t="s">
        <v>211</v>
      </c>
      <c r="F226" s="25">
        <v>56</v>
      </c>
      <c r="G226" s="25">
        <v>625</v>
      </c>
      <c r="H226" s="25" t="b">
        <v>1</v>
      </c>
      <c r="I226" s="25" t="s">
        <v>262</v>
      </c>
      <c r="J226" s="25">
        <v>3.95</v>
      </c>
      <c r="K226" s="25">
        <v>1.32</v>
      </c>
      <c r="L226" s="25">
        <v>92</v>
      </c>
      <c r="M226" s="25">
        <v>3</v>
      </c>
      <c r="N226" s="25" t="b">
        <v>1</v>
      </c>
      <c r="O226" s="25">
        <v>13</v>
      </c>
      <c r="P226" s="25">
        <v>45</v>
      </c>
      <c r="Q226" s="25">
        <v>17.329999999999998</v>
      </c>
      <c r="R226" s="25">
        <v>8</v>
      </c>
      <c r="S226" s="25">
        <v>43</v>
      </c>
      <c r="T226" s="25">
        <v>11.16</v>
      </c>
      <c r="U226" s="25">
        <v>18</v>
      </c>
      <c r="V226" s="25">
        <v>47</v>
      </c>
      <c r="W226" s="25">
        <v>22.98</v>
      </c>
      <c r="X226" s="25" t="s">
        <v>263</v>
      </c>
      <c r="Y226" s="26">
        <v>42277</v>
      </c>
      <c r="AJ226">
        <f>0.0082*31.1^3/(3956*$C$1)</f>
        <v>0.11336423117933635</v>
      </c>
      <c r="AK226">
        <f>AJ226/(L226*0.01)</f>
        <v>0.12322199041232211</v>
      </c>
      <c r="AL226">
        <f>AK226*746</f>
        <v>91.923604847592301</v>
      </c>
      <c r="AM226">
        <f>POWER((482439*AJ226*$C$1),1/3)*60/1000</f>
        <v>1.8659999685540942</v>
      </c>
      <c r="AN226">
        <f>AL226/1000</f>
        <v>9.1923604847592308E-2</v>
      </c>
    </row>
    <row r="227" spans="1:44" ht="51.75" x14ac:dyDescent="0.25">
      <c r="A227" s="24" t="s">
        <v>278</v>
      </c>
      <c r="B227" s="25" t="s">
        <v>279</v>
      </c>
      <c r="C227" s="25" t="s">
        <v>496</v>
      </c>
      <c r="D227" s="25" t="s">
        <v>261</v>
      </c>
      <c r="E227" s="25" t="s">
        <v>211</v>
      </c>
      <c r="F227" s="25">
        <v>56</v>
      </c>
      <c r="G227" s="25">
        <v>3450</v>
      </c>
      <c r="H227" s="25" t="b">
        <v>1</v>
      </c>
      <c r="I227" s="25" t="s">
        <v>262</v>
      </c>
      <c r="J227" s="25">
        <v>3.95</v>
      </c>
      <c r="K227" s="25">
        <v>1.32</v>
      </c>
      <c r="L227" s="25">
        <v>92</v>
      </c>
      <c r="M227" s="25">
        <v>3</v>
      </c>
      <c r="N227" s="25" t="b">
        <v>1</v>
      </c>
      <c r="O227" s="25">
        <v>73</v>
      </c>
      <c r="P227" s="25">
        <v>2410</v>
      </c>
      <c r="Q227" s="25">
        <v>1.82</v>
      </c>
      <c r="R227" s="25">
        <v>43</v>
      </c>
      <c r="S227" s="25">
        <v>1945</v>
      </c>
      <c r="T227" s="25">
        <v>1.33</v>
      </c>
      <c r="U227" s="25">
        <v>99</v>
      </c>
      <c r="V227" s="25">
        <v>2776</v>
      </c>
      <c r="W227" s="25">
        <v>2.14</v>
      </c>
      <c r="X227" s="25" t="s">
        <v>263</v>
      </c>
      <c r="Y227" s="26">
        <v>42277</v>
      </c>
      <c r="AF227">
        <f>J227*$C$1</f>
        <v>2.1725000000000003</v>
      </c>
      <c r="AG227">
        <f>J227*0.8^3</f>
        <v>2.0224000000000006</v>
      </c>
      <c r="AH227">
        <f>AG227/(L227*0.01)</f>
        <v>2.1982608695652179</v>
      </c>
      <c r="AI227">
        <f>AH227*746</f>
        <v>1639.9026086956526</v>
      </c>
      <c r="AM227">
        <f>POWER((482439*AG227*$C$1),1/3)*60/1000</f>
        <v>4.8757560532822151</v>
      </c>
      <c r="AN227">
        <f>AI227/1000</f>
        <v>1.6399026086956525</v>
      </c>
      <c r="AO227">
        <f>AM227/AN227</f>
        <v>2.9731985469309663</v>
      </c>
      <c r="AP227">
        <f>(0.2*AM227+0.8*AM228)/(0.2*AN227+0.8*AN228)</f>
        <v>6.146530282156732</v>
      </c>
      <c r="AQ227">
        <f>-2.3*LN(J227/1.406)+6.59</f>
        <v>4.2141763932935179</v>
      </c>
      <c r="AR227">
        <f>IF(AP227&gt;AQ227,1,0)</f>
        <v>1</v>
      </c>
    </row>
    <row r="228" spans="1:44" ht="51.75" x14ac:dyDescent="0.25">
      <c r="A228" s="24" t="s">
        <v>278</v>
      </c>
      <c r="B228" s="25" t="s">
        <v>279</v>
      </c>
      <c r="C228" s="25" t="s">
        <v>497</v>
      </c>
      <c r="D228" s="25" t="s">
        <v>261</v>
      </c>
      <c r="E228" s="25" t="s">
        <v>211</v>
      </c>
      <c r="F228" s="25">
        <v>56</v>
      </c>
      <c r="G228" s="25">
        <v>625</v>
      </c>
      <c r="H228" s="25" t="b">
        <v>1</v>
      </c>
      <c r="I228" s="25" t="s">
        <v>262</v>
      </c>
      <c r="J228" s="25">
        <v>3.95</v>
      </c>
      <c r="K228" s="25">
        <v>1.32</v>
      </c>
      <c r="L228" s="25">
        <v>92</v>
      </c>
      <c r="M228" s="25">
        <v>3</v>
      </c>
      <c r="N228" s="25" t="b">
        <v>1</v>
      </c>
      <c r="O228" s="25">
        <v>13</v>
      </c>
      <c r="P228" s="25">
        <v>45</v>
      </c>
      <c r="Q228" s="25">
        <v>17.329999999999998</v>
      </c>
      <c r="R228" s="25">
        <v>8</v>
      </c>
      <c r="S228" s="25">
        <v>43</v>
      </c>
      <c r="T228" s="25">
        <v>11.16</v>
      </c>
      <c r="U228" s="25">
        <v>18</v>
      </c>
      <c r="V228" s="25">
        <v>47</v>
      </c>
      <c r="W228" s="25">
        <v>22.98</v>
      </c>
      <c r="X228" s="25" t="s">
        <v>263</v>
      </c>
      <c r="Y228" s="26">
        <v>42277</v>
      </c>
      <c r="AJ228">
        <f>0.0082*31.1^3/(3956*$C$1)</f>
        <v>0.11336423117933635</v>
      </c>
      <c r="AK228">
        <f>AJ228/(L228*0.01)</f>
        <v>0.12322199041232211</v>
      </c>
      <c r="AL228">
        <f>AK228*746</f>
        <v>91.923604847592301</v>
      </c>
      <c r="AM228">
        <f>POWER((482439*AJ228*$C$1),1/3)*60/1000</f>
        <v>1.8659999685540942</v>
      </c>
      <c r="AN228">
        <f>AL228/1000</f>
        <v>9.1923604847592308E-2</v>
      </c>
    </row>
    <row r="229" spans="1:44" ht="51.75" x14ac:dyDescent="0.25">
      <c r="A229" s="24" t="s">
        <v>278</v>
      </c>
      <c r="B229" s="25" t="s">
        <v>279</v>
      </c>
      <c r="C229" s="25" t="s">
        <v>498</v>
      </c>
      <c r="D229" s="25" t="s">
        <v>281</v>
      </c>
      <c r="E229" s="25" t="s">
        <v>89</v>
      </c>
      <c r="F229" s="25">
        <v>56</v>
      </c>
      <c r="G229" s="25">
        <v>3450</v>
      </c>
      <c r="H229" s="25" t="b">
        <v>1</v>
      </c>
      <c r="I229" s="25" t="s">
        <v>262</v>
      </c>
      <c r="J229" s="25">
        <v>1.25</v>
      </c>
      <c r="K229" s="25">
        <v>1.25</v>
      </c>
      <c r="L229" s="25">
        <v>66.900000000000006</v>
      </c>
      <c r="M229" s="25">
        <v>1</v>
      </c>
      <c r="N229" s="25"/>
      <c r="O229" s="25">
        <v>56</v>
      </c>
      <c r="P229" s="25">
        <v>1378</v>
      </c>
      <c r="Q229" s="25">
        <v>2.44</v>
      </c>
      <c r="R229" s="25">
        <v>36</v>
      </c>
      <c r="S229" s="25">
        <v>1252</v>
      </c>
      <c r="T229" s="25">
        <v>1.73</v>
      </c>
      <c r="U229" s="25">
        <v>70</v>
      </c>
      <c r="V229" s="25">
        <v>1450</v>
      </c>
      <c r="W229" s="25">
        <v>2.9</v>
      </c>
      <c r="X229" s="25" t="s">
        <v>263</v>
      </c>
      <c r="Y229" s="26">
        <v>40386</v>
      </c>
      <c r="Z229">
        <f t="shared" ref="Z229:Z234" si="30">J229/(L229*0.01)</f>
        <v>1.8684603886397608</v>
      </c>
      <c r="AA229">
        <f t="shared" ref="AA229:AA234" si="31">Z229*746</f>
        <v>1393.8714499252617</v>
      </c>
      <c r="AB229">
        <f t="shared" ref="AB229:AB234" si="32">POWER((482439*J229*$C$1),1/3)*60/1000</f>
        <v>4.1532647943507639</v>
      </c>
      <c r="AC229">
        <f t="shared" ref="AC229:AC234" si="33">AA229/1000</f>
        <v>1.3938714499252618</v>
      </c>
      <c r="AD229">
        <f t="shared" ref="AD229:AD234" si="34">AB229/AC229</f>
        <v>2.9796612840972232</v>
      </c>
      <c r="AE229">
        <f>(0.2*AB229+0.8*AB230)/(0.2*AC229+0.8*AC230)</f>
        <v>4.6386848563533247</v>
      </c>
      <c r="AF229">
        <f>J229*$C$1</f>
        <v>0.6875</v>
      </c>
      <c r="AQ229">
        <f>-2.3*LN(J229/1.406)+6.59</f>
        <v>6.8604920567708056</v>
      </c>
      <c r="AR229">
        <f>IF(AE229&gt;AQ229,1,0)</f>
        <v>0</v>
      </c>
    </row>
    <row r="230" spans="1:44" ht="51.75" x14ac:dyDescent="0.25">
      <c r="A230" s="24" t="s">
        <v>278</v>
      </c>
      <c r="B230" s="25" t="s">
        <v>279</v>
      </c>
      <c r="C230" s="25" t="s">
        <v>499</v>
      </c>
      <c r="D230" s="25" t="s">
        <v>281</v>
      </c>
      <c r="E230" s="25" t="s">
        <v>89</v>
      </c>
      <c r="F230" s="25">
        <v>56</v>
      </c>
      <c r="G230" s="25">
        <v>1725</v>
      </c>
      <c r="H230" s="25" t="b">
        <v>1</v>
      </c>
      <c r="I230" s="25" t="s">
        <v>262</v>
      </c>
      <c r="J230" s="25">
        <v>0.15</v>
      </c>
      <c r="K230" s="25">
        <v>1.25</v>
      </c>
      <c r="L230" s="25">
        <v>35.299999999999997</v>
      </c>
      <c r="M230" s="25">
        <v>0.12</v>
      </c>
      <c r="N230" s="25"/>
      <c r="O230" s="25">
        <v>31</v>
      </c>
      <c r="P230" s="25">
        <v>322</v>
      </c>
      <c r="Q230" s="25">
        <v>5.78</v>
      </c>
      <c r="R230" s="25">
        <v>20</v>
      </c>
      <c r="S230" s="25">
        <v>298</v>
      </c>
      <c r="T230" s="25">
        <v>4.03</v>
      </c>
      <c r="U230" s="25">
        <v>38</v>
      </c>
      <c r="V230" s="25">
        <v>330</v>
      </c>
      <c r="W230" s="25">
        <v>6.91</v>
      </c>
      <c r="X230" s="25" t="s">
        <v>263</v>
      </c>
      <c r="Y230" s="26">
        <v>40386</v>
      </c>
      <c r="Z230">
        <f t="shared" si="30"/>
        <v>0.42492917847025496</v>
      </c>
      <c r="AA230">
        <f t="shared" si="31"/>
        <v>316.9971671388102</v>
      </c>
      <c r="AB230">
        <f t="shared" si="32"/>
        <v>2.0485663567439021</v>
      </c>
      <c r="AC230">
        <f t="shared" si="33"/>
        <v>0.31699716713881021</v>
      </c>
      <c r="AD230">
        <f t="shared" si="34"/>
        <v>6.4624121888346506</v>
      </c>
    </row>
    <row r="231" spans="1:44" ht="51.75" x14ac:dyDescent="0.25">
      <c r="A231" s="24" t="s">
        <v>278</v>
      </c>
      <c r="B231" s="25" t="s">
        <v>279</v>
      </c>
      <c r="C231" s="25" t="s">
        <v>500</v>
      </c>
      <c r="D231" s="25" t="s">
        <v>281</v>
      </c>
      <c r="E231" s="25" t="s">
        <v>89</v>
      </c>
      <c r="F231" s="25">
        <v>56</v>
      </c>
      <c r="G231" s="25">
        <v>3450</v>
      </c>
      <c r="H231" s="25" t="b">
        <v>1</v>
      </c>
      <c r="I231" s="25" t="s">
        <v>262</v>
      </c>
      <c r="J231" s="25">
        <v>2.2000000000000002</v>
      </c>
      <c r="K231" s="25">
        <v>1.1000000000000001</v>
      </c>
      <c r="L231" s="25">
        <v>77.400000000000006</v>
      </c>
      <c r="M231" s="25">
        <v>2</v>
      </c>
      <c r="N231" s="25"/>
      <c r="O231" s="25">
        <v>62</v>
      </c>
      <c r="P231" s="25">
        <v>1960</v>
      </c>
      <c r="Q231" s="25">
        <v>1.9</v>
      </c>
      <c r="R231" s="25">
        <v>40</v>
      </c>
      <c r="S231" s="25">
        <v>1730</v>
      </c>
      <c r="T231" s="25">
        <v>1.39</v>
      </c>
      <c r="U231" s="25">
        <v>82</v>
      </c>
      <c r="V231" s="25">
        <v>2140</v>
      </c>
      <c r="W231" s="25">
        <v>2.2999999999999998</v>
      </c>
      <c r="X231" s="25" t="s">
        <v>263</v>
      </c>
      <c r="Y231" s="26">
        <v>40386</v>
      </c>
      <c r="Z231">
        <f t="shared" si="30"/>
        <v>2.8423772609819125</v>
      </c>
      <c r="AA231">
        <f t="shared" si="31"/>
        <v>2120.4134366925068</v>
      </c>
      <c r="AB231">
        <f t="shared" si="32"/>
        <v>5.0144947006601051</v>
      </c>
      <c r="AC231">
        <f t="shared" si="33"/>
        <v>2.1204134366925067</v>
      </c>
      <c r="AD231">
        <f t="shared" si="34"/>
        <v>2.3648664990926886</v>
      </c>
      <c r="AE231">
        <f>(0.2*AB231+0.8*AB232)/(0.2*AC231+0.8*AC232)</f>
        <v>3.9660141671002371</v>
      </c>
      <c r="AF231">
        <f>J231*$C$1</f>
        <v>1.2100000000000002</v>
      </c>
      <c r="AQ231">
        <f>-2.3*LN(J231/1.406)+6.59</f>
        <v>5.5602702959556662</v>
      </c>
      <c r="AR231">
        <f>IF(AE231&gt;AQ231,1,0)</f>
        <v>0</v>
      </c>
    </row>
    <row r="232" spans="1:44" ht="51.75" x14ac:dyDescent="0.25">
      <c r="A232" s="24" t="s">
        <v>278</v>
      </c>
      <c r="B232" s="25" t="s">
        <v>279</v>
      </c>
      <c r="C232" s="25" t="s">
        <v>501</v>
      </c>
      <c r="D232" s="25" t="s">
        <v>281</v>
      </c>
      <c r="E232" s="25" t="s">
        <v>89</v>
      </c>
      <c r="F232" s="25">
        <v>56</v>
      </c>
      <c r="G232" s="25">
        <v>1725</v>
      </c>
      <c r="H232" s="25" t="b">
        <v>1</v>
      </c>
      <c r="I232" s="25" t="s">
        <v>262</v>
      </c>
      <c r="J232" s="25">
        <v>0.28000000000000003</v>
      </c>
      <c r="K232" s="25">
        <v>1.1000000000000001</v>
      </c>
      <c r="L232" s="25">
        <v>49.5</v>
      </c>
      <c r="M232" s="25">
        <v>0.25</v>
      </c>
      <c r="N232" s="25"/>
      <c r="O232" s="25">
        <v>31</v>
      </c>
      <c r="P232" s="25">
        <v>403</v>
      </c>
      <c r="Q232" s="25">
        <v>4.62</v>
      </c>
      <c r="R232" s="25">
        <v>20</v>
      </c>
      <c r="S232" s="25">
        <v>369</v>
      </c>
      <c r="T232" s="25">
        <v>3.25</v>
      </c>
      <c r="U232" s="25">
        <v>41</v>
      </c>
      <c r="V232" s="25">
        <v>424</v>
      </c>
      <c r="W232" s="25">
        <v>5.8</v>
      </c>
      <c r="X232" s="25" t="s">
        <v>263</v>
      </c>
      <c r="Y232" s="26">
        <v>40386</v>
      </c>
      <c r="Z232">
        <f t="shared" si="30"/>
        <v>0.56565656565656575</v>
      </c>
      <c r="AA232">
        <f t="shared" si="31"/>
        <v>421.97979797979804</v>
      </c>
      <c r="AB232">
        <f t="shared" si="32"/>
        <v>2.5223516143609954</v>
      </c>
      <c r="AC232">
        <f t="shared" si="33"/>
        <v>0.42197979797979801</v>
      </c>
      <c r="AD232">
        <f t="shared" si="34"/>
        <v>5.9774226786130438</v>
      </c>
    </row>
    <row r="233" spans="1:44" ht="51.75" x14ac:dyDescent="0.25">
      <c r="A233" s="24" t="s">
        <v>278</v>
      </c>
      <c r="B233" s="25" t="s">
        <v>279</v>
      </c>
      <c r="C233" s="25" t="s">
        <v>502</v>
      </c>
      <c r="D233" s="25" t="s">
        <v>281</v>
      </c>
      <c r="E233" s="25" t="s">
        <v>89</v>
      </c>
      <c r="F233" s="25">
        <v>56</v>
      </c>
      <c r="G233" s="25">
        <v>3450</v>
      </c>
      <c r="H233" s="25" t="b">
        <v>1</v>
      </c>
      <c r="I233" s="25" t="s">
        <v>262</v>
      </c>
      <c r="J233" s="25">
        <v>1.25</v>
      </c>
      <c r="K233" s="25">
        <v>1.67</v>
      </c>
      <c r="L233" s="25">
        <v>65</v>
      </c>
      <c r="M233" s="25">
        <v>0.75</v>
      </c>
      <c r="N233" s="25"/>
      <c r="O233" s="25">
        <v>47</v>
      </c>
      <c r="P233" s="25">
        <v>1114</v>
      </c>
      <c r="Q233" s="25">
        <v>2.5299999999999998</v>
      </c>
      <c r="R233" s="25">
        <v>31</v>
      </c>
      <c r="S233" s="25">
        <v>1060</v>
      </c>
      <c r="T233" s="25">
        <v>1.75</v>
      </c>
      <c r="U233" s="25">
        <v>59</v>
      </c>
      <c r="V233" s="25">
        <v>1130</v>
      </c>
      <c r="W233" s="25">
        <v>3.13</v>
      </c>
      <c r="X233" s="25" t="s">
        <v>263</v>
      </c>
      <c r="Y233" s="26">
        <v>40386</v>
      </c>
      <c r="Z233">
        <f t="shared" si="30"/>
        <v>1.9230769230769229</v>
      </c>
      <c r="AA233">
        <f t="shared" si="31"/>
        <v>1434.6153846153845</v>
      </c>
      <c r="AB233">
        <f t="shared" si="32"/>
        <v>4.1532647943507639</v>
      </c>
      <c r="AC233">
        <f t="shared" si="33"/>
        <v>1.4346153846153846</v>
      </c>
      <c r="AD233">
        <f t="shared" si="34"/>
        <v>2.8950371220675564</v>
      </c>
      <c r="AE233">
        <f>(0.2*AB233+0.8*AB234)/(0.2*AC233+0.8*AC234)</f>
        <v>4.4024596027176059</v>
      </c>
      <c r="AF233">
        <f>J233*$C$1</f>
        <v>0.6875</v>
      </c>
      <c r="AQ233">
        <f>-2.3*LN(J233/1.406)+6.59</f>
        <v>6.8604920567708056</v>
      </c>
      <c r="AR233">
        <f>IF(AE233&gt;AQ233,1,0)</f>
        <v>0</v>
      </c>
    </row>
    <row r="234" spans="1:44" ht="51.75" x14ac:dyDescent="0.25">
      <c r="A234" s="24" t="s">
        <v>278</v>
      </c>
      <c r="B234" s="25" t="s">
        <v>279</v>
      </c>
      <c r="C234" s="25" t="s">
        <v>503</v>
      </c>
      <c r="D234" s="25" t="s">
        <v>281</v>
      </c>
      <c r="E234" s="25" t="s">
        <v>89</v>
      </c>
      <c r="F234" s="25">
        <v>56</v>
      </c>
      <c r="G234" s="25">
        <v>1725</v>
      </c>
      <c r="H234" s="25" t="b">
        <v>1</v>
      </c>
      <c r="I234" s="25" t="s">
        <v>262</v>
      </c>
      <c r="J234" s="25">
        <v>0.17</v>
      </c>
      <c r="K234" s="25">
        <v>1.67</v>
      </c>
      <c r="L234" s="25">
        <v>35</v>
      </c>
      <c r="M234" s="25">
        <v>0.1</v>
      </c>
      <c r="N234" s="25"/>
      <c r="O234" s="25">
        <v>24</v>
      </c>
      <c r="P234" s="25">
        <v>280</v>
      </c>
      <c r="Q234" s="25">
        <v>5.14</v>
      </c>
      <c r="R234" s="25">
        <v>14</v>
      </c>
      <c r="S234" s="25">
        <v>268</v>
      </c>
      <c r="T234" s="25">
        <v>3.13</v>
      </c>
      <c r="U234" s="25">
        <v>30</v>
      </c>
      <c r="V234" s="25">
        <v>280</v>
      </c>
      <c r="W234" s="25">
        <v>6.43</v>
      </c>
      <c r="X234" s="25" t="s">
        <v>263</v>
      </c>
      <c r="Y234" s="26">
        <v>40386</v>
      </c>
      <c r="Z234">
        <f t="shared" si="30"/>
        <v>0.48571428571428571</v>
      </c>
      <c r="AA234">
        <f t="shared" si="31"/>
        <v>362.34285714285716</v>
      </c>
      <c r="AB234">
        <f t="shared" si="32"/>
        <v>2.1358426613686166</v>
      </c>
      <c r="AC234">
        <f t="shared" si="33"/>
        <v>0.36234285714285713</v>
      </c>
      <c r="AD234">
        <f t="shared" si="34"/>
        <v>5.8945350219130725</v>
      </c>
    </row>
    <row r="235" spans="1:44" ht="64.5" x14ac:dyDescent="0.25">
      <c r="A235" s="24" t="s">
        <v>278</v>
      </c>
      <c r="B235" s="25" t="s">
        <v>279</v>
      </c>
      <c r="C235" s="25" t="s">
        <v>504</v>
      </c>
      <c r="D235" s="25" t="s">
        <v>261</v>
      </c>
      <c r="E235" s="25" t="s">
        <v>211</v>
      </c>
      <c r="F235" s="25">
        <v>56</v>
      </c>
      <c r="G235" s="25">
        <v>3450</v>
      </c>
      <c r="H235" s="25" t="b">
        <v>1</v>
      </c>
      <c r="I235" s="25" t="s">
        <v>262</v>
      </c>
      <c r="J235" s="25">
        <v>2.2000000000000002</v>
      </c>
      <c r="K235" s="25">
        <v>1.46</v>
      </c>
      <c r="L235" s="25">
        <v>81</v>
      </c>
      <c r="M235" s="25">
        <v>1.5</v>
      </c>
      <c r="N235" s="25"/>
      <c r="O235" s="25">
        <v>63</v>
      </c>
      <c r="P235" s="25">
        <v>1898</v>
      </c>
      <c r="Q235" s="25">
        <v>1.99</v>
      </c>
      <c r="R235" s="25">
        <v>40</v>
      </c>
      <c r="S235" s="25">
        <v>1656</v>
      </c>
      <c r="T235" s="25">
        <v>1.45</v>
      </c>
      <c r="U235" s="25">
        <v>81</v>
      </c>
      <c r="V235" s="25">
        <v>2060</v>
      </c>
      <c r="W235" s="25">
        <v>2.36</v>
      </c>
      <c r="X235" s="25" t="s">
        <v>263</v>
      </c>
      <c r="Y235" s="26">
        <v>41989</v>
      </c>
      <c r="AF235">
        <f>J235*$C$1</f>
        <v>1.2100000000000002</v>
      </c>
      <c r="AG235">
        <f>J235*0.8^3</f>
        <v>1.1264000000000003</v>
      </c>
      <c r="AH235">
        <f>AG235/(L235*0.01)</f>
        <v>1.3906172839506175</v>
      </c>
      <c r="AI235">
        <f>AH235*746</f>
        <v>1037.4004938271605</v>
      </c>
      <c r="AM235">
        <f>POWER((482439*AG235*$C$1),1/3)*60/1000</f>
        <v>4.0115957605280839</v>
      </c>
      <c r="AN235">
        <f>AI235/1000</f>
        <v>1.0374004938271606</v>
      </c>
      <c r="AO235">
        <f>AM235/AN235</f>
        <v>3.8669692027315041</v>
      </c>
      <c r="AP235">
        <f>(0.2*AM235+0.8*AM236)/(0.2*AN235+0.8*AN236)</f>
        <v>7.8868516142056224</v>
      </c>
      <c r="AQ235">
        <f>-2.3*LN(J235/1.406)+6.59</f>
        <v>5.5602702959556662</v>
      </c>
      <c r="AR235">
        <f>IF(AP235&gt;AQ235,1,0)</f>
        <v>1</v>
      </c>
    </row>
    <row r="236" spans="1:44" ht="64.5" x14ac:dyDescent="0.25">
      <c r="A236" s="24" t="s">
        <v>278</v>
      </c>
      <c r="B236" s="25" t="s">
        <v>279</v>
      </c>
      <c r="C236" s="25" t="s">
        <v>505</v>
      </c>
      <c r="D236" s="25" t="s">
        <v>261</v>
      </c>
      <c r="E236" s="25" t="s">
        <v>211</v>
      </c>
      <c r="F236" s="25">
        <v>56</v>
      </c>
      <c r="G236" s="25">
        <v>300</v>
      </c>
      <c r="H236" s="25" t="b">
        <v>1</v>
      </c>
      <c r="I236" s="25" t="s">
        <v>262</v>
      </c>
      <c r="J236" s="25">
        <v>2.2000000000000002</v>
      </c>
      <c r="K236" s="25">
        <v>1.46</v>
      </c>
      <c r="L236" s="25">
        <v>81</v>
      </c>
      <c r="M236" s="25">
        <v>1.5</v>
      </c>
      <c r="N236" s="25"/>
      <c r="O236" s="25">
        <v>5</v>
      </c>
      <c r="P236" s="25">
        <v>57</v>
      </c>
      <c r="Q236" s="25">
        <v>5.26</v>
      </c>
      <c r="R236" s="25">
        <v>3</v>
      </c>
      <c r="S236" s="25">
        <v>57</v>
      </c>
      <c r="T236" s="25">
        <v>3.16</v>
      </c>
      <c r="U236" s="25">
        <v>7</v>
      </c>
      <c r="V236" s="25">
        <v>57</v>
      </c>
      <c r="W236" s="25">
        <v>7.37</v>
      </c>
      <c r="X236" s="25" t="s">
        <v>263</v>
      </c>
      <c r="Y236" s="26">
        <v>41989</v>
      </c>
      <c r="AJ236">
        <f>0.0082*31.1^3/(3956*$C$1)</f>
        <v>0.11336423117933635</v>
      </c>
      <c r="AK236">
        <f>AJ236/(L236*0.01)</f>
        <v>0.13995584096214364</v>
      </c>
      <c r="AL236">
        <f>AK236*746</f>
        <v>104.40705735775916</v>
      </c>
      <c r="AM236">
        <f>POWER((482439*AJ236*$C$1),1/3)*60/1000</f>
        <v>1.8659999685540942</v>
      </c>
      <c r="AN236">
        <f>AL236/1000</f>
        <v>0.10440705735775915</v>
      </c>
    </row>
    <row r="237" spans="1:44" ht="64.5" x14ac:dyDescent="0.25">
      <c r="A237" s="24" t="s">
        <v>278</v>
      </c>
      <c r="B237" s="25" t="s">
        <v>412</v>
      </c>
      <c r="C237" s="25" t="s">
        <v>506</v>
      </c>
      <c r="D237" s="25" t="s">
        <v>261</v>
      </c>
      <c r="E237" s="25" t="s">
        <v>211</v>
      </c>
      <c r="F237" s="25">
        <v>56</v>
      </c>
      <c r="G237" s="25">
        <v>3450</v>
      </c>
      <c r="H237" s="25" t="b">
        <v>1</v>
      </c>
      <c r="I237" s="25" t="s">
        <v>262</v>
      </c>
      <c r="J237" s="25">
        <v>2.2000000000000002</v>
      </c>
      <c r="K237" s="25">
        <v>1.46</v>
      </c>
      <c r="L237" s="25">
        <v>81</v>
      </c>
      <c r="M237" s="25">
        <v>1.5</v>
      </c>
      <c r="N237" s="25"/>
      <c r="O237" s="25">
        <v>63</v>
      </c>
      <c r="P237" s="25">
        <v>1898</v>
      </c>
      <c r="Q237" s="25">
        <v>1.99</v>
      </c>
      <c r="R237" s="25">
        <v>40</v>
      </c>
      <c r="S237" s="25">
        <v>1656</v>
      </c>
      <c r="T237" s="25">
        <v>1.45</v>
      </c>
      <c r="U237" s="25">
        <v>81</v>
      </c>
      <c r="V237" s="25">
        <v>2060</v>
      </c>
      <c r="W237" s="25">
        <v>2.36</v>
      </c>
      <c r="X237" s="25" t="s">
        <v>263</v>
      </c>
      <c r="Y237" s="26">
        <v>41989</v>
      </c>
      <c r="AF237">
        <f>J237*$C$1</f>
        <v>1.2100000000000002</v>
      </c>
      <c r="AG237">
        <f>J237*0.8^3</f>
        <v>1.1264000000000003</v>
      </c>
      <c r="AH237">
        <f>AG237/(L237*0.01)</f>
        <v>1.3906172839506175</v>
      </c>
      <c r="AI237">
        <f>AH237*746</f>
        <v>1037.4004938271605</v>
      </c>
      <c r="AM237">
        <f>POWER((482439*AG237*$C$1),1/3)*60/1000</f>
        <v>4.0115957605280839</v>
      </c>
      <c r="AN237">
        <f>AI237/1000</f>
        <v>1.0374004938271606</v>
      </c>
      <c r="AO237">
        <f>AM237/AN237</f>
        <v>3.8669692027315041</v>
      </c>
      <c r="AP237">
        <f>(0.2*AM237+0.8*AM238)/(0.2*AN237+0.8*AN238)</f>
        <v>7.8868516142056224</v>
      </c>
      <c r="AQ237">
        <f>-2.3*LN(J237/1.406)+6.59</f>
        <v>5.5602702959556662</v>
      </c>
      <c r="AR237">
        <f>IF(AP237&gt;AQ237,1,0)</f>
        <v>1</v>
      </c>
    </row>
    <row r="238" spans="1:44" ht="64.5" x14ac:dyDescent="0.25">
      <c r="A238" s="24" t="s">
        <v>278</v>
      </c>
      <c r="B238" s="25" t="s">
        <v>412</v>
      </c>
      <c r="C238" s="25" t="s">
        <v>507</v>
      </c>
      <c r="D238" s="25" t="s">
        <v>261</v>
      </c>
      <c r="E238" s="25" t="s">
        <v>211</v>
      </c>
      <c r="F238" s="25">
        <v>56</v>
      </c>
      <c r="G238" s="25">
        <v>300</v>
      </c>
      <c r="H238" s="25" t="b">
        <v>1</v>
      </c>
      <c r="I238" s="25" t="s">
        <v>262</v>
      </c>
      <c r="J238" s="25">
        <v>2.2000000000000002</v>
      </c>
      <c r="K238" s="25">
        <v>1.46</v>
      </c>
      <c r="L238" s="25">
        <v>81</v>
      </c>
      <c r="M238" s="25">
        <v>1.5</v>
      </c>
      <c r="N238" s="25"/>
      <c r="O238" s="25">
        <v>5</v>
      </c>
      <c r="P238" s="25">
        <v>57</v>
      </c>
      <c r="Q238" s="25">
        <v>5.26</v>
      </c>
      <c r="R238" s="25">
        <v>3</v>
      </c>
      <c r="S238" s="25">
        <v>57</v>
      </c>
      <c r="T238" s="25">
        <v>3.16</v>
      </c>
      <c r="U238" s="25">
        <v>7</v>
      </c>
      <c r="V238" s="25">
        <v>57</v>
      </c>
      <c r="W238" s="25">
        <v>7.37</v>
      </c>
      <c r="X238" s="25" t="s">
        <v>263</v>
      </c>
      <c r="Y238" s="26">
        <v>41989</v>
      </c>
      <c r="AJ238">
        <f>0.0082*31.1^3/(3956*$C$1)</f>
        <v>0.11336423117933635</v>
      </c>
      <c r="AK238">
        <f>AJ238/(L238*0.01)</f>
        <v>0.13995584096214364</v>
      </c>
      <c r="AL238">
        <f>AK238*746</f>
        <v>104.40705735775916</v>
      </c>
      <c r="AM238">
        <f>POWER((482439*AJ238*$C$1),1/3)*60/1000</f>
        <v>1.8659999685540942</v>
      </c>
      <c r="AN238">
        <f>AL238/1000</f>
        <v>0.10440705735775915</v>
      </c>
    </row>
    <row r="239" spans="1:44" ht="51.75" x14ac:dyDescent="0.25">
      <c r="A239" s="24" t="s">
        <v>278</v>
      </c>
      <c r="B239" s="25" t="s">
        <v>279</v>
      </c>
      <c r="C239" s="25" t="s">
        <v>508</v>
      </c>
      <c r="D239" s="25" t="s">
        <v>281</v>
      </c>
      <c r="E239" s="25" t="s">
        <v>89</v>
      </c>
      <c r="F239" s="25">
        <v>56</v>
      </c>
      <c r="G239" s="25">
        <v>3450</v>
      </c>
      <c r="H239" s="25" t="b">
        <v>1</v>
      </c>
      <c r="I239" s="25" t="s">
        <v>262</v>
      </c>
      <c r="J239" s="25">
        <v>1.25</v>
      </c>
      <c r="K239" s="25">
        <v>1.25</v>
      </c>
      <c r="L239" s="25">
        <v>65</v>
      </c>
      <c r="M239" s="25">
        <v>1</v>
      </c>
      <c r="N239" s="25"/>
      <c r="O239" s="25">
        <v>61</v>
      </c>
      <c r="P239" s="25">
        <v>1571</v>
      </c>
      <c r="Q239" s="25">
        <v>2.33</v>
      </c>
      <c r="R239" s="25">
        <v>39</v>
      </c>
      <c r="S239" s="25">
        <v>1438</v>
      </c>
      <c r="T239" s="25">
        <v>1.63</v>
      </c>
      <c r="U239" s="25">
        <v>78</v>
      </c>
      <c r="V239" s="25">
        <v>1592</v>
      </c>
      <c r="W239" s="25">
        <v>2.94</v>
      </c>
      <c r="X239" s="25" t="s">
        <v>263</v>
      </c>
      <c r="Y239" s="26">
        <v>40386</v>
      </c>
      <c r="Z239">
        <f t="shared" ref="Z239:Z278" si="35">J239/(L239*0.01)</f>
        <v>1.9230769230769229</v>
      </c>
      <c r="AA239">
        <f t="shared" ref="AA239:AA278" si="36">Z239*746</f>
        <v>1434.6153846153845</v>
      </c>
      <c r="AB239">
        <f t="shared" ref="AB239:AB278" si="37">POWER((482439*J239*$C$1),1/3)*60/1000</f>
        <v>4.1532647943507639</v>
      </c>
      <c r="AC239">
        <f t="shared" ref="AC239:AC278" si="38">AA239/1000</f>
        <v>1.4346153846153846</v>
      </c>
      <c r="AD239">
        <f t="shared" ref="AD239:AD278" si="39">AB239/AC239</f>
        <v>2.8950371220675564</v>
      </c>
      <c r="AE239">
        <f>(0.2*AB239+0.8*AB240)/(0.2*AC239+0.8*AC240)</f>
        <v>4.5504533752650591</v>
      </c>
      <c r="AF239">
        <f>J239*$C$1</f>
        <v>0.6875</v>
      </c>
      <c r="AQ239">
        <f>-2.3*LN(J239/1.406)+6.59</f>
        <v>6.8604920567708056</v>
      </c>
      <c r="AR239">
        <f>IF(AE239&gt;AQ239,1,0)</f>
        <v>0</v>
      </c>
    </row>
    <row r="240" spans="1:44" ht="51.75" x14ac:dyDescent="0.25">
      <c r="A240" s="24" t="s">
        <v>278</v>
      </c>
      <c r="B240" s="25" t="s">
        <v>279</v>
      </c>
      <c r="C240" s="25" t="s">
        <v>509</v>
      </c>
      <c r="D240" s="25" t="s">
        <v>281</v>
      </c>
      <c r="E240" s="25" t="s">
        <v>89</v>
      </c>
      <c r="F240" s="25">
        <v>56</v>
      </c>
      <c r="G240" s="25">
        <v>1725</v>
      </c>
      <c r="H240" s="25" t="b">
        <v>1</v>
      </c>
      <c r="I240" s="25" t="s">
        <v>262</v>
      </c>
      <c r="J240" s="25">
        <v>0.15</v>
      </c>
      <c r="K240" s="25">
        <v>1.25</v>
      </c>
      <c r="L240" s="25">
        <v>35</v>
      </c>
      <c r="M240" s="25">
        <v>0.12</v>
      </c>
      <c r="N240" s="25"/>
      <c r="O240" s="25">
        <v>34</v>
      </c>
      <c r="P240" s="25">
        <v>370</v>
      </c>
      <c r="Q240" s="25">
        <v>5.51</v>
      </c>
      <c r="R240" s="25">
        <v>21</v>
      </c>
      <c r="S240" s="25">
        <v>336</v>
      </c>
      <c r="T240" s="25">
        <v>3.75</v>
      </c>
      <c r="U240" s="25">
        <v>42</v>
      </c>
      <c r="V240" s="25">
        <v>380</v>
      </c>
      <c r="W240" s="25">
        <v>6.63</v>
      </c>
      <c r="X240" s="25" t="s">
        <v>263</v>
      </c>
      <c r="Y240" s="26">
        <v>40386</v>
      </c>
      <c r="Z240">
        <f t="shared" si="35"/>
        <v>0.42857142857142849</v>
      </c>
      <c r="AA240">
        <f t="shared" si="36"/>
        <v>319.71428571428567</v>
      </c>
      <c r="AB240">
        <f t="shared" si="37"/>
        <v>2.0485663567439021</v>
      </c>
      <c r="AC240">
        <f t="shared" si="38"/>
        <v>0.31971428571428567</v>
      </c>
      <c r="AD240">
        <f t="shared" si="39"/>
        <v>6.4074908387878979</v>
      </c>
    </row>
    <row r="241" spans="1:44" ht="77.25" x14ac:dyDescent="0.25">
      <c r="A241" s="24" t="s">
        <v>278</v>
      </c>
      <c r="B241" s="25" t="s">
        <v>279</v>
      </c>
      <c r="C241" s="25" t="s">
        <v>510</v>
      </c>
      <c r="D241" s="25" t="s">
        <v>281</v>
      </c>
      <c r="E241" s="25" t="s">
        <v>89</v>
      </c>
      <c r="F241" s="25">
        <v>56</v>
      </c>
      <c r="G241" s="25">
        <v>3450</v>
      </c>
      <c r="H241" s="25" t="b">
        <v>1</v>
      </c>
      <c r="I241" s="25" t="s">
        <v>262</v>
      </c>
      <c r="J241" s="25">
        <v>1.25</v>
      </c>
      <c r="K241" s="25">
        <v>1.25</v>
      </c>
      <c r="L241" s="25">
        <v>65</v>
      </c>
      <c r="M241" s="25">
        <v>1</v>
      </c>
      <c r="N241" s="25"/>
      <c r="O241" s="25">
        <v>61</v>
      </c>
      <c r="P241" s="25">
        <v>1571</v>
      </c>
      <c r="Q241" s="25">
        <v>2.33</v>
      </c>
      <c r="R241" s="25">
        <v>39</v>
      </c>
      <c r="S241" s="25">
        <v>1438</v>
      </c>
      <c r="T241" s="25">
        <v>1.63</v>
      </c>
      <c r="U241" s="25">
        <v>78</v>
      </c>
      <c r="V241" s="25">
        <v>1592</v>
      </c>
      <c r="W241" s="25">
        <v>2.94</v>
      </c>
      <c r="X241" s="25" t="s">
        <v>263</v>
      </c>
      <c r="Y241" s="26">
        <v>40386</v>
      </c>
      <c r="Z241">
        <f t="shared" si="35"/>
        <v>1.9230769230769229</v>
      </c>
      <c r="AA241">
        <f t="shared" si="36"/>
        <v>1434.6153846153845</v>
      </c>
      <c r="AB241">
        <f t="shared" si="37"/>
        <v>4.1532647943507639</v>
      </c>
      <c r="AC241">
        <f t="shared" si="38"/>
        <v>1.4346153846153846</v>
      </c>
      <c r="AD241">
        <f t="shared" si="39"/>
        <v>2.8950371220675564</v>
      </c>
      <c r="AE241">
        <f>(0.2*AB241+0.8*AB242)/(0.2*AC241+0.8*AC242)</f>
        <v>4.5504533752650591</v>
      </c>
      <c r="AF241">
        <f>J241*$C$1</f>
        <v>0.6875</v>
      </c>
      <c r="AQ241">
        <f>-2.3*LN(J241/1.406)+6.59</f>
        <v>6.8604920567708056</v>
      </c>
      <c r="AR241">
        <f>IF(AE241&gt;AQ241,1,0)</f>
        <v>0</v>
      </c>
    </row>
    <row r="242" spans="1:44" ht="77.25" x14ac:dyDescent="0.25">
      <c r="A242" s="24" t="s">
        <v>278</v>
      </c>
      <c r="B242" s="25" t="s">
        <v>279</v>
      </c>
      <c r="C242" s="25" t="s">
        <v>511</v>
      </c>
      <c r="D242" s="25" t="s">
        <v>281</v>
      </c>
      <c r="E242" s="25" t="s">
        <v>89</v>
      </c>
      <c r="F242" s="25">
        <v>56</v>
      </c>
      <c r="G242" s="25">
        <v>1725</v>
      </c>
      <c r="H242" s="25" t="b">
        <v>1</v>
      </c>
      <c r="I242" s="25" t="s">
        <v>262</v>
      </c>
      <c r="J242" s="25">
        <v>0.15</v>
      </c>
      <c r="K242" s="25">
        <v>1.25</v>
      </c>
      <c r="L242" s="25">
        <v>35</v>
      </c>
      <c r="M242" s="25">
        <v>0.12</v>
      </c>
      <c r="N242" s="25"/>
      <c r="O242" s="25">
        <v>34</v>
      </c>
      <c r="P242" s="25">
        <v>370</v>
      </c>
      <c r="Q242" s="25">
        <v>5.51</v>
      </c>
      <c r="R242" s="25">
        <v>21</v>
      </c>
      <c r="S242" s="25">
        <v>336</v>
      </c>
      <c r="T242" s="25">
        <v>3.75</v>
      </c>
      <c r="U242" s="25">
        <v>42</v>
      </c>
      <c r="V242" s="25">
        <v>380</v>
      </c>
      <c r="W242" s="25">
        <v>6.63</v>
      </c>
      <c r="X242" s="25" t="s">
        <v>263</v>
      </c>
      <c r="Y242" s="26">
        <v>40386</v>
      </c>
      <c r="Z242">
        <f t="shared" si="35"/>
        <v>0.42857142857142849</v>
      </c>
      <c r="AA242">
        <f t="shared" si="36"/>
        <v>319.71428571428567</v>
      </c>
      <c r="AB242">
        <f t="shared" si="37"/>
        <v>2.0485663567439021</v>
      </c>
      <c r="AC242">
        <f t="shared" si="38"/>
        <v>0.31971428571428567</v>
      </c>
      <c r="AD242">
        <f t="shared" si="39"/>
        <v>6.4074908387878979</v>
      </c>
    </row>
    <row r="243" spans="1:44" ht="51.75" x14ac:dyDescent="0.25">
      <c r="A243" s="24" t="s">
        <v>278</v>
      </c>
      <c r="B243" s="25" t="s">
        <v>279</v>
      </c>
      <c r="C243" s="25" t="s">
        <v>512</v>
      </c>
      <c r="D243" s="25" t="s">
        <v>281</v>
      </c>
      <c r="E243" s="25" t="s">
        <v>89</v>
      </c>
      <c r="F243" s="25">
        <v>56</v>
      </c>
      <c r="G243" s="25">
        <v>3450</v>
      </c>
      <c r="H243" s="25" t="b">
        <v>1</v>
      </c>
      <c r="I243" s="25" t="s">
        <v>262</v>
      </c>
      <c r="J243" s="25">
        <v>1.65</v>
      </c>
      <c r="K243" s="25">
        <v>1.1000000000000001</v>
      </c>
      <c r="L243" s="25">
        <v>74.7</v>
      </c>
      <c r="M243" s="25">
        <v>1.5</v>
      </c>
      <c r="N243" s="25"/>
      <c r="O243" s="25">
        <v>64</v>
      </c>
      <c r="P243" s="25">
        <v>1795</v>
      </c>
      <c r="Q243" s="25">
        <v>2.14</v>
      </c>
      <c r="R243" s="25">
        <v>40</v>
      </c>
      <c r="S243" s="25">
        <v>1590</v>
      </c>
      <c r="T243" s="25">
        <v>1.51</v>
      </c>
      <c r="U243" s="25">
        <v>82</v>
      </c>
      <c r="V243" s="25">
        <v>1880</v>
      </c>
      <c r="W243" s="25">
        <v>2.62</v>
      </c>
      <c r="X243" s="25" t="s">
        <v>263</v>
      </c>
      <c r="Y243" s="26">
        <v>40386</v>
      </c>
      <c r="Z243">
        <f t="shared" si="35"/>
        <v>2.2088353413654618</v>
      </c>
      <c r="AA243">
        <f t="shared" si="36"/>
        <v>1647.7911646586344</v>
      </c>
      <c r="AB243">
        <f t="shared" si="37"/>
        <v>4.555970791608555</v>
      </c>
      <c r="AC243">
        <f t="shared" si="38"/>
        <v>1.6477911646586345</v>
      </c>
      <c r="AD243">
        <f t="shared" si="39"/>
        <v>2.7648957521582505</v>
      </c>
      <c r="AE243">
        <f>(0.2*AB243+0.8*AB244)/(0.2*AC243+0.8*AC244)</f>
        <v>4.5135987695752595</v>
      </c>
      <c r="AF243">
        <f>J243*$C$1</f>
        <v>0.90749999999999997</v>
      </c>
      <c r="AQ243">
        <f>-2.3*LN(J243/1.406)+6.59</f>
        <v>6.221939062594763</v>
      </c>
      <c r="AR243">
        <f>IF(AE243&gt;AQ243,1,0)</f>
        <v>0</v>
      </c>
    </row>
    <row r="244" spans="1:44" ht="51.75" x14ac:dyDescent="0.25">
      <c r="A244" s="24" t="s">
        <v>278</v>
      </c>
      <c r="B244" s="25" t="s">
        <v>279</v>
      </c>
      <c r="C244" s="25" t="s">
        <v>513</v>
      </c>
      <c r="D244" s="25" t="s">
        <v>281</v>
      </c>
      <c r="E244" s="25" t="s">
        <v>89</v>
      </c>
      <c r="F244" s="25">
        <v>56</v>
      </c>
      <c r="G244" s="25">
        <v>1725</v>
      </c>
      <c r="H244" s="25" t="b">
        <v>1</v>
      </c>
      <c r="I244" s="25" t="s">
        <v>262</v>
      </c>
      <c r="J244" s="25">
        <v>0.21</v>
      </c>
      <c r="K244" s="25">
        <v>1.1000000000000001</v>
      </c>
      <c r="L244" s="25">
        <v>45</v>
      </c>
      <c r="M244" s="25">
        <v>0.19</v>
      </c>
      <c r="N244" s="25"/>
      <c r="O244" s="25">
        <v>35</v>
      </c>
      <c r="P244" s="25">
        <v>428</v>
      </c>
      <c r="Q244" s="25">
        <v>4.91</v>
      </c>
      <c r="R244" s="25">
        <v>22</v>
      </c>
      <c r="S244" s="25">
        <v>406</v>
      </c>
      <c r="T244" s="25">
        <v>3.25</v>
      </c>
      <c r="U244" s="25">
        <v>45</v>
      </c>
      <c r="V244" s="25">
        <v>440</v>
      </c>
      <c r="W244" s="25">
        <v>6.14</v>
      </c>
      <c r="X244" s="25" t="s">
        <v>263</v>
      </c>
      <c r="Y244" s="26">
        <v>40386</v>
      </c>
      <c r="Z244">
        <f t="shared" si="35"/>
        <v>0.46666666666666662</v>
      </c>
      <c r="AA244">
        <f t="shared" si="36"/>
        <v>348.13333333333333</v>
      </c>
      <c r="AB244">
        <f t="shared" si="37"/>
        <v>2.2917085304093776</v>
      </c>
      <c r="AC244">
        <f t="shared" si="38"/>
        <v>0.34813333333333335</v>
      </c>
      <c r="AD244">
        <f t="shared" si="39"/>
        <v>6.5828471765876415</v>
      </c>
    </row>
    <row r="245" spans="1:44" ht="77.25" x14ac:dyDescent="0.25">
      <c r="A245" s="24" t="s">
        <v>278</v>
      </c>
      <c r="B245" s="25" t="s">
        <v>279</v>
      </c>
      <c r="C245" s="25" t="s">
        <v>514</v>
      </c>
      <c r="D245" s="25" t="s">
        <v>281</v>
      </c>
      <c r="E245" s="25" t="s">
        <v>89</v>
      </c>
      <c r="F245" s="25">
        <v>56</v>
      </c>
      <c r="G245" s="25">
        <v>3450</v>
      </c>
      <c r="H245" s="25" t="b">
        <v>1</v>
      </c>
      <c r="I245" s="25" t="s">
        <v>262</v>
      </c>
      <c r="J245" s="25">
        <v>1.65</v>
      </c>
      <c r="K245" s="25">
        <v>1.1000000000000001</v>
      </c>
      <c r="L245" s="25">
        <v>74.7</v>
      </c>
      <c r="M245" s="25">
        <v>1.5</v>
      </c>
      <c r="N245" s="25"/>
      <c r="O245" s="25">
        <v>64</v>
      </c>
      <c r="P245" s="25">
        <v>1795</v>
      </c>
      <c r="Q245" s="25">
        <v>2.14</v>
      </c>
      <c r="R245" s="25">
        <v>40</v>
      </c>
      <c r="S245" s="25">
        <v>1590</v>
      </c>
      <c r="T245" s="25">
        <v>1.51</v>
      </c>
      <c r="U245" s="25">
        <v>82</v>
      </c>
      <c r="V245" s="25">
        <v>1880</v>
      </c>
      <c r="W245" s="25">
        <v>2.62</v>
      </c>
      <c r="X245" s="25" t="s">
        <v>263</v>
      </c>
      <c r="Y245" s="26">
        <v>40386</v>
      </c>
      <c r="Z245">
        <f t="shared" si="35"/>
        <v>2.2088353413654618</v>
      </c>
      <c r="AA245">
        <f t="shared" si="36"/>
        <v>1647.7911646586344</v>
      </c>
      <c r="AB245">
        <f t="shared" si="37"/>
        <v>4.555970791608555</v>
      </c>
      <c r="AC245">
        <f t="shared" si="38"/>
        <v>1.6477911646586345</v>
      </c>
      <c r="AD245">
        <f t="shared" si="39"/>
        <v>2.7648957521582505</v>
      </c>
      <c r="AE245">
        <f>(0.2*AB245+0.8*AB246)/(0.2*AC245+0.8*AC246)</f>
        <v>4.5135987695752595</v>
      </c>
      <c r="AF245">
        <f>J245*$C$1</f>
        <v>0.90749999999999997</v>
      </c>
      <c r="AQ245">
        <f>-2.3*LN(J245/1.406)+6.59</f>
        <v>6.221939062594763</v>
      </c>
      <c r="AR245">
        <f>IF(AE245&gt;AQ245,1,0)</f>
        <v>0</v>
      </c>
    </row>
    <row r="246" spans="1:44" ht="77.25" x14ac:dyDescent="0.25">
      <c r="A246" s="24" t="s">
        <v>278</v>
      </c>
      <c r="B246" s="25" t="s">
        <v>279</v>
      </c>
      <c r="C246" s="25" t="s">
        <v>515</v>
      </c>
      <c r="D246" s="25" t="s">
        <v>281</v>
      </c>
      <c r="E246" s="25" t="s">
        <v>89</v>
      </c>
      <c r="F246" s="25">
        <v>56</v>
      </c>
      <c r="G246" s="25">
        <v>1725</v>
      </c>
      <c r="H246" s="25" t="b">
        <v>1</v>
      </c>
      <c r="I246" s="25" t="s">
        <v>262</v>
      </c>
      <c r="J246" s="25">
        <v>0.21</v>
      </c>
      <c r="K246" s="25">
        <v>1.1000000000000001</v>
      </c>
      <c r="L246" s="25">
        <v>45</v>
      </c>
      <c r="M246" s="25">
        <v>0.19</v>
      </c>
      <c r="N246" s="25"/>
      <c r="O246" s="25">
        <v>35</v>
      </c>
      <c r="P246" s="25">
        <v>428</v>
      </c>
      <c r="Q246" s="25">
        <v>4.91</v>
      </c>
      <c r="R246" s="25">
        <v>22</v>
      </c>
      <c r="S246" s="25">
        <v>406</v>
      </c>
      <c r="T246" s="25">
        <v>3.25</v>
      </c>
      <c r="U246" s="25">
        <v>45</v>
      </c>
      <c r="V246" s="25">
        <v>440</v>
      </c>
      <c r="W246" s="25">
        <v>6.14</v>
      </c>
      <c r="X246" s="25" t="s">
        <v>263</v>
      </c>
      <c r="Y246" s="26">
        <v>40386</v>
      </c>
      <c r="Z246">
        <f t="shared" si="35"/>
        <v>0.46666666666666662</v>
      </c>
      <c r="AA246">
        <f t="shared" si="36"/>
        <v>348.13333333333333</v>
      </c>
      <c r="AB246">
        <f t="shared" si="37"/>
        <v>2.2917085304093776</v>
      </c>
      <c r="AC246">
        <f t="shared" si="38"/>
        <v>0.34813333333333335</v>
      </c>
      <c r="AD246">
        <f t="shared" si="39"/>
        <v>6.5828471765876415</v>
      </c>
    </row>
    <row r="247" spans="1:44" ht="51.75" x14ac:dyDescent="0.25">
      <c r="A247" s="24" t="s">
        <v>278</v>
      </c>
      <c r="B247" s="25" t="s">
        <v>279</v>
      </c>
      <c r="C247" s="25" t="s">
        <v>516</v>
      </c>
      <c r="D247" s="25" t="s">
        <v>281</v>
      </c>
      <c r="E247" s="25" t="s">
        <v>89</v>
      </c>
      <c r="F247" s="25">
        <v>56</v>
      </c>
      <c r="G247" s="25">
        <v>3450</v>
      </c>
      <c r="H247" s="25" t="b">
        <v>1</v>
      </c>
      <c r="I247" s="25" t="s">
        <v>262</v>
      </c>
      <c r="J247" s="25">
        <v>2.2000000000000002</v>
      </c>
      <c r="K247" s="25">
        <v>1.1000000000000001</v>
      </c>
      <c r="L247" s="25">
        <v>77.400000000000006</v>
      </c>
      <c r="M247" s="25">
        <v>2</v>
      </c>
      <c r="N247" s="25"/>
      <c r="O247" s="25">
        <v>68</v>
      </c>
      <c r="P247" s="25">
        <v>2055</v>
      </c>
      <c r="Q247" s="25">
        <v>1.99</v>
      </c>
      <c r="R247" s="25">
        <v>41</v>
      </c>
      <c r="S247" s="25">
        <v>1760</v>
      </c>
      <c r="T247" s="25">
        <v>1.4</v>
      </c>
      <c r="U247" s="25">
        <v>90</v>
      </c>
      <c r="V247" s="25">
        <v>2195</v>
      </c>
      <c r="W247" s="25">
        <v>2.46</v>
      </c>
      <c r="X247" s="25" t="s">
        <v>263</v>
      </c>
      <c r="Y247" s="26">
        <v>40386</v>
      </c>
      <c r="Z247">
        <f t="shared" si="35"/>
        <v>2.8423772609819125</v>
      </c>
      <c r="AA247">
        <f t="shared" si="36"/>
        <v>2120.4134366925068</v>
      </c>
      <c r="AB247">
        <f t="shared" si="37"/>
        <v>5.0144947006601051</v>
      </c>
      <c r="AC247">
        <f t="shared" si="38"/>
        <v>2.1204134366925067</v>
      </c>
      <c r="AD247">
        <f t="shared" si="39"/>
        <v>2.3648664990926886</v>
      </c>
      <c r="AE247">
        <f>(0.2*AB247+0.8*AB248)/(0.2*AC247+0.8*AC248)</f>
        <v>3.9660141671002371</v>
      </c>
      <c r="AF247">
        <f>J247*$C$1</f>
        <v>1.2100000000000002</v>
      </c>
      <c r="AQ247">
        <f>-2.3*LN(J247/1.406)+6.59</f>
        <v>5.5602702959556662</v>
      </c>
      <c r="AR247">
        <f>IF(AE247&gt;AQ247,1,0)</f>
        <v>0</v>
      </c>
    </row>
    <row r="248" spans="1:44" ht="51.75" x14ac:dyDescent="0.25">
      <c r="A248" s="24" t="s">
        <v>278</v>
      </c>
      <c r="B248" s="25" t="s">
        <v>279</v>
      </c>
      <c r="C248" s="25" t="s">
        <v>517</v>
      </c>
      <c r="D248" s="25" t="s">
        <v>281</v>
      </c>
      <c r="E248" s="25" t="s">
        <v>89</v>
      </c>
      <c r="F248" s="25">
        <v>56</v>
      </c>
      <c r="G248" s="25">
        <v>1725</v>
      </c>
      <c r="H248" s="25" t="b">
        <v>1</v>
      </c>
      <c r="I248" s="25" t="s">
        <v>262</v>
      </c>
      <c r="J248" s="25">
        <v>0.28000000000000003</v>
      </c>
      <c r="K248" s="25">
        <v>1.1000000000000001</v>
      </c>
      <c r="L248" s="25">
        <v>49.5</v>
      </c>
      <c r="M248" s="25">
        <v>0.25</v>
      </c>
      <c r="N248" s="25"/>
      <c r="O248" s="25">
        <v>37</v>
      </c>
      <c r="P248" s="25">
        <v>395</v>
      </c>
      <c r="Q248" s="25">
        <v>5.62</v>
      </c>
      <c r="R248" s="25">
        <v>22</v>
      </c>
      <c r="S248" s="25">
        <v>346</v>
      </c>
      <c r="T248" s="25">
        <v>3.82</v>
      </c>
      <c r="U248" s="25">
        <v>49</v>
      </c>
      <c r="V248" s="25">
        <v>415</v>
      </c>
      <c r="W248" s="25">
        <v>7.08</v>
      </c>
      <c r="X248" s="25" t="s">
        <v>263</v>
      </c>
      <c r="Y248" s="26">
        <v>40386</v>
      </c>
      <c r="Z248">
        <f t="shared" si="35"/>
        <v>0.56565656565656575</v>
      </c>
      <c r="AA248">
        <f t="shared" si="36"/>
        <v>421.97979797979804</v>
      </c>
      <c r="AB248">
        <f t="shared" si="37"/>
        <v>2.5223516143609954</v>
      </c>
      <c r="AC248">
        <f t="shared" si="38"/>
        <v>0.42197979797979801</v>
      </c>
      <c r="AD248">
        <f t="shared" si="39"/>
        <v>5.9774226786130438</v>
      </c>
    </row>
    <row r="249" spans="1:44" ht="77.25" x14ac:dyDescent="0.25">
      <c r="A249" s="24" t="s">
        <v>278</v>
      </c>
      <c r="B249" s="25" t="s">
        <v>279</v>
      </c>
      <c r="C249" s="25" t="s">
        <v>518</v>
      </c>
      <c r="D249" s="25" t="s">
        <v>281</v>
      </c>
      <c r="E249" s="25" t="s">
        <v>89</v>
      </c>
      <c r="F249" s="25">
        <v>56</v>
      </c>
      <c r="G249" s="25">
        <v>3450</v>
      </c>
      <c r="H249" s="25" t="b">
        <v>1</v>
      </c>
      <c r="I249" s="25" t="s">
        <v>262</v>
      </c>
      <c r="J249" s="25">
        <v>2.2000000000000002</v>
      </c>
      <c r="K249" s="25">
        <v>1.1000000000000001</v>
      </c>
      <c r="L249" s="25">
        <v>77.400000000000006</v>
      </c>
      <c r="M249" s="25">
        <v>2</v>
      </c>
      <c r="N249" s="25"/>
      <c r="O249" s="25">
        <v>68</v>
      </c>
      <c r="P249" s="25">
        <v>2055</v>
      </c>
      <c r="Q249" s="25">
        <v>1.99</v>
      </c>
      <c r="R249" s="25">
        <v>41</v>
      </c>
      <c r="S249" s="25">
        <v>1760</v>
      </c>
      <c r="T249" s="25">
        <v>1.4</v>
      </c>
      <c r="U249" s="25">
        <v>90</v>
      </c>
      <c r="V249" s="25">
        <v>2195</v>
      </c>
      <c r="W249" s="25">
        <v>2.46</v>
      </c>
      <c r="X249" s="25" t="s">
        <v>263</v>
      </c>
      <c r="Y249" s="26">
        <v>40386</v>
      </c>
      <c r="Z249">
        <f t="shared" si="35"/>
        <v>2.8423772609819125</v>
      </c>
      <c r="AA249">
        <f t="shared" si="36"/>
        <v>2120.4134366925068</v>
      </c>
      <c r="AB249">
        <f t="shared" si="37"/>
        <v>5.0144947006601051</v>
      </c>
      <c r="AC249">
        <f t="shared" si="38"/>
        <v>2.1204134366925067</v>
      </c>
      <c r="AD249">
        <f t="shared" si="39"/>
        <v>2.3648664990926886</v>
      </c>
      <c r="AE249">
        <f>(0.2*AB249+0.8*AB250)/(0.2*AC249+0.8*AC250)</f>
        <v>3.9660141671002371</v>
      </c>
      <c r="AF249">
        <f>J249*$C$1</f>
        <v>1.2100000000000002</v>
      </c>
      <c r="AQ249">
        <f>-2.3*LN(J249/1.406)+6.59</f>
        <v>5.5602702959556662</v>
      </c>
      <c r="AR249">
        <f>IF(AE249&gt;AQ249,1,0)</f>
        <v>0</v>
      </c>
    </row>
    <row r="250" spans="1:44" ht="77.25" x14ac:dyDescent="0.25">
      <c r="A250" s="24" t="s">
        <v>278</v>
      </c>
      <c r="B250" s="25" t="s">
        <v>279</v>
      </c>
      <c r="C250" s="25" t="s">
        <v>519</v>
      </c>
      <c r="D250" s="25" t="s">
        <v>281</v>
      </c>
      <c r="E250" s="25" t="s">
        <v>89</v>
      </c>
      <c r="F250" s="25">
        <v>56</v>
      </c>
      <c r="G250" s="25">
        <v>1725</v>
      </c>
      <c r="H250" s="25" t="b">
        <v>1</v>
      </c>
      <c r="I250" s="25" t="s">
        <v>262</v>
      </c>
      <c r="J250" s="25">
        <v>0.28000000000000003</v>
      </c>
      <c r="K250" s="25">
        <v>1.1000000000000001</v>
      </c>
      <c r="L250" s="25">
        <v>49.5</v>
      </c>
      <c r="M250" s="25">
        <v>0.25</v>
      </c>
      <c r="N250" s="25"/>
      <c r="O250" s="25">
        <v>37</v>
      </c>
      <c r="P250" s="25">
        <v>395</v>
      </c>
      <c r="Q250" s="25">
        <v>5.62</v>
      </c>
      <c r="R250" s="25">
        <v>22</v>
      </c>
      <c r="S250" s="25">
        <v>346</v>
      </c>
      <c r="T250" s="25">
        <v>3.82</v>
      </c>
      <c r="U250" s="25">
        <v>49</v>
      </c>
      <c r="V250" s="25">
        <v>415</v>
      </c>
      <c r="W250" s="25">
        <v>7.08</v>
      </c>
      <c r="X250" s="25" t="s">
        <v>263</v>
      </c>
      <c r="Y250" s="26">
        <v>40386</v>
      </c>
      <c r="Z250">
        <f t="shared" si="35"/>
        <v>0.56565656565656575</v>
      </c>
      <c r="AA250">
        <f t="shared" si="36"/>
        <v>421.97979797979804</v>
      </c>
      <c r="AB250">
        <f t="shared" si="37"/>
        <v>2.5223516143609954</v>
      </c>
      <c r="AC250">
        <f t="shared" si="38"/>
        <v>0.42197979797979801</v>
      </c>
      <c r="AD250">
        <f t="shared" si="39"/>
        <v>5.9774226786130438</v>
      </c>
    </row>
    <row r="251" spans="1:44" ht="51.75" x14ac:dyDescent="0.25">
      <c r="A251" s="24" t="s">
        <v>278</v>
      </c>
      <c r="B251" s="25" t="s">
        <v>279</v>
      </c>
      <c r="C251" s="25" t="s">
        <v>520</v>
      </c>
      <c r="D251" s="25" t="s">
        <v>281</v>
      </c>
      <c r="E251" s="25" t="s">
        <v>89</v>
      </c>
      <c r="F251" s="25">
        <v>56</v>
      </c>
      <c r="G251" s="25">
        <v>3450</v>
      </c>
      <c r="H251" s="25" t="b">
        <v>1</v>
      </c>
      <c r="I251" s="25" t="s">
        <v>262</v>
      </c>
      <c r="J251" s="25">
        <v>1.25</v>
      </c>
      <c r="K251" s="25">
        <v>1.67</v>
      </c>
      <c r="L251" s="25">
        <v>65</v>
      </c>
      <c r="M251" s="25">
        <v>0.75</v>
      </c>
      <c r="N251" s="25"/>
      <c r="O251" s="25">
        <v>61</v>
      </c>
      <c r="P251" s="25">
        <v>1750</v>
      </c>
      <c r="Q251" s="25">
        <v>2.09</v>
      </c>
      <c r="R251" s="25">
        <v>40</v>
      </c>
      <c r="S251" s="25">
        <v>1470</v>
      </c>
      <c r="T251" s="25">
        <v>1.63</v>
      </c>
      <c r="U251" s="25">
        <v>77</v>
      </c>
      <c r="V251" s="25">
        <v>1582</v>
      </c>
      <c r="W251" s="25">
        <v>2.92</v>
      </c>
      <c r="X251" s="25" t="s">
        <v>263</v>
      </c>
      <c r="Y251" s="26">
        <v>40386</v>
      </c>
      <c r="Z251">
        <f t="shared" si="35"/>
        <v>1.9230769230769229</v>
      </c>
      <c r="AA251">
        <f t="shared" si="36"/>
        <v>1434.6153846153845</v>
      </c>
      <c r="AB251">
        <f t="shared" si="37"/>
        <v>4.1532647943507639</v>
      </c>
      <c r="AC251">
        <f t="shared" si="38"/>
        <v>1.4346153846153846</v>
      </c>
      <c r="AD251">
        <f t="shared" si="39"/>
        <v>2.8950371220675564</v>
      </c>
      <c r="AE251">
        <f>(0.2*AB251+0.8*AB252)/(0.2*AC251+0.8*AC252)</f>
        <v>4.4024596027176059</v>
      </c>
      <c r="AF251">
        <f>J251*$C$1</f>
        <v>0.6875</v>
      </c>
      <c r="AQ251">
        <f>-2.3*LN(J251/1.406)+6.59</f>
        <v>6.8604920567708056</v>
      </c>
      <c r="AR251">
        <f>IF(AE251&gt;AQ251,1,0)</f>
        <v>0</v>
      </c>
    </row>
    <row r="252" spans="1:44" ht="51.75" x14ac:dyDescent="0.25">
      <c r="A252" s="24" t="s">
        <v>278</v>
      </c>
      <c r="B252" s="25" t="s">
        <v>279</v>
      </c>
      <c r="C252" s="25" t="s">
        <v>521</v>
      </c>
      <c r="D252" s="25" t="s">
        <v>281</v>
      </c>
      <c r="E252" s="25" t="s">
        <v>89</v>
      </c>
      <c r="F252" s="25">
        <v>56</v>
      </c>
      <c r="G252" s="25">
        <v>1725</v>
      </c>
      <c r="H252" s="25" t="b">
        <v>1</v>
      </c>
      <c r="I252" s="25" t="s">
        <v>262</v>
      </c>
      <c r="J252" s="25">
        <v>0.17</v>
      </c>
      <c r="K252" s="25">
        <v>1.67</v>
      </c>
      <c r="L252" s="25">
        <v>35</v>
      </c>
      <c r="M252" s="25">
        <v>0.1</v>
      </c>
      <c r="N252" s="25"/>
      <c r="O252" s="25">
        <v>33</v>
      </c>
      <c r="P252" s="25">
        <v>349</v>
      </c>
      <c r="Q252" s="25">
        <v>5.67</v>
      </c>
      <c r="R252" s="25">
        <v>21</v>
      </c>
      <c r="S252" s="25">
        <v>328</v>
      </c>
      <c r="T252" s="25">
        <v>3.84</v>
      </c>
      <c r="U252" s="25">
        <v>42</v>
      </c>
      <c r="V252" s="25">
        <v>340</v>
      </c>
      <c r="W252" s="25">
        <v>7.41</v>
      </c>
      <c r="X252" s="25" t="s">
        <v>263</v>
      </c>
      <c r="Y252" s="26">
        <v>40386</v>
      </c>
      <c r="Z252">
        <f t="shared" si="35"/>
        <v>0.48571428571428571</v>
      </c>
      <c r="AA252">
        <f t="shared" si="36"/>
        <v>362.34285714285716</v>
      </c>
      <c r="AB252">
        <f t="shared" si="37"/>
        <v>2.1358426613686166</v>
      </c>
      <c r="AC252">
        <f t="shared" si="38"/>
        <v>0.36234285714285713</v>
      </c>
      <c r="AD252">
        <f t="shared" si="39"/>
        <v>5.8945350219130725</v>
      </c>
    </row>
    <row r="253" spans="1:44" ht="51.75" x14ac:dyDescent="0.25">
      <c r="A253" s="24" t="s">
        <v>278</v>
      </c>
      <c r="B253" s="25" t="s">
        <v>279</v>
      </c>
      <c r="C253" s="25" t="s">
        <v>522</v>
      </c>
      <c r="D253" s="25" t="s">
        <v>281</v>
      </c>
      <c r="E253" s="25" t="s">
        <v>89</v>
      </c>
      <c r="F253" s="25">
        <v>56</v>
      </c>
      <c r="G253" s="25">
        <v>3450</v>
      </c>
      <c r="H253" s="25" t="b">
        <v>1</v>
      </c>
      <c r="I253" s="25" t="s">
        <v>262</v>
      </c>
      <c r="J253" s="25">
        <v>2.6</v>
      </c>
      <c r="K253" s="25">
        <v>1.04</v>
      </c>
      <c r="L253" s="25">
        <v>78.599999999999994</v>
      </c>
      <c r="M253" s="25">
        <v>2.5</v>
      </c>
      <c r="N253" s="25"/>
      <c r="O253" s="25">
        <v>68</v>
      </c>
      <c r="P253" s="25">
        <v>2172</v>
      </c>
      <c r="Q253" s="25">
        <v>1.88</v>
      </c>
      <c r="R253" s="25">
        <v>41</v>
      </c>
      <c r="S253" s="25">
        <v>1865</v>
      </c>
      <c r="T253" s="25">
        <v>1.32</v>
      </c>
      <c r="U253" s="25">
        <v>90</v>
      </c>
      <c r="V253" s="25">
        <v>2380</v>
      </c>
      <c r="W253" s="25">
        <v>2.27</v>
      </c>
      <c r="X253" s="25" t="s">
        <v>263</v>
      </c>
      <c r="Y253" s="26">
        <v>40386</v>
      </c>
      <c r="Z253">
        <f t="shared" si="35"/>
        <v>3.3078880407124687</v>
      </c>
      <c r="AA253">
        <f t="shared" si="36"/>
        <v>2467.6844783715014</v>
      </c>
      <c r="AB253">
        <f t="shared" si="37"/>
        <v>5.3016460808494514</v>
      </c>
      <c r="AC253">
        <f t="shared" si="38"/>
        <v>2.4676844783715013</v>
      </c>
      <c r="AD253">
        <f t="shared" si="39"/>
        <v>2.148429480072009</v>
      </c>
      <c r="AE253">
        <f>(0.2*AB253+0.8*AB254)/(0.2*AC253+0.8*AC254)</f>
        <v>3.6962202247039486</v>
      </c>
      <c r="AF253">
        <f>J253*$C$1</f>
        <v>1.4300000000000002</v>
      </c>
      <c r="AQ253">
        <f>-2.3*LN(J253/1.406)+6.59</f>
        <v>5.1760459012303848</v>
      </c>
      <c r="AR253">
        <f>IF(AE253&gt;AQ253,1,0)</f>
        <v>0</v>
      </c>
    </row>
    <row r="254" spans="1:44" ht="51.75" x14ac:dyDescent="0.25">
      <c r="A254" s="24" t="s">
        <v>278</v>
      </c>
      <c r="B254" s="25" t="s">
        <v>279</v>
      </c>
      <c r="C254" s="25" t="s">
        <v>523</v>
      </c>
      <c r="D254" s="25" t="s">
        <v>281</v>
      </c>
      <c r="E254" s="25" t="s">
        <v>89</v>
      </c>
      <c r="F254" s="25">
        <v>56</v>
      </c>
      <c r="G254" s="25">
        <v>1725</v>
      </c>
      <c r="H254" s="25" t="b">
        <v>1</v>
      </c>
      <c r="I254" s="25" t="s">
        <v>262</v>
      </c>
      <c r="J254" s="25">
        <v>0.34</v>
      </c>
      <c r="K254" s="25">
        <v>1.04</v>
      </c>
      <c r="L254" s="25">
        <v>54</v>
      </c>
      <c r="M254" s="25">
        <v>0.33</v>
      </c>
      <c r="N254" s="25"/>
      <c r="O254" s="25">
        <v>38</v>
      </c>
      <c r="P254" s="25">
        <v>474</v>
      </c>
      <c r="Q254" s="25">
        <v>4.8099999999999996</v>
      </c>
      <c r="R254" s="25">
        <v>23</v>
      </c>
      <c r="S254" s="25">
        <v>420</v>
      </c>
      <c r="T254" s="25">
        <v>3.29</v>
      </c>
      <c r="U254" s="25">
        <v>50</v>
      </c>
      <c r="V254" s="25">
        <v>500</v>
      </c>
      <c r="W254" s="25">
        <v>6</v>
      </c>
      <c r="X254" s="25" t="s">
        <v>263</v>
      </c>
      <c r="Y254" s="26">
        <v>40386</v>
      </c>
      <c r="Z254">
        <f t="shared" si="35"/>
        <v>0.62962962962962965</v>
      </c>
      <c r="AA254">
        <f t="shared" si="36"/>
        <v>469.7037037037037</v>
      </c>
      <c r="AB254">
        <f t="shared" si="37"/>
        <v>2.6909931283218067</v>
      </c>
      <c r="AC254">
        <f t="shared" si="38"/>
        <v>0.46970370370370368</v>
      </c>
      <c r="AD254">
        <f t="shared" si="39"/>
        <v>5.7291290383763434</v>
      </c>
    </row>
    <row r="255" spans="1:44" ht="77.25" x14ac:dyDescent="0.25">
      <c r="A255" s="24" t="s">
        <v>278</v>
      </c>
      <c r="B255" s="25" t="s">
        <v>279</v>
      </c>
      <c r="C255" s="25" t="s">
        <v>524</v>
      </c>
      <c r="D255" s="25" t="s">
        <v>281</v>
      </c>
      <c r="E255" s="25" t="s">
        <v>89</v>
      </c>
      <c r="F255" s="25">
        <v>56</v>
      </c>
      <c r="G255" s="25">
        <v>3450</v>
      </c>
      <c r="H255" s="25" t="b">
        <v>1</v>
      </c>
      <c r="I255" s="25" t="s">
        <v>262</v>
      </c>
      <c r="J255" s="25">
        <v>2.6</v>
      </c>
      <c r="K255" s="25">
        <v>1.04</v>
      </c>
      <c r="L255" s="25">
        <v>78.599999999999994</v>
      </c>
      <c r="M255" s="25">
        <v>2.5</v>
      </c>
      <c r="N255" s="25"/>
      <c r="O255" s="25">
        <v>68</v>
      </c>
      <c r="P255" s="25">
        <v>2172</v>
      </c>
      <c r="Q255" s="25">
        <v>1.88</v>
      </c>
      <c r="R255" s="25">
        <v>41</v>
      </c>
      <c r="S255" s="25">
        <v>1865</v>
      </c>
      <c r="T255" s="25">
        <v>1.32</v>
      </c>
      <c r="U255" s="25">
        <v>90</v>
      </c>
      <c r="V255" s="25">
        <v>2380</v>
      </c>
      <c r="W255" s="25">
        <v>2.27</v>
      </c>
      <c r="X255" s="25" t="s">
        <v>263</v>
      </c>
      <c r="Y255" s="26">
        <v>40386</v>
      </c>
      <c r="Z255">
        <f t="shared" si="35"/>
        <v>3.3078880407124687</v>
      </c>
      <c r="AA255">
        <f t="shared" si="36"/>
        <v>2467.6844783715014</v>
      </c>
      <c r="AB255">
        <f t="shared" si="37"/>
        <v>5.3016460808494514</v>
      </c>
      <c r="AC255">
        <f t="shared" si="38"/>
        <v>2.4676844783715013</v>
      </c>
      <c r="AD255">
        <f t="shared" si="39"/>
        <v>2.148429480072009</v>
      </c>
      <c r="AE255">
        <f>(0.2*AB255+0.8*AB256)/(0.2*AC255+0.8*AC256)</f>
        <v>3.6962202247039486</v>
      </c>
      <c r="AF255">
        <f>J255*$C$1</f>
        <v>1.4300000000000002</v>
      </c>
      <c r="AQ255">
        <f>-2.3*LN(J255/1.406)+6.59</f>
        <v>5.1760459012303848</v>
      </c>
      <c r="AR255">
        <f>IF(AE255&gt;AQ255,1,0)</f>
        <v>0</v>
      </c>
    </row>
    <row r="256" spans="1:44" ht="77.25" x14ac:dyDescent="0.25">
      <c r="A256" s="24" t="s">
        <v>278</v>
      </c>
      <c r="B256" s="25" t="s">
        <v>279</v>
      </c>
      <c r="C256" s="25" t="s">
        <v>525</v>
      </c>
      <c r="D256" s="25" t="s">
        <v>281</v>
      </c>
      <c r="E256" s="25" t="s">
        <v>89</v>
      </c>
      <c r="F256" s="25">
        <v>56</v>
      </c>
      <c r="G256" s="25">
        <v>1725</v>
      </c>
      <c r="H256" s="25" t="b">
        <v>1</v>
      </c>
      <c r="I256" s="25" t="s">
        <v>262</v>
      </c>
      <c r="J256" s="25">
        <v>0.34</v>
      </c>
      <c r="K256" s="25">
        <v>1.04</v>
      </c>
      <c r="L256" s="25">
        <v>54</v>
      </c>
      <c r="M256" s="25">
        <v>0.33</v>
      </c>
      <c r="N256" s="25"/>
      <c r="O256" s="25">
        <v>38</v>
      </c>
      <c r="P256" s="25">
        <v>474</v>
      </c>
      <c r="Q256" s="25">
        <v>4.8099999999999996</v>
      </c>
      <c r="R256" s="25">
        <v>23</v>
      </c>
      <c r="S256" s="25">
        <v>420</v>
      </c>
      <c r="T256" s="25">
        <v>3.29</v>
      </c>
      <c r="U256" s="25">
        <v>50</v>
      </c>
      <c r="V256" s="25">
        <v>500</v>
      </c>
      <c r="W256" s="25">
        <v>6</v>
      </c>
      <c r="X256" s="25" t="s">
        <v>263</v>
      </c>
      <c r="Y256" s="26">
        <v>40386</v>
      </c>
      <c r="Z256">
        <f t="shared" si="35"/>
        <v>0.62962962962962965</v>
      </c>
      <c r="AA256">
        <f t="shared" si="36"/>
        <v>469.7037037037037</v>
      </c>
      <c r="AB256">
        <f t="shared" si="37"/>
        <v>2.6909931283218067</v>
      </c>
      <c r="AC256">
        <f t="shared" si="38"/>
        <v>0.46970370370370368</v>
      </c>
      <c r="AD256">
        <f t="shared" si="39"/>
        <v>5.7291290383763434</v>
      </c>
    </row>
    <row r="257" spans="1:44" ht="51.75" x14ac:dyDescent="0.25">
      <c r="A257" s="24" t="s">
        <v>278</v>
      </c>
      <c r="B257" s="25" t="s">
        <v>279</v>
      </c>
      <c r="C257" s="25" t="s">
        <v>526</v>
      </c>
      <c r="D257" s="25" t="s">
        <v>281</v>
      </c>
      <c r="E257" s="25" t="s">
        <v>89</v>
      </c>
      <c r="F257" s="25">
        <v>56</v>
      </c>
      <c r="G257" s="25">
        <v>3450</v>
      </c>
      <c r="H257" s="25" t="b">
        <v>1</v>
      </c>
      <c r="I257" s="25" t="s">
        <v>262</v>
      </c>
      <c r="J257" s="25">
        <v>1.65</v>
      </c>
      <c r="K257" s="25">
        <v>1.65</v>
      </c>
      <c r="L257" s="25">
        <v>74.7</v>
      </c>
      <c r="M257" s="25">
        <v>1</v>
      </c>
      <c r="N257" s="25"/>
      <c r="O257" s="25">
        <v>63</v>
      </c>
      <c r="P257" s="25">
        <v>2192</v>
      </c>
      <c r="Q257" s="25">
        <v>1.72</v>
      </c>
      <c r="R257" s="25">
        <v>39</v>
      </c>
      <c r="S257" s="25">
        <v>1950</v>
      </c>
      <c r="T257" s="25">
        <v>1.2</v>
      </c>
      <c r="U257" s="25">
        <v>82</v>
      </c>
      <c r="V257" s="25">
        <v>2310</v>
      </c>
      <c r="W257" s="25">
        <v>2.13</v>
      </c>
      <c r="X257" s="25" t="s">
        <v>263</v>
      </c>
      <c r="Y257" s="26">
        <v>40386</v>
      </c>
      <c r="Z257">
        <f t="shared" si="35"/>
        <v>2.2088353413654618</v>
      </c>
      <c r="AA257">
        <f t="shared" si="36"/>
        <v>1647.7911646586344</v>
      </c>
      <c r="AB257">
        <f t="shared" si="37"/>
        <v>4.555970791608555</v>
      </c>
      <c r="AC257">
        <f t="shared" si="38"/>
        <v>1.6477911646586345</v>
      </c>
      <c r="AD257">
        <f t="shared" si="39"/>
        <v>2.7648957521582505</v>
      </c>
      <c r="AE257">
        <f>(0.2*AB257+0.8*AB258)/(0.2*AC257+0.8*AC258)</f>
        <v>4.4236107348751972</v>
      </c>
      <c r="AF257">
        <f>J257*$C$1</f>
        <v>0.90749999999999997</v>
      </c>
      <c r="AQ257">
        <f>-2.3*LN(J257/1.406)+6.59</f>
        <v>6.221939062594763</v>
      </c>
      <c r="AR257">
        <f>IF(AE257&gt;AQ257,1,0)</f>
        <v>0</v>
      </c>
    </row>
    <row r="258" spans="1:44" ht="51.75" x14ac:dyDescent="0.25">
      <c r="A258" s="24" t="s">
        <v>278</v>
      </c>
      <c r="B258" s="25" t="s">
        <v>279</v>
      </c>
      <c r="C258" s="25" t="s">
        <v>527</v>
      </c>
      <c r="D258" s="25" t="s">
        <v>281</v>
      </c>
      <c r="E258" s="25" t="s">
        <v>89</v>
      </c>
      <c r="F258" s="25">
        <v>56</v>
      </c>
      <c r="G258" s="25">
        <v>1725</v>
      </c>
      <c r="H258" s="25" t="b">
        <v>1</v>
      </c>
      <c r="I258" s="25" t="s">
        <v>262</v>
      </c>
      <c r="J258" s="25">
        <v>0.2</v>
      </c>
      <c r="K258" s="25">
        <v>1.65</v>
      </c>
      <c r="L258" s="25">
        <v>42</v>
      </c>
      <c r="M258" s="25">
        <v>0.12</v>
      </c>
      <c r="N258" s="25"/>
      <c r="O258" s="25">
        <v>32</v>
      </c>
      <c r="P258" s="25">
        <v>487</v>
      </c>
      <c r="Q258" s="25">
        <v>3.94</v>
      </c>
      <c r="R258" s="25">
        <v>20</v>
      </c>
      <c r="S258" s="25">
        <v>450</v>
      </c>
      <c r="T258" s="25">
        <v>2.67</v>
      </c>
      <c r="U258" s="25">
        <v>41</v>
      </c>
      <c r="V258" s="25">
        <v>505</v>
      </c>
      <c r="W258" s="25">
        <v>4.87</v>
      </c>
      <c r="X258" s="25" t="s">
        <v>263</v>
      </c>
      <c r="Y258" s="26">
        <v>40386</v>
      </c>
      <c r="Z258">
        <f t="shared" si="35"/>
        <v>0.47619047619047622</v>
      </c>
      <c r="AA258">
        <f t="shared" si="36"/>
        <v>355.23809523809524</v>
      </c>
      <c r="AB258">
        <f t="shared" si="37"/>
        <v>2.2547390248338268</v>
      </c>
      <c r="AC258">
        <f t="shared" si="38"/>
        <v>0.35523809523809524</v>
      </c>
      <c r="AD258">
        <f t="shared" si="39"/>
        <v>6.3471205792909338</v>
      </c>
    </row>
    <row r="259" spans="1:44" ht="51.75" x14ac:dyDescent="0.25">
      <c r="A259" s="24" t="s">
        <v>278</v>
      </c>
      <c r="B259" s="25" t="s">
        <v>279</v>
      </c>
      <c r="C259" s="25" t="s">
        <v>528</v>
      </c>
      <c r="D259" s="25" t="s">
        <v>281</v>
      </c>
      <c r="E259" s="25" t="s">
        <v>89</v>
      </c>
      <c r="F259" s="25">
        <v>56</v>
      </c>
      <c r="G259" s="25">
        <v>3450</v>
      </c>
      <c r="H259" s="25" t="b">
        <v>1</v>
      </c>
      <c r="I259" s="25" t="s">
        <v>262</v>
      </c>
      <c r="J259" s="25">
        <v>2.2000000000000002</v>
      </c>
      <c r="K259" s="25">
        <v>1.47</v>
      </c>
      <c r="L259" s="25">
        <v>77.400000000000006</v>
      </c>
      <c r="M259" s="25">
        <v>1.5</v>
      </c>
      <c r="N259" s="25"/>
      <c r="O259" s="25">
        <v>66</v>
      </c>
      <c r="P259" s="25">
        <v>2050</v>
      </c>
      <c r="Q259" s="25">
        <v>1.93</v>
      </c>
      <c r="R259" s="25">
        <v>41</v>
      </c>
      <c r="S259" s="25">
        <v>1760</v>
      </c>
      <c r="T259" s="25">
        <v>1.4</v>
      </c>
      <c r="U259" s="25">
        <v>88</v>
      </c>
      <c r="V259" s="25">
        <v>2220</v>
      </c>
      <c r="W259" s="25">
        <v>2.38</v>
      </c>
      <c r="X259" s="25" t="s">
        <v>263</v>
      </c>
      <c r="Y259" s="26">
        <v>40386</v>
      </c>
      <c r="Z259">
        <f t="shared" si="35"/>
        <v>2.8423772609819125</v>
      </c>
      <c r="AA259">
        <f t="shared" si="36"/>
        <v>2120.4134366925068</v>
      </c>
      <c r="AB259">
        <f t="shared" si="37"/>
        <v>5.0144947006601051</v>
      </c>
      <c r="AC259">
        <f t="shared" si="38"/>
        <v>2.1204134366925067</v>
      </c>
      <c r="AD259">
        <f t="shared" si="39"/>
        <v>2.3648664990926886</v>
      </c>
      <c r="AE259">
        <f>(0.2*AB259+0.8*AB260)/(0.2*AC259+0.8*AC260)</f>
        <v>3.9660141671002371</v>
      </c>
      <c r="AF259">
        <f>J259*$C$1</f>
        <v>1.2100000000000002</v>
      </c>
      <c r="AQ259">
        <f>-2.3*LN(J259/1.406)+6.59</f>
        <v>5.5602702959556662</v>
      </c>
      <c r="AR259">
        <f>IF(AE259&gt;AQ259,1,0)</f>
        <v>0</v>
      </c>
    </row>
    <row r="260" spans="1:44" ht="51.75" x14ac:dyDescent="0.25">
      <c r="A260" s="24" t="s">
        <v>278</v>
      </c>
      <c r="B260" s="25" t="s">
        <v>279</v>
      </c>
      <c r="C260" s="25" t="s">
        <v>529</v>
      </c>
      <c r="D260" s="25" t="s">
        <v>281</v>
      </c>
      <c r="E260" s="25" t="s">
        <v>89</v>
      </c>
      <c r="F260" s="25">
        <v>56</v>
      </c>
      <c r="G260" s="25">
        <v>1725</v>
      </c>
      <c r="H260" s="25" t="b">
        <v>1</v>
      </c>
      <c r="I260" s="25" t="s">
        <v>262</v>
      </c>
      <c r="J260" s="25">
        <v>0.28000000000000003</v>
      </c>
      <c r="K260" s="25">
        <v>1.47</v>
      </c>
      <c r="L260" s="25">
        <v>49.5</v>
      </c>
      <c r="M260" s="25">
        <v>0.19</v>
      </c>
      <c r="N260" s="25"/>
      <c r="O260" s="25">
        <v>36</v>
      </c>
      <c r="P260" s="25">
        <v>415</v>
      </c>
      <c r="Q260" s="25">
        <v>5.2</v>
      </c>
      <c r="R260" s="25">
        <v>23</v>
      </c>
      <c r="S260" s="25">
        <v>375</v>
      </c>
      <c r="T260" s="25">
        <v>3.68</v>
      </c>
      <c r="U260" s="25">
        <v>47</v>
      </c>
      <c r="V260" s="25">
        <v>445</v>
      </c>
      <c r="W260" s="25">
        <v>6.34</v>
      </c>
      <c r="X260" s="25" t="s">
        <v>263</v>
      </c>
      <c r="Y260" s="26">
        <v>40386</v>
      </c>
      <c r="Z260">
        <f t="shared" si="35"/>
        <v>0.56565656565656575</v>
      </c>
      <c r="AA260">
        <f t="shared" si="36"/>
        <v>421.97979797979804</v>
      </c>
      <c r="AB260">
        <f t="shared" si="37"/>
        <v>2.5223516143609954</v>
      </c>
      <c r="AC260">
        <f t="shared" si="38"/>
        <v>0.42197979797979801</v>
      </c>
      <c r="AD260">
        <f t="shared" si="39"/>
        <v>5.9774226786130438</v>
      </c>
    </row>
    <row r="261" spans="1:44" ht="51.75" x14ac:dyDescent="0.25">
      <c r="A261" s="24" t="s">
        <v>278</v>
      </c>
      <c r="B261" s="25" t="s">
        <v>279</v>
      </c>
      <c r="C261" s="25" t="s">
        <v>530</v>
      </c>
      <c r="D261" s="25" t="s">
        <v>281</v>
      </c>
      <c r="E261" s="25" t="s">
        <v>89</v>
      </c>
      <c r="F261" s="25">
        <v>56</v>
      </c>
      <c r="G261" s="25">
        <v>3450</v>
      </c>
      <c r="H261" s="25" t="b">
        <v>1</v>
      </c>
      <c r="I261" s="25" t="s">
        <v>262</v>
      </c>
      <c r="J261" s="25">
        <v>2.6</v>
      </c>
      <c r="K261" s="25">
        <v>1.3</v>
      </c>
      <c r="L261" s="25">
        <v>78.599999999999994</v>
      </c>
      <c r="M261" s="25">
        <v>2</v>
      </c>
      <c r="N261" s="25"/>
      <c r="O261" s="25">
        <v>68</v>
      </c>
      <c r="P261" s="25">
        <v>2160</v>
      </c>
      <c r="Q261" s="25">
        <v>1.89</v>
      </c>
      <c r="R261" s="25">
        <v>41</v>
      </c>
      <c r="S261" s="25">
        <v>1784</v>
      </c>
      <c r="T261" s="25">
        <v>1.38</v>
      </c>
      <c r="U261" s="25">
        <v>88</v>
      </c>
      <c r="V261" s="25">
        <v>2340</v>
      </c>
      <c r="W261" s="25">
        <v>2.2599999999999998</v>
      </c>
      <c r="X261" s="25" t="s">
        <v>263</v>
      </c>
      <c r="Y261" s="26">
        <v>40386</v>
      </c>
      <c r="Z261">
        <f t="shared" si="35"/>
        <v>3.3078880407124687</v>
      </c>
      <c r="AA261">
        <f t="shared" si="36"/>
        <v>2467.6844783715014</v>
      </c>
      <c r="AB261">
        <f t="shared" si="37"/>
        <v>5.3016460808494514</v>
      </c>
      <c r="AC261">
        <f t="shared" si="38"/>
        <v>2.4676844783715013</v>
      </c>
      <c r="AD261">
        <f t="shared" si="39"/>
        <v>2.148429480072009</v>
      </c>
      <c r="AE261">
        <f>(0.2*AB261+0.8*AB262)/(0.2*AC261+0.8*AC262)</f>
        <v>3.7189804071154025</v>
      </c>
      <c r="AF261">
        <f>J261*$C$1</f>
        <v>1.4300000000000002</v>
      </c>
      <c r="AQ261">
        <f>-2.3*LN(J261/1.406)+6.59</f>
        <v>5.1760459012303848</v>
      </c>
      <c r="AR261">
        <f>IF(AE261&gt;AQ261,1,0)</f>
        <v>0</v>
      </c>
    </row>
    <row r="262" spans="1:44" ht="51.75" x14ac:dyDescent="0.25">
      <c r="A262" s="24" t="s">
        <v>278</v>
      </c>
      <c r="B262" s="25" t="s">
        <v>279</v>
      </c>
      <c r="C262" s="25" t="s">
        <v>531</v>
      </c>
      <c r="D262" s="25" t="s">
        <v>281</v>
      </c>
      <c r="E262" s="25" t="s">
        <v>89</v>
      </c>
      <c r="F262" s="25">
        <v>56</v>
      </c>
      <c r="G262" s="25">
        <v>1725</v>
      </c>
      <c r="H262" s="25" t="b">
        <v>1</v>
      </c>
      <c r="I262" s="25" t="s">
        <v>262</v>
      </c>
      <c r="J262" s="25">
        <v>0.33</v>
      </c>
      <c r="K262" s="25">
        <v>1.3</v>
      </c>
      <c r="L262" s="25">
        <v>54</v>
      </c>
      <c r="M262" s="25">
        <v>0.25</v>
      </c>
      <c r="N262" s="25"/>
      <c r="O262" s="25">
        <v>36</v>
      </c>
      <c r="P262" s="25">
        <v>449</v>
      </c>
      <c r="Q262" s="25">
        <v>4.8099999999999996</v>
      </c>
      <c r="R262" s="25">
        <v>21</v>
      </c>
      <c r="S262" s="25">
        <v>432</v>
      </c>
      <c r="T262" s="25">
        <v>2.92</v>
      </c>
      <c r="U262" s="25">
        <v>47</v>
      </c>
      <c r="V262" s="25">
        <v>499</v>
      </c>
      <c r="W262" s="25">
        <v>5.65</v>
      </c>
      <c r="X262" s="25" t="s">
        <v>263</v>
      </c>
      <c r="Y262" s="26">
        <v>40386</v>
      </c>
      <c r="Z262">
        <f t="shared" si="35"/>
        <v>0.61111111111111105</v>
      </c>
      <c r="AA262">
        <f t="shared" si="36"/>
        <v>455.88888888888886</v>
      </c>
      <c r="AB262">
        <f t="shared" si="37"/>
        <v>2.6643478818886268</v>
      </c>
      <c r="AC262">
        <f t="shared" si="38"/>
        <v>0.45588888888888884</v>
      </c>
      <c r="AD262">
        <f t="shared" si="39"/>
        <v>5.8442922098458796</v>
      </c>
    </row>
    <row r="263" spans="1:44" ht="51.75" x14ac:dyDescent="0.25">
      <c r="A263" s="24" t="s">
        <v>532</v>
      </c>
      <c r="B263" s="25" t="s">
        <v>532</v>
      </c>
      <c r="C263" s="25" t="s">
        <v>533</v>
      </c>
      <c r="D263" s="25" t="s">
        <v>281</v>
      </c>
      <c r="E263" s="25" t="s">
        <v>89</v>
      </c>
      <c r="F263" s="25">
        <v>56</v>
      </c>
      <c r="G263" s="25">
        <v>3450</v>
      </c>
      <c r="H263" s="25" t="b">
        <v>1</v>
      </c>
      <c r="I263" s="25" t="s">
        <v>262</v>
      </c>
      <c r="J263" s="25">
        <v>1.1200000000000001</v>
      </c>
      <c r="K263" s="25">
        <v>1.5</v>
      </c>
      <c r="L263" s="25">
        <v>67.5</v>
      </c>
      <c r="M263" s="25">
        <v>0.75</v>
      </c>
      <c r="N263" s="25" t="b">
        <v>1</v>
      </c>
      <c r="O263" s="25">
        <v>51</v>
      </c>
      <c r="P263" s="25">
        <v>1188</v>
      </c>
      <c r="Q263" s="25">
        <v>2.57</v>
      </c>
      <c r="R263" s="25">
        <v>32</v>
      </c>
      <c r="S263" s="25">
        <v>1114</v>
      </c>
      <c r="T263" s="25">
        <v>1.72</v>
      </c>
      <c r="U263" s="25">
        <v>64</v>
      </c>
      <c r="V263" s="25">
        <v>1192</v>
      </c>
      <c r="W263" s="25">
        <v>3.22</v>
      </c>
      <c r="X263" s="25" t="s">
        <v>263</v>
      </c>
      <c r="Y263" s="26">
        <v>40751</v>
      </c>
      <c r="Z263">
        <f t="shared" si="35"/>
        <v>1.6592592592592592</v>
      </c>
      <c r="AA263">
        <f t="shared" si="36"/>
        <v>1237.8074074074075</v>
      </c>
      <c r="AB263">
        <f t="shared" si="37"/>
        <v>4.0039836060703289</v>
      </c>
      <c r="AC263">
        <f t="shared" si="38"/>
        <v>1.2378074074074075</v>
      </c>
      <c r="AD263">
        <f t="shared" si="39"/>
        <v>3.2347387663939484</v>
      </c>
      <c r="AE263">
        <f>(0.2*AB263+0.8*AB264)/(0.2*AC263+0.8*AC264)</f>
        <v>5.6455236154992319</v>
      </c>
      <c r="AF263">
        <f>J263*$C$1</f>
        <v>0.6160000000000001</v>
      </c>
      <c r="AQ263">
        <f>-2.3*LN(J263/1.406)+6.59</f>
        <v>7.1130662485873808</v>
      </c>
      <c r="AR263">
        <f>IF(AE263&gt;AQ263,1,0)</f>
        <v>0</v>
      </c>
    </row>
    <row r="264" spans="1:44" ht="51.75" x14ac:dyDescent="0.25">
      <c r="A264" s="24" t="s">
        <v>532</v>
      </c>
      <c r="B264" s="25" t="s">
        <v>532</v>
      </c>
      <c r="C264" s="25" t="s">
        <v>534</v>
      </c>
      <c r="D264" s="25" t="s">
        <v>281</v>
      </c>
      <c r="E264" s="25" t="s">
        <v>89</v>
      </c>
      <c r="F264" s="25">
        <v>56</v>
      </c>
      <c r="G264" s="25">
        <v>1725</v>
      </c>
      <c r="H264" s="25" t="b">
        <v>1</v>
      </c>
      <c r="I264" s="25" t="s">
        <v>262</v>
      </c>
      <c r="J264" s="25">
        <v>0.15</v>
      </c>
      <c r="K264" s="25">
        <v>1.5</v>
      </c>
      <c r="L264" s="25">
        <v>48.5</v>
      </c>
      <c r="M264" s="25">
        <v>0.1</v>
      </c>
      <c r="N264" s="25" t="b">
        <v>1</v>
      </c>
      <c r="O264" s="25">
        <v>27</v>
      </c>
      <c r="P264" s="25">
        <v>239</v>
      </c>
      <c r="Q264" s="25">
        <v>6.77</v>
      </c>
      <c r="R264" s="25">
        <v>19</v>
      </c>
      <c r="S264" s="25">
        <v>234</v>
      </c>
      <c r="T264" s="25">
        <v>4.87</v>
      </c>
      <c r="U264" s="25">
        <v>34</v>
      </c>
      <c r="V264" s="25">
        <v>238</v>
      </c>
      <c r="W264" s="25">
        <v>8.57</v>
      </c>
      <c r="X264" s="25" t="s">
        <v>263</v>
      </c>
      <c r="Y264" s="26">
        <v>40751</v>
      </c>
      <c r="Z264">
        <f t="shared" si="35"/>
        <v>0.30927835051546393</v>
      </c>
      <c r="AA264">
        <f t="shared" si="36"/>
        <v>230.7216494845361</v>
      </c>
      <c r="AB264">
        <f t="shared" si="37"/>
        <v>2.0485663567439021</v>
      </c>
      <c r="AC264">
        <f t="shared" si="38"/>
        <v>0.23072164948453611</v>
      </c>
      <c r="AD264">
        <f t="shared" si="39"/>
        <v>8.8789515908918002</v>
      </c>
    </row>
    <row r="265" spans="1:44" ht="51.75" x14ac:dyDescent="0.25">
      <c r="A265" s="24" t="s">
        <v>532</v>
      </c>
      <c r="B265" s="25" t="s">
        <v>532</v>
      </c>
      <c r="C265" s="25" t="s">
        <v>535</v>
      </c>
      <c r="D265" s="25" t="s">
        <v>281</v>
      </c>
      <c r="E265" s="25" t="s">
        <v>89</v>
      </c>
      <c r="F265" s="25">
        <v>56</v>
      </c>
      <c r="G265" s="25">
        <v>3450</v>
      </c>
      <c r="H265" s="25" t="b">
        <v>1</v>
      </c>
      <c r="I265" s="25" t="s">
        <v>262</v>
      </c>
      <c r="J265" s="25">
        <v>1.4</v>
      </c>
      <c r="K265" s="25">
        <v>1.4</v>
      </c>
      <c r="L265" s="25">
        <v>69.5</v>
      </c>
      <c r="M265" s="25">
        <v>1</v>
      </c>
      <c r="N265" s="25" t="b">
        <v>1</v>
      </c>
      <c r="O265" s="25">
        <v>56</v>
      </c>
      <c r="P265" s="25">
        <v>1449</v>
      </c>
      <c r="Q265" s="25">
        <v>2.31</v>
      </c>
      <c r="R265" s="25">
        <v>37</v>
      </c>
      <c r="S265" s="25">
        <v>1378</v>
      </c>
      <c r="T265" s="25">
        <v>1.61</v>
      </c>
      <c r="U265" s="25">
        <v>68</v>
      </c>
      <c r="V265" s="25">
        <v>1457</v>
      </c>
      <c r="W265" s="25">
        <v>2.8</v>
      </c>
      <c r="X265" s="25" t="s">
        <v>263</v>
      </c>
      <c r="Y265" s="26">
        <v>40753</v>
      </c>
      <c r="Z265">
        <f t="shared" si="35"/>
        <v>2.014388489208633</v>
      </c>
      <c r="AA265">
        <f t="shared" si="36"/>
        <v>1502.7338129496402</v>
      </c>
      <c r="AB265">
        <f t="shared" si="37"/>
        <v>4.3131605896184357</v>
      </c>
      <c r="AC265">
        <f t="shared" si="38"/>
        <v>1.5027338129496401</v>
      </c>
      <c r="AD265">
        <f t="shared" si="39"/>
        <v>2.8702093161478488</v>
      </c>
      <c r="AE265">
        <f>(0.2*AB265+0.8*AB266)/(0.2*AC265+0.8*AC266)</f>
        <v>5.2013884428454569</v>
      </c>
      <c r="AF265">
        <f>J265*$C$1</f>
        <v>0.77</v>
      </c>
      <c r="AQ265">
        <f>-2.3*LN(J265/1.406)+6.59</f>
        <v>6.5998360805646987</v>
      </c>
      <c r="AR265">
        <f>IF(AE265&gt;AQ265,1,0)</f>
        <v>0</v>
      </c>
    </row>
    <row r="266" spans="1:44" ht="51.75" x14ac:dyDescent="0.25">
      <c r="A266" s="24" t="s">
        <v>532</v>
      </c>
      <c r="B266" s="25" t="s">
        <v>532</v>
      </c>
      <c r="C266" s="25" t="s">
        <v>536</v>
      </c>
      <c r="D266" s="25" t="s">
        <v>281</v>
      </c>
      <c r="E266" s="25" t="s">
        <v>89</v>
      </c>
      <c r="F266" s="25">
        <v>56</v>
      </c>
      <c r="G266" s="25">
        <v>1725</v>
      </c>
      <c r="H266" s="25" t="b">
        <v>1</v>
      </c>
      <c r="I266" s="25" t="s">
        <v>262</v>
      </c>
      <c r="J266" s="25">
        <v>0.16</v>
      </c>
      <c r="K266" s="25">
        <v>1.4</v>
      </c>
      <c r="L266" s="25">
        <v>51</v>
      </c>
      <c r="M266" s="25">
        <v>0.12</v>
      </c>
      <c r="N266" s="25" t="b">
        <v>1</v>
      </c>
      <c r="O266" s="25">
        <v>29</v>
      </c>
      <c r="P266" s="25">
        <v>262</v>
      </c>
      <c r="Q266" s="25">
        <v>6.64</v>
      </c>
      <c r="R266" s="25">
        <v>19</v>
      </c>
      <c r="S266" s="25">
        <v>257</v>
      </c>
      <c r="T266" s="25">
        <v>4.43</v>
      </c>
      <c r="U266" s="25">
        <v>37</v>
      </c>
      <c r="V266" s="25">
        <v>264</v>
      </c>
      <c r="W266" s="25">
        <v>8.4</v>
      </c>
      <c r="X266" s="25" t="s">
        <v>263</v>
      </c>
      <c r="Y266" s="26">
        <v>40753</v>
      </c>
      <c r="Z266">
        <f t="shared" si="35"/>
        <v>0.31372549019607843</v>
      </c>
      <c r="AA266">
        <f t="shared" si="36"/>
        <v>234.0392156862745</v>
      </c>
      <c r="AB266">
        <f t="shared" si="37"/>
        <v>2.0931142960759308</v>
      </c>
      <c r="AC266">
        <f t="shared" si="38"/>
        <v>0.2340392156862745</v>
      </c>
      <c r="AD266">
        <f t="shared" si="39"/>
        <v>8.943434073380736</v>
      </c>
    </row>
    <row r="267" spans="1:44" ht="51.75" x14ac:dyDescent="0.25">
      <c r="A267" s="24" t="s">
        <v>532</v>
      </c>
      <c r="B267" s="25" t="s">
        <v>532</v>
      </c>
      <c r="C267" s="25" t="s">
        <v>537</v>
      </c>
      <c r="D267" s="25" t="s">
        <v>281</v>
      </c>
      <c r="E267" s="25" t="s">
        <v>89</v>
      </c>
      <c r="F267" s="25">
        <v>56</v>
      </c>
      <c r="G267" s="25">
        <v>3450</v>
      </c>
      <c r="H267" s="25" t="b">
        <v>1</v>
      </c>
      <c r="I267" s="25" t="s">
        <v>262</v>
      </c>
      <c r="J267" s="25">
        <v>1.95</v>
      </c>
      <c r="K267" s="25">
        <v>1.3</v>
      </c>
      <c r="L267" s="25">
        <v>73</v>
      </c>
      <c r="M267" s="25">
        <v>1.5</v>
      </c>
      <c r="N267" s="25" t="b">
        <v>1</v>
      </c>
      <c r="O267" s="25">
        <v>63</v>
      </c>
      <c r="P267" s="25">
        <v>1621</v>
      </c>
      <c r="Q267" s="25">
        <v>2.33</v>
      </c>
      <c r="R267" s="25">
        <v>38</v>
      </c>
      <c r="S267" s="25">
        <v>1424</v>
      </c>
      <c r="T267" s="25">
        <v>1.6</v>
      </c>
      <c r="U267" s="25">
        <v>79</v>
      </c>
      <c r="V267" s="25">
        <v>1750</v>
      </c>
      <c r="W267" s="25">
        <v>2.7</v>
      </c>
      <c r="X267" s="25" t="s">
        <v>263</v>
      </c>
      <c r="Y267" s="26">
        <v>40753</v>
      </c>
      <c r="Z267">
        <f t="shared" si="35"/>
        <v>2.6712328767123288</v>
      </c>
      <c r="AA267">
        <f t="shared" si="36"/>
        <v>1992.7397260273972</v>
      </c>
      <c r="AB267">
        <f t="shared" si="37"/>
        <v>4.8168651347096745</v>
      </c>
      <c r="AC267">
        <f t="shared" si="38"/>
        <v>1.9927397260273971</v>
      </c>
      <c r="AD267">
        <f t="shared" si="39"/>
        <v>2.4172073612002904</v>
      </c>
      <c r="AE267">
        <f>(0.2*AB267+0.8*AB268)/(0.2*AC267+0.8*AC268)</f>
        <v>4.206939624405547</v>
      </c>
      <c r="AF267">
        <f>J267*$C$1</f>
        <v>1.0725</v>
      </c>
      <c r="AQ267">
        <f>-2.3*LN(J267/1.406)+6.59</f>
        <v>5.8377146678694807</v>
      </c>
      <c r="AR267">
        <f>IF(AE267&gt;AQ267,1,0)</f>
        <v>0</v>
      </c>
    </row>
    <row r="268" spans="1:44" ht="51.75" x14ac:dyDescent="0.25">
      <c r="A268" s="24" t="s">
        <v>532</v>
      </c>
      <c r="B268" s="25" t="s">
        <v>532</v>
      </c>
      <c r="C268" s="25" t="s">
        <v>538</v>
      </c>
      <c r="D268" s="25" t="s">
        <v>281</v>
      </c>
      <c r="E268" s="25" t="s">
        <v>89</v>
      </c>
      <c r="F268" s="25">
        <v>56</v>
      </c>
      <c r="G268" s="25">
        <v>1725</v>
      </c>
      <c r="H268" s="25" t="b">
        <v>1</v>
      </c>
      <c r="I268" s="25" t="s">
        <v>262</v>
      </c>
      <c r="J268" s="25">
        <v>0.26</v>
      </c>
      <c r="K268" s="25">
        <v>1.3</v>
      </c>
      <c r="L268" s="25">
        <v>52</v>
      </c>
      <c r="M268" s="25">
        <v>0.2</v>
      </c>
      <c r="N268" s="25" t="b">
        <v>1</v>
      </c>
      <c r="O268" s="25">
        <v>33</v>
      </c>
      <c r="P268" s="25">
        <v>323</v>
      </c>
      <c r="Q268" s="25">
        <v>6.13</v>
      </c>
      <c r="R268" s="25">
        <v>21</v>
      </c>
      <c r="S268" s="25">
        <v>307</v>
      </c>
      <c r="T268" s="25">
        <v>4.0999999999999996</v>
      </c>
      <c r="U268" s="25">
        <v>42</v>
      </c>
      <c r="V268" s="25">
        <v>332</v>
      </c>
      <c r="W268" s="25">
        <v>7.59</v>
      </c>
      <c r="X268" s="25" t="s">
        <v>263</v>
      </c>
      <c r="Y268" s="26">
        <v>40753</v>
      </c>
      <c r="Z268">
        <f t="shared" si="35"/>
        <v>0.5</v>
      </c>
      <c r="AA268">
        <f t="shared" si="36"/>
        <v>373</v>
      </c>
      <c r="AB268">
        <f t="shared" si="37"/>
        <v>2.4608061248637774</v>
      </c>
      <c r="AC268">
        <f t="shared" si="38"/>
        <v>0.373</v>
      </c>
      <c r="AD268">
        <f t="shared" si="39"/>
        <v>6.5973354553988672</v>
      </c>
    </row>
    <row r="269" spans="1:44" ht="51.75" x14ac:dyDescent="0.25">
      <c r="A269" s="24" t="s">
        <v>532</v>
      </c>
      <c r="B269" s="25" t="s">
        <v>532</v>
      </c>
      <c r="C269" s="25" t="s">
        <v>539</v>
      </c>
      <c r="D269" s="25" t="s">
        <v>281</v>
      </c>
      <c r="E269" s="25" t="s">
        <v>89</v>
      </c>
      <c r="F269" s="25">
        <v>56</v>
      </c>
      <c r="G269" s="25">
        <v>3450</v>
      </c>
      <c r="H269" s="25" t="b">
        <v>1</v>
      </c>
      <c r="I269" s="25" t="s">
        <v>262</v>
      </c>
      <c r="J269" s="25">
        <v>2.4</v>
      </c>
      <c r="K269" s="25">
        <v>1.2</v>
      </c>
      <c r="L269" s="25">
        <v>74.7</v>
      </c>
      <c r="M269" s="25">
        <v>2</v>
      </c>
      <c r="N269" s="25" t="b">
        <v>1</v>
      </c>
      <c r="O269" s="25">
        <v>68</v>
      </c>
      <c r="P269" s="25">
        <v>2062</v>
      </c>
      <c r="Q269" s="25">
        <v>1.97</v>
      </c>
      <c r="R269" s="25">
        <v>43</v>
      </c>
      <c r="S269" s="25">
        <v>1746</v>
      </c>
      <c r="T269" s="25">
        <v>1.47</v>
      </c>
      <c r="U269" s="25">
        <v>86</v>
      </c>
      <c r="V269" s="25">
        <v>2142</v>
      </c>
      <c r="W269" s="25">
        <v>2.4</v>
      </c>
      <c r="X269" s="25" t="s">
        <v>263</v>
      </c>
      <c r="Y269" s="26">
        <v>40753</v>
      </c>
      <c r="Z269">
        <f t="shared" si="35"/>
        <v>3.2128514056224899</v>
      </c>
      <c r="AA269">
        <f t="shared" si="36"/>
        <v>2396.7871485943774</v>
      </c>
      <c r="AB269">
        <f t="shared" si="37"/>
        <v>5.1620637499361859</v>
      </c>
      <c r="AC269">
        <f t="shared" si="38"/>
        <v>2.3967871485943775</v>
      </c>
      <c r="AD269">
        <f t="shared" si="39"/>
        <v>2.1537430860156004</v>
      </c>
      <c r="AE269">
        <f>(0.2*AB269+0.8*AB270)/(0.2*AC269+0.8*AC270)</f>
        <v>3.8565135236911825</v>
      </c>
      <c r="AF269">
        <f>J269*$C$1</f>
        <v>1.32</v>
      </c>
      <c r="AQ269">
        <f>-2.3*LN(J269/1.406)+6.59</f>
        <v>5.3601441288795186</v>
      </c>
      <c r="AR269">
        <f>IF(AE269&gt;AQ269,1,0)</f>
        <v>0</v>
      </c>
    </row>
    <row r="270" spans="1:44" ht="51.75" x14ac:dyDescent="0.25">
      <c r="A270" s="24" t="s">
        <v>532</v>
      </c>
      <c r="B270" s="25" t="s">
        <v>532</v>
      </c>
      <c r="C270" s="25" t="s">
        <v>540</v>
      </c>
      <c r="D270" s="25" t="s">
        <v>281</v>
      </c>
      <c r="E270" s="25" t="s">
        <v>89</v>
      </c>
      <c r="F270" s="25">
        <v>56</v>
      </c>
      <c r="G270" s="25">
        <v>1725</v>
      </c>
      <c r="H270" s="25" t="b">
        <v>1</v>
      </c>
      <c r="I270" s="25" t="s">
        <v>262</v>
      </c>
      <c r="J270" s="25">
        <v>0.3</v>
      </c>
      <c r="K270" s="25">
        <v>1.2</v>
      </c>
      <c r="L270" s="25">
        <v>55.3</v>
      </c>
      <c r="M270" s="25">
        <v>0.25</v>
      </c>
      <c r="N270" s="25" t="b">
        <v>1</v>
      </c>
      <c r="O270" s="25">
        <v>35</v>
      </c>
      <c r="P270" s="25">
        <v>386</v>
      </c>
      <c r="Q270" s="25">
        <v>5.44</v>
      </c>
      <c r="R270" s="25">
        <v>23</v>
      </c>
      <c r="S270" s="25">
        <v>357</v>
      </c>
      <c r="T270" s="25">
        <v>3.86</v>
      </c>
      <c r="U270" s="25">
        <v>45</v>
      </c>
      <c r="V270" s="25">
        <v>401</v>
      </c>
      <c r="W270" s="25">
        <v>6.73</v>
      </c>
      <c r="X270" s="25" t="s">
        <v>263</v>
      </c>
      <c r="Y270" s="26">
        <v>40753</v>
      </c>
      <c r="Z270">
        <f t="shared" si="35"/>
        <v>0.54249547920434005</v>
      </c>
      <c r="AA270">
        <f t="shared" si="36"/>
        <v>404.7016274864377</v>
      </c>
      <c r="AB270">
        <f t="shared" si="37"/>
        <v>2.5810318749680929</v>
      </c>
      <c r="AC270">
        <f t="shared" si="38"/>
        <v>0.40470162748643768</v>
      </c>
      <c r="AD270">
        <f t="shared" si="39"/>
        <v>6.3776167419899696</v>
      </c>
    </row>
    <row r="271" spans="1:44" ht="51.75" x14ac:dyDescent="0.25">
      <c r="A271" s="24" t="s">
        <v>532</v>
      </c>
      <c r="B271" s="25" t="s">
        <v>532</v>
      </c>
      <c r="C271" s="25" t="s">
        <v>541</v>
      </c>
      <c r="D271" s="25" t="s">
        <v>281</v>
      </c>
      <c r="E271" s="25" t="s">
        <v>89</v>
      </c>
      <c r="F271" s="25">
        <v>56</v>
      </c>
      <c r="G271" s="25">
        <v>3450</v>
      </c>
      <c r="H271" s="25" t="b">
        <v>1</v>
      </c>
      <c r="I271" s="25" t="s">
        <v>262</v>
      </c>
      <c r="J271" s="25">
        <v>1.95</v>
      </c>
      <c r="K271" s="25">
        <v>1.3</v>
      </c>
      <c r="L271" s="25">
        <v>73</v>
      </c>
      <c r="M271" s="25">
        <v>1.5</v>
      </c>
      <c r="N271" s="25" t="b">
        <v>1</v>
      </c>
      <c r="O271" s="25">
        <v>59</v>
      </c>
      <c r="P271" s="25">
        <v>1794</v>
      </c>
      <c r="Q271" s="25">
        <v>1.97</v>
      </c>
      <c r="R271" s="25">
        <v>36</v>
      </c>
      <c r="S271" s="25">
        <v>1742</v>
      </c>
      <c r="T271" s="25">
        <v>1.23</v>
      </c>
      <c r="U271" s="25">
        <v>80</v>
      </c>
      <c r="V271" s="25">
        <v>1854</v>
      </c>
      <c r="W271" s="25">
        <v>2.58</v>
      </c>
      <c r="X271" s="25" t="s">
        <v>263</v>
      </c>
      <c r="Y271" s="26">
        <v>40753</v>
      </c>
      <c r="Z271">
        <f t="shared" si="35"/>
        <v>2.6712328767123288</v>
      </c>
      <c r="AA271">
        <f t="shared" si="36"/>
        <v>1992.7397260273972</v>
      </c>
      <c r="AB271">
        <f t="shared" si="37"/>
        <v>4.8168651347096745</v>
      </c>
      <c r="AC271">
        <f t="shared" si="38"/>
        <v>1.9927397260273971</v>
      </c>
      <c r="AD271">
        <f t="shared" si="39"/>
        <v>2.4172073612002904</v>
      </c>
      <c r="AE271">
        <f>(0.2*AB271+0.8*AB272)/(0.2*AC271+0.8*AC272)</f>
        <v>4.206939624405547</v>
      </c>
      <c r="AF271">
        <f>J271*$C$1</f>
        <v>1.0725</v>
      </c>
      <c r="AQ271">
        <f>-2.3*LN(J271/1.406)+6.59</f>
        <v>5.8377146678694807</v>
      </c>
      <c r="AR271">
        <f>IF(AE271&gt;AQ271,1,0)</f>
        <v>0</v>
      </c>
    </row>
    <row r="272" spans="1:44" ht="51.75" x14ac:dyDescent="0.25">
      <c r="A272" s="24" t="s">
        <v>532</v>
      </c>
      <c r="B272" s="25" t="s">
        <v>532</v>
      </c>
      <c r="C272" s="25" t="s">
        <v>542</v>
      </c>
      <c r="D272" s="25" t="s">
        <v>281</v>
      </c>
      <c r="E272" s="25" t="s">
        <v>89</v>
      </c>
      <c r="F272" s="25">
        <v>56</v>
      </c>
      <c r="G272" s="25">
        <v>1725</v>
      </c>
      <c r="H272" s="25" t="b">
        <v>1</v>
      </c>
      <c r="I272" s="25" t="s">
        <v>262</v>
      </c>
      <c r="J272" s="25">
        <v>0.26</v>
      </c>
      <c r="K272" s="25">
        <v>1.3</v>
      </c>
      <c r="L272" s="25">
        <v>52</v>
      </c>
      <c r="M272" s="25">
        <v>0.2</v>
      </c>
      <c r="N272" s="25" t="b">
        <v>1</v>
      </c>
      <c r="O272" s="25">
        <v>33</v>
      </c>
      <c r="P272" s="25">
        <v>328</v>
      </c>
      <c r="Q272" s="25">
        <v>6.03</v>
      </c>
      <c r="R272" s="25">
        <v>21</v>
      </c>
      <c r="S272" s="25">
        <v>314</v>
      </c>
      <c r="T272" s="25">
        <v>4.01</v>
      </c>
      <c r="U272" s="25">
        <v>44</v>
      </c>
      <c r="V272" s="25">
        <v>341</v>
      </c>
      <c r="W272" s="25">
        <v>7.74</v>
      </c>
      <c r="X272" s="25" t="s">
        <v>263</v>
      </c>
      <c r="Y272" s="26">
        <v>40753</v>
      </c>
      <c r="Z272">
        <f t="shared" si="35"/>
        <v>0.5</v>
      </c>
      <c r="AA272">
        <f t="shared" si="36"/>
        <v>373</v>
      </c>
      <c r="AB272">
        <f t="shared" si="37"/>
        <v>2.4608061248637774</v>
      </c>
      <c r="AC272">
        <f t="shared" si="38"/>
        <v>0.373</v>
      </c>
      <c r="AD272">
        <f t="shared" si="39"/>
        <v>6.5973354553988672</v>
      </c>
    </row>
    <row r="273" spans="1:44" ht="51.75" x14ac:dyDescent="0.25">
      <c r="A273" s="24" t="s">
        <v>532</v>
      </c>
      <c r="B273" s="25" t="s">
        <v>532</v>
      </c>
      <c r="C273" s="25" t="s">
        <v>543</v>
      </c>
      <c r="D273" s="25" t="s">
        <v>281</v>
      </c>
      <c r="E273" s="25" t="s">
        <v>89</v>
      </c>
      <c r="F273" s="25">
        <v>56</v>
      </c>
      <c r="G273" s="25">
        <v>3450</v>
      </c>
      <c r="H273" s="25" t="b">
        <v>1</v>
      </c>
      <c r="I273" s="25" t="s">
        <v>262</v>
      </c>
      <c r="J273" s="25">
        <v>2.4</v>
      </c>
      <c r="K273" s="25">
        <v>1.2</v>
      </c>
      <c r="L273" s="25">
        <v>74.7</v>
      </c>
      <c r="M273" s="25">
        <v>2</v>
      </c>
      <c r="N273" s="25" t="b">
        <v>1</v>
      </c>
      <c r="O273" s="25">
        <v>66</v>
      </c>
      <c r="P273" s="25">
        <v>1895</v>
      </c>
      <c r="Q273" s="25">
        <v>2.08</v>
      </c>
      <c r="R273" s="25">
        <v>40</v>
      </c>
      <c r="S273" s="25">
        <v>1824</v>
      </c>
      <c r="T273" s="25">
        <v>1.31</v>
      </c>
      <c r="U273" s="25">
        <v>88</v>
      </c>
      <c r="V273" s="25">
        <v>2070</v>
      </c>
      <c r="W273" s="25">
        <v>2.5499999999999998</v>
      </c>
      <c r="X273" s="25" t="s">
        <v>263</v>
      </c>
      <c r="Y273" s="26">
        <v>40753</v>
      </c>
      <c r="Z273">
        <f t="shared" si="35"/>
        <v>3.2128514056224899</v>
      </c>
      <c r="AA273">
        <f t="shared" si="36"/>
        <v>2396.7871485943774</v>
      </c>
      <c r="AB273">
        <f t="shared" si="37"/>
        <v>5.1620637499361859</v>
      </c>
      <c r="AC273">
        <f t="shared" si="38"/>
        <v>2.3967871485943775</v>
      </c>
      <c r="AD273">
        <f t="shared" si="39"/>
        <v>2.1537430860156004</v>
      </c>
      <c r="AE273">
        <f>(0.2*AB273+0.8*AB274)/(0.2*AC273+0.8*AC274)</f>
        <v>3.8565135236911825</v>
      </c>
      <c r="AF273">
        <f>J273*$C$1</f>
        <v>1.32</v>
      </c>
      <c r="AQ273">
        <f>-2.3*LN(J273/1.406)+6.59</f>
        <v>5.3601441288795186</v>
      </c>
      <c r="AR273">
        <f>IF(AE273&gt;AQ273,1,0)</f>
        <v>0</v>
      </c>
    </row>
    <row r="274" spans="1:44" ht="51.75" x14ac:dyDescent="0.25">
      <c r="A274" s="24" t="s">
        <v>532</v>
      </c>
      <c r="B274" s="25" t="s">
        <v>532</v>
      </c>
      <c r="C274" s="25" t="s">
        <v>544</v>
      </c>
      <c r="D274" s="25" t="s">
        <v>281</v>
      </c>
      <c r="E274" s="25" t="s">
        <v>89</v>
      </c>
      <c r="F274" s="25">
        <v>56</v>
      </c>
      <c r="G274" s="25">
        <v>1725</v>
      </c>
      <c r="H274" s="25" t="b">
        <v>1</v>
      </c>
      <c r="I274" s="25" t="s">
        <v>262</v>
      </c>
      <c r="J274" s="25">
        <v>0.3</v>
      </c>
      <c r="K274" s="25">
        <v>1.2</v>
      </c>
      <c r="L274" s="25">
        <v>55.3</v>
      </c>
      <c r="M274" s="25">
        <v>0.25</v>
      </c>
      <c r="N274" s="25" t="b">
        <v>1</v>
      </c>
      <c r="O274" s="25">
        <v>34</v>
      </c>
      <c r="P274" s="25">
        <v>379</v>
      </c>
      <c r="Q274" s="25">
        <v>5.38</v>
      </c>
      <c r="R274" s="25">
        <v>21</v>
      </c>
      <c r="S274" s="25">
        <v>369</v>
      </c>
      <c r="T274" s="25">
        <v>3.41</v>
      </c>
      <c r="U274" s="25">
        <v>45</v>
      </c>
      <c r="V274" s="25">
        <v>396</v>
      </c>
      <c r="W274" s="25">
        <v>6.81</v>
      </c>
      <c r="X274" s="25" t="s">
        <v>263</v>
      </c>
      <c r="Y274" s="26">
        <v>40753</v>
      </c>
      <c r="Z274">
        <f t="shared" si="35"/>
        <v>0.54249547920434005</v>
      </c>
      <c r="AA274">
        <f t="shared" si="36"/>
        <v>404.7016274864377</v>
      </c>
      <c r="AB274">
        <f t="shared" si="37"/>
        <v>2.5810318749680929</v>
      </c>
      <c r="AC274">
        <f t="shared" si="38"/>
        <v>0.40470162748643768</v>
      </c>
      <c r="AD274">
        <f t="shared" si="39"/>
        <v>6.3776167419899696</v>
      </c>
    </row>
    <row r="275" spans="1:44" ht="51.75" x14ac:dyDescent="0.25">
      <c r="A275" s="24" t="s">
        <v>532</v>
      </c>
      <c r="B275" s="25" t="s">
        <v>532</v>
      </c>
      <c r="C275" s="25" t="s">
        <v>545</v>
      </c>
      <c r="D275" s="25" t="s">
        <v>281</v>
      </c>
      <c r="E275" s="25" t="s">
        <v>89</v>
      </c>
      <c r="F275" s="25">
        <v>56</v>
      </c>
      <c r="G275" s="25">
        <v>3450</v>
      </c>
      <c r="H275" s="25" t="b">
        <v>1</v>
      </c>
      <c r="I275" s="25" t="s">
        <v>262</v>
      </c>
      <c r="J275" s="25">
        <v>1.1200000000000001</v>
      </c>
      <c r="K275" s="25">
        <v>1.5</v>
      </c>
      <c r="L275" s="25">
        <v>67.5</v>
      </c>
      <c r="M275" s="25">
        <v>0.75</v>
      </c>
      <c r="N275" s="25" t="b">
        <v>1</v>
      </c>
      <c r="O275" s="25">
        <v>53</v>
      </c>
      <c r="P275" s="25">
        <v>1254</v>
      </c>
      <c r="Q275" s="25">
        <v>2.5299999999999998</v>
      </c>
      <c r="R275" s="25">
        <v>32</v>
      </c>
      <c r="S275" s="25">
        <v>1140</v>
      </c>
      <c r="T275" s="25">
        <v>1.68</v>
      </c>
      <c r="U275" s="25">
        <v>70</v>
      </c>
      <c r="V275" s="25">
        <v>1316</v>
      </c>
      <c r="W275" s="25">
        <v>3.19</v>
      </c>
      <c r="X275" s="25" t="s">
        <v>263</v>
      </c>
      <c r="Y275" s="26">
        <v>40750</v>
      </c>
      <c r="Z275">
        <f t="shared" si="35"/>
        <v>1.6592592592592592</v>
      </c>
      <c r="AA275">
        <f t="shared" si="36"/>
        <v>1237.8074074074075</v>
      </c>
      <c r="AB275">
        <f t="shared" si="37"/>
        <v>4.0039836060703289</v>
      </c>
      <c r="AC275">
        <f t="shared" si="38"/>
        <v>1.2378074074074075</v>
      </c>
      <c r="AD275">
        <f t="shared" si="39"/>
        <v>3.2347387663939484</v>
      </c>
      <c r="AE275">
        <f>(0.2*AB275+0.8*AB276)/(0.2*AC275+0.8*AC276)</f>
        <v>5.6455236154992319</v>
      </c>
      <c r="AF275">
        <f>J275*$C$1</f>
        <v>0.6160000000000001</v>
      </c>
      <c r="AQ275">
        <f>-2.3*LN(J275/1.406)+6.59</f>
        <v>7.1130662485873808</v>
      </c>
      <c r="AR275">
        <f>IF(AE275&gt;AQ275,1,0)</f>
        <v>0</v>
      </c>
    </row>
    <row r="276" spans="1:44" ht="51.75" x14ac:dyDescent="0.25">
      <c r="A276" s="24" t="s">
        <v>532</v>
      </c>
      <c r="B276" s="25" t="s">
        <v>532</v>
      </c>
      <c r="C276" s="25" t="s">
        <v>546</v>
      </c>
      <c r="D276" s="25" t="s">
        <v>281</v>
      </c>
      <c r="E276" s="25" t="s">
        <v>89</v>
      </c>
      <c r="F276" s="25">
        <v>56</v>
      </c>
      <c r="G276" s="25">
        <v>1725</v>
      </c>
      <c r="H276" s="25" t="b">
        <v>1</v>
      </c>
      <c r="I276" s="25" t="s">
        <v>262</v>
      </c>
      <c r="J276" s="25">
        <v>0.15</v>
      </c>
      <c r="K276" s="25">
        <v>1.5</v>
      </c>
      <c r="L276" s="25">
        <v>48.5</v>
      </c>
      <c r="M276" s="25">
        <v>0.1</v>
      </c>
      <c r="N276" s="25" t="b">
        <v>1</v>
      </c>
      <c r="O276" s="25">
        <v>28</v>
      </c>
      <c r="P276" s="25">
        <v>256</v>
      </c>
      <c r="Q276" s="25">
        <v>6.56</v>
      </c>
      <c r="R276" s="25">
        <v>17</v>
      </c>
      <c r="S276" s="25">
        <v>246</v>
      </c>
      <c r="T276" s="25">
        <v>4.1399999999999997</v>
      </c>
      <c r="U276" s="25">
        <v>37</v>
      </c>
      <c r="V276" s="25">
        <v>263</v>
      </c>
      <c r="W276" s="25">
        <v>8.44</v>
      </c>
      <c r="X276" s="25" t="s">
        <v>263</v>
      </c>
      <c r="Y276" s="26">
        <v>40750</v>
      </c>
      <c r="Z276">
        <f t="shared" si="35"/>
        <v>0.30927835051546393</v>
      </c>
      <c r="AA276">
        <f t="shared" si="36"/>
        <v>230.7216494845361</v>
      </c>
      <c r="AB276">
        <f t="shared" si="37"/>
        <v>2.0485663567439021</v>
      </c>
      <c r="AC276">
        <f t="shared" si="38"/>
        <v>0.23072164948453611</v>
      </c>
      <c r="AD276">
        <f t="shared" si="39"/>
        <v>8.8789515908918002</v>
      </c>
    </row>
    <row r="277" spans="1:44" ht="51.75" x14ac:dyDescent="0.25">
      <c r="A277" s="24" t="s">
        <v>532</v>
      </c>
      <c r="B277" s="25" t="s">
        <v>532</v>
      </c>
      <c r="C277" s="25" t="s">
        <v>547</v>
      </c>
      <c r="D277" s="25" t="s">
        <v>281</v>
      </c>
      <c r="E277" s="25" t="s">
        <v>89</v>
      </c>
      <c r="F277" s="25">
        <v>56</v>
      </c>
      <c r="G277" s="25">
        <v>3450</v>
      </c>
      <c r="H277" s="25" t="b">
        <v>1</v>
      </c>
      <c r="I277" s="25" t="s">
        <v>262</v>
      </c>
      <c r="J277" s="25">
        <v>1.95</v>
      </c>
      <c r="K277" s="25">
        <v>1.3</v>
      </c>
      <c r="L277" s="25">
        <v>73</v>
      </c>
      <c r="M277" s="25">
        <v>1.5</v>
      </c>
      <c r="N277" s="25" t="b">
        <v>1</v>
      </c>
      <c r="O277" s="25">
        <v>63</v>
      </c>
      <c r="P277" s="25">
        <v>1761</v>
      </c>
      <c r="Q277" s="25">
        <v>2.14</v>
      </c>
      <c r="R277" s="25">
        <v>38</v>
      </c>
      <c r="S277" s="25">
        <v>1540</v>
      </c>
      <c r="T277" s="25">
        <v>1.48</v>
      </c>
      <c r="U277" s="25">
        <v>82</v>
      </c>
      <c r="V277" s="25">
        <v>1874</v>
      </c>
      <c r="W277" s="25">
        <v>2.62</v>
      </c>
      <c r="X277" s="25" t="s">
        <v>263</v>
      </c>
      <c r="Y277" s="26">
        <v>40746</v>
      </c>
      <c r="Z277">
        <f t="shared" si="35"/>
        <v>2.6712328767123288</v>
      </c>
      <c r="AA277">
        <f t="shared" si="36"/>
        <v>1992.7397260273972</v>
      </c>
      <c r="AB277">
        <f t="shared" si="37"/>
        <v>4.8168651347096745</v>
      </c>
      <c r="AC277">
        <f t="shared" si="38"/>
        <v>1.9927397260273971</v>
      </c>
      <c r="AD277">
        <f t="shared" si="39"/>
        <v>2.4172073612002904</v>
      </c>
      <c r="AE277">
        <f>(0.2*AB277+0.8*AB278)/(0.2*AC277+0.8*AC278)</f>
        <v>4.206939624405547</v>
      </c>
      <c r="AF277">
        <f>J277*$C$1</f>
        <v>1.0725</v>
      </c>
      <c r="AQ277">
        <f>-2.3*LN(J277/1.406)+6.59</f>
        <v>5.8377146678694807</v>
      </c>
      <c r="AR277">
        <f>IF(AE277&gt;AQ277,1,0)</f>
        <v>0</v>
      </c>
    </row>
    <row r="278" spans="1:44" ht="51.75" x14ac:dyDescent="0.25">
      <c r="A278" s="24" t="s">
        <v>532</v>
      </c>
      <c r="B278" s="25" t="s">
        <v>532</v>
      </c>
      <c r="C278" s="25" t="s">
        <v>548</v>
      </c>
      <c r="D278" s="25" t="s">
        <v>281</v>
      </c>
      <c r="E278" s="25" t="s">
        <v>89</v>
      </c>
      <c r="F278" s="25">
        <v>56</v>
      </c>
      <c r="G278" s="25">
        <v>1725</v>
      </c>
      <c r="H278" s="25" t="b">
        <v>1</v>
      </c>
      <c r="I278" s="25" t="s">
        <v>262</v>
      </c>
      <c r="J278" s="25">
        <v>0.26</v>
      </c>
      <c r="K278" s="25">
        <v>1.3</v>
      </c>
      <c r="L278" s="25">
        <v>52</v>
      </c>
      <c r="M278" s="25">
        <v>0.2</v>
      </c>
      <c r="N278" s="25" t="b">
        <v>1</v>
      </c>
      <c r="O278" s="25">
        <v>32</v>
      </c>
      <c r="P278" s="25">
        <v>324</v>
      </c>
      <c r="Q278" s="25">
        <v>5.92</v>
      </c>
      <c r="R278" s="25">
        <v>21</v>
      </c>
      <c r="S278" s="25">
        <v>304</v>
      </c>
      <c r="T278" s="25">
        <v>4.1399999999999997</v>
      </c>
      <c r="U278" s="25">
        <v>43</v>
      </c>
      <c r="V278" s="25">
        <v>338</v>
      </c>
      <c r="W278" s="25">
        <v>7.63</v>
      </c>
      <c r="X278" s="25" t="s">
        <v>263</v>
      </c>
      <c r="Y278" s="26">
        <v>40746</v>
      </c>
      <c r="Z278">
        <f t="shared" si="35"/>
        <v>0.5</v>
      </c>
      <c r="AA278">
        <f t="shared" si="36"/>
        <v>373</v>
      </c>
      <c r="AB278">
        <f t="shared" si="37"/>
        <v>2.4608061248637774</v>
      </c>
      <c r="AC278">
        <f t="shared" si="38"/>
        <v>0.373</v>
      </c>
      <c r="AD278">
        <f t="shared" si="39"/>
        <v>6.5973354553988672</v>
      </c>
    </row>
    <row r="279" spans="1:44" ht="51.75" x14ac:dyDescent="0.25">
      <c r="A279" s="24" t="s">
        <v>532</v>
      </c>
      <c r="B279" s="25" t="s">
        <v>532</v>
      </c>
      <c r="C279" s="25" t="s">
        <v>549</v>
      </c>
      <c r="D279" s="25" t="s">
        <v>261</v>
      </c>
      <c r="E279" s="25" t="s">
        <v>331</v>
      </c>
      <c r="F279" s="25">
        <v>48</v>
      </c>
      <c r="G279" s="25">
        <v>3450</v>
      </c>
      <c r="H279" s="25" t="b">
        <v>1</v>
      </c>
      <c r="I279" s="25" t="s">
        <v>262</v>
      </c>
      <c r="J279" s="25">
        <v>1.25</v>
      </c>
      <c r="K279" s="25">
        <v>1.25</v>
      </c>
      <c r="L279" s="28">
        <v>80</v>
      </c>
      <c r="M279" s="25">
        <v>1</v>
      </c>
      <c r="N279" s="25" t="b">
        <v>1</v>
      </c>
      <c r="O279" s="25">
        <v>57</v>
      </c>
      <c r="P279" s="25">
        <v>1233</v>
      </c>
      <c r="Q279" s="25">
        <v>2.77</v>
      </c>
      <c r="R279" s="25">
        <v>35</v>
      </c>
      <c r="S279" s="25">
        <v>1080</v>
      </c>
      <c r="T279" s="25">
        <v>1.94</v>
      </c>
      <c r="U279" s="25">
        <v>80</v>
      </c>
      <c r="V279" s="25">
        <v>1286</v>
      </c>
      <c r="W279" s="25">
        <v>3.73</v>
      </c>
      <c r="X279" s="25" t="s">
        <v>263</v>
      </c>
      <c r="Y279" s="26">
        <v>40344</v>
      </c>
    </row>
    <row r="280" spans="1:44" ht="51.75" x14ac:dyDescent="0.25">
      <c r="A280" s="24" t="s">
        <v>532</v>
      </c>
      <c r="B280" s="25" t="s">
        <v>532</v>
      </c>
      <c r="C280" s="25" t="s">
        <v>550</v>
      </c>
      <c r="D280" s="25" t="s">
        <v>261</v>
      </c>
      <c r="E280" s="25" t="s">
        <v>211</v>
      </c>
      <c r="F280" s="25">
        <v>48</v>
      </c>
      <c r="G280" s="25">
        <v>1725</v>
      </c>
      <c r="H280" s="25" t="b">
        <v>1</v>
      </c>
      <c r="I280" s="25" t="s">
        <v>262</v>
      </c>
      <c r="J280" s="25">
        <v>1.25</v>
      </c>
      <c r="K280" s="25">
        <v>1.25</v>
      </c>
      <c r="L280" s="25">
        <v>80</v>
      </c>
      <c r="M280" s="25">
        <v>1</v>
      </c>
      <c r="N280" s="25" t="b">
        <v>1</v>
      </c>
      <c r="O280" s="25">
        <v>28</v>
      </c>
      <c r="P280" s="25">
        <v>191</v>
      </c>
      <c r="Q280" s="25">
        <v>8.7899999999999991</v>
      </c>
      <c r="R280" s="25">
        <v>18</v>
      </c>
      <c r="S280" s="25">
        <v>180</v>
      </c>
      <c r="T280" s="25">
        <v>6</v>
      </c>
      <c r="U280" s="25">
        <v>38</v>
      </c>
      <c r="V280" s="25">
        <v>195</v>
      </c>
      <c r="W280" s="25">
        <v>11.69</v>
      </c>
      <c r="X280" s="25" t="s">
        <v>263</v>
      </c>
      <c r="Y280" s="26">
        <v>41058</v>
      </c>
      <c r="AJ280">
        <f>0.0082*31.1^3/(3956*$C$1)</f>
        <v>0.11336423117933635</v>
      </c>
      <c r="AK280">
        <f>AJ280/(L280*0.01)</f>
        <v>0.14170528897417042</v>
      </c>
      <c r="AL280">
        <f>AK280*746</f>
        <v>105.71214557473114</v>
      </c>
      <c r="AM280">
        <f>POWER((482439*AJ280*$C$1),1/3)*60/1000</f>
        <v>1.8659999685540942</v>
      </c>
      <c r="AN280">
        <f>AL280/1000</f>
        <v>0.10571214557473115</v>
      </c>
    </row>
    <row r="281" spans="1:44" ht="51.75" x14ac:dyDescent="0.25">
      <c r="A281" s="24" t="s">
        <v>532</v>
      </c>
      <c r="B281" s="25" t="s">
        <v>532</v>
      </c>
      <c r="C281" s="25" t="s">
        <v>551</v>
      </c>
      <c r="D281" s="25" t="s">
        <v>261</v>
      </c>
      <c r="E281" s="25" t="s">
        <v>211</v>
      </c>
      <c r="F281" s="25">
        <v>56</v>
      </c>
      <c r="G281" s="25">
        <v>3450</v>
      </c>
      <c r="H281" s="25" t="b">
        <v>1</v>
      </c>
      <c r="I281" s="25" t="s">
        <v>262</v>
      </c>
      <c r="J281" s="25">
        <v>2.7</v>
      </c>
      <c r="K281" s="25">
        <v>1</v>
      </c>
      <c r="L281" s="25">
        <v>87.5</v>
      </c>
      <c r="M281" s="25">
        <v>2.7</v>
      </c>
      <c r="N281" s="25" t="b">
        <v>1</v>
      </c>
      <c r="O281" s="25">
        <v>65</v>
      </c>
      <c r="P281" s="25">
        <v>2019</v>
      </c>
      <c r="Q281" s="25">
        <v>1.93</v>
      </c>
      <c r="R281" s="25">
        <v>40</v>
      </c>
      <c r="S281" s="25">
        <v>1854</v>
      </c>
      <c r="T281" s="25">
        <v>1.29</v>
      </c>
      <c r="U281" s="25">
        <v>84</v>
      </c>
      <c r="V281" s="25">
        <v>2114</v>
      </c>
      <c r="W281" s="25">
        <v>2.38</v>
      </c>
      <c r="X281" s="25" t="s">
        <v>263</v>
      </c>
      <c r="Y281" s="26">
        <v>40763</v>
      </c>
      <c r="AF281">
        <f>J281*$C$1</f>
        <v>1.4850000000000003</v>
      </c>
      <c r="AG281">
        <f>J281*0.8^3</f>
        <v>1.3824000000000005</v>
      </c>
      <c r="AH281">
        <f>AG281/(L281*0.01)</f>
        <v>1.5798857142857148</v>
      </c>
      <c r="AI281">
        <f>AH281*746</f>
        <v>1178.5947428571433</v>
      </c>
      <c r="AM281">
        <f>POWER((482439*AG281*$C$1),1/3)*60/1000</f>
        <v>4.2950101199219644</v>
      </c>
      <c r="AN281">
        <f>AI281/1000</f>
        <v>1.1785947428571433</v>
      </c>
      <c r="AO281">
        <f>AM281/AN281</f>
        <v>3.6441789223580137</v>
      </c>
      <c r="AP281">
        <f>(0.2*AM281+0.8*AM282)/(0.2*AN281+0.8*AN282)</f>
        <v>7.4849066047604227</v>
      </c>
      <c r="AQ281">
        <f>-2.3*LN(J281/1.406)+6.59</f>
        <v>5.089243146869836</v>
      </c>
      <c r="AR281">
        <f>IF(AP281&gt;AQ281,1,0)</f>
        <v>1</v>
      </c>
    </row>
    <row r="282" spans="1:44" ht="51.75" x14ac:dyDescent="0.25">
      <c r="A282" s="24" t="s">
        <v>532</v>
      </c>
      <c r="B282" s="25" t="s">
        <v>532</v>
      </c>
      <c r="C282" s="25" t="s">
        <v>552</v>
      </c>
      <c r="D282" s="25" t="s">
        <v>261</v>
      </c>
      <c r="E282" s="25" t="s">
        <v>211</v>
      </c>
      <c r="F282" s="25">
        <v>56</v>
      </c>
      <c r="G282" s="25">
        <v>1725</v>
      </c>
      <c r="H282" s="25" t="b">
        <v>1</v>
      </c>
      <c r="I282" s="25" t="s">
        <v>262</v>
      </c>
      <c r="J282" s="25">
        <v>0.39</v>
      </c>
      <c r="K282" s="25">
        <v>1</v>
      </c>
      <c r="L282" s="25">
        <v>86.2</v>
      </c>
      <c r="M282" s="25">
        <v>0.39</v>
      </c>
      <c r="N282" s="25" t="b">
        <v>1</v>
      </c>
      <c r="O282" s="25">
        <v>35</v>
      </c>
      <c r="P282" s="25">
        <v>295</v>
      </c>
      <c r="Q282" s="25">
        <v>7.11</v>
      </c>
      <c r="R282" s="25">
        <v>22</v>
      </c>
      <c r="S282" s="25">
        <v>257</v>
      </c>
      <c r="T282" s="25">
        <v>5.13</v>
      </c>
      <c r="U282" s="25">
        <v>45</v>
      </c>
      <c r="V282" s="25">
        <v>303</v>
      </c>
      <c r="W282" s="25">
        <v>8.91</v>
      </c>
      <c r="X282" s="25" t="s">
        <v>263</v>
      </c>
      <c r="Y282" s="26">
        <v>40763</v>
      </c>
      <c r="AJ282">
        <f>0.0082*31.1^3/(3956*$C$1)</f>
        <v>0.11336423117933635</v>
      </c>
      <c r="AK282">
        <f>AJ282/(L282*0.01)</f>
        <v>0.13151302921036698</v>
      </c>
      <c r="AL282">
        <f>AK282*746</f>
        <v>98.108719790933762</v>
      </c>
      <c r="AM282">
        <f>POWER((482439*AJ282*$C$1),1/3)*60/1000</f>
        <v>1.8659999685540942</v>
      </c>
      <c r="AN282">
        <f>AL282/1000</f>
        <v>9.810871979093376E-2</v>
      </c>
    </row>
    <row r="283" spans="1:44" ht="51.75" x14ac:dyDescent="0.25">
      <c r="A283" s="24" t="s">
        <v>532</v>
      </c>
      <c r="B283" s="25" t="s">
        <v>532</v>
      </c>
      <c r="C283" s="25" t="s">
        <v>553</v>
      </c>
      <c r="D283" s="25" t="s">
        <v>261</v>
      </c>
      <c r="E283" s="25" t="s">
        <v>211</v>
      </c>
      <c r="F283" s="25">
        <v>56</v>
      </c>
      <c r="G283" s="25">
        <v>3450</v>
      </c>
      <c r="H283" s="25" t="b">
        <v>1</v>
      </c>
      <c r="I283" s="25" t="s">
        <v>262</v>
      </c>
      <c r="J283" s="25">
        <v>3.45</v>
      </c>
      <c r="K283" s="25">
        <v>1.1499999999999999</v>
      </c>
      <c r="L283" s="25">
        <v>76.8</v>
      </c>
      <c r="M283" s="25">
        <v>3</v>
      </c>
      <c r="N283" s="25" t="b">
        <v>1</v>
      </c>
      <c r="O283" s="25">
        <v>73</v>
      </c>
      <c r="P283" s="25">
        <v>2202</v>
      </c>
      <c r="Q283" s="25">
        <v>1.98</v>
      </c>
      <c r="R283" s="25">
        <v>45</v>
      </c>
      <c r="S283" s="25">
        <v>1785</v>
      </c>
      <c r="T283" s="25">
        <v>1.51</v>
      </c>
      <c r="U283" s="25">
        <v>96</v>
      </c>
      <c r="V283" s="25">
        <v>2515</v>
      </c>
      <c r="W283" s="25">
        <v>2.29</v>
      </c>
      <c r="X283" s="25" t="s">
        <v>263</v>
      </c>
      <c r="Y283" s="26">
        <v>40758</v>
      </c>
      <c r="AF283">
        <f>J283*$C$1</f>
        <v>1.8975000000000002</v>
      </c>
      <c r="AG283">
        <f>J283*0.8^3</f>
        <v>1.7664000000000004</v>
      </c>
      <c r="AH283">
        <f>AG283/(L283*0.01)</f>
        <v>2.3000000000000007</v>
      </c>
      <c r="AI283">
        <f>AH283*746</f>
        <v>1715.8000000000006</v>
      </c>
      <c r="AM283">
        <f>POWER((482439*AG283*$C$1),1/3)*60/1000</f>
        <v>4.660680174383045</v>
      </c>
      <c r="AN283">
        <f>AI283/1000</f>
        <v>1.7158000000000007</v>
      </c>
      <c r="AO283">
        <f>AM283/AN283</f>
        <v>2.7163306762927166</v>
      </c>
      <c r="AP283">
        <f>(0.2*AM283+0.8*AM284)/(0.2*AN283+0.8*AN284)</f>
        <v>5.5239017472402825</v>
      </c>
      <c r="AQ283">
        <f>-2.3*LN(J283/1.406)+6.59</f>
        <v>4.525461493393971</v>
      </c>
      <c r="AR283">
        <f>IF(AP283&gt;AQ283,1,0)</f>
        <v>1</v>
      </c>
    </row>
    <row r="284" spans="1:44" ht="51.75" x14ac:dyDescent="0.25">
      <c r="A284" s="24" t="s">
        <v>532</v>
      </c>
      <c r="B284" s="25" t="s">
        <v>532</v>
      </c>
      <c r="C284" s="25" t="s">
        <v>554</v>
      </c>
      <c r="D284" s="25" t="s">
        <v>261</v>
      </c>
      <c r="E284" s="25" t="s">
        <v>211</v>
      </c>
      <c r="F284" s="25">
        <v>56</v>
      </c>
      <c r="G284" s="25">
        <v>1725</v>
      </c>
      <c r="H284" s="25" t="b">
        <v>1</v>
      </c>
      <c r="I284" s="25" t="s">
        <v>262</v>
      </c>
      <c r="J284" s="25">
        <v>0.5</v>
      </c>
      <c r="K284" s="25">
        <v>1.1499999999999999</v>
      </c>
      <c r="L284" s="25">
        <v>70.599999999999994</v>
      </c>
      <c r="M284" s="25">
        <v>0.44</v>
      </c>
      <c r="N284" s="25" t="b">
        <v>1</v>
      </c>
      <c r="O284" s="25">
        <v>38</v>
      </c>
      <c r="P284" s="25">
        <v>352</v>
      </c>
      <c r="Q284" s="25">
        <v>6.47</v>
      </c>
      <c r="R284" s="25">
        <v>24</v>
      </c>
      <c r="S284" s="25">
        <v>298</v>
      </c>
      <c r="T284" s="25">
        <v>4.83</v>
      </c>
      <c r="U284" s="25">
        <v>48</v>
      </c>
      <c r="V284" s="25">
        <v>379</v>
      </c>
      <c r="W284" s="25">
        <v>7.59</v>
      </c>
      <c r="X284" s="25" t="s">
        <v>263</v>
      </c>
      <c r="Y284" s="26">
        <v>40758</v>
      </c>
      <c r="AJ284">
        <f>0.0082*31.1^3/(3956*$C$1)</f>
        <v>0.11336423117933635</v>
      </c>
      <c r="AK284">
        <f>AJ284/(L284*0.01)</f>
        <v>0.16057256540982487</v>
      </c>
      <c r="AL284">
        <f>AK284*746</f>
        <v>119.78713379572935</v>
      </c>
      <c r="AM284">
        <f>POWER((482439*AJ284*$C$1),1/3)*60/1000</f>
        <v>1.8659999685540942</v>
      </c>
      <c r="AN284">
        <f>AL284/1000</f>
        <v>0.11978713379572935</v>
      </c>
    </row>
    <row r="285" spans="1:44" ht="51.75" x14ac:dyDescent="0.25">
      <c r="A285" s="24" t="s">
        <v>532</v>
      </c>
      <c r="B285" s="25" t="s">
        <v>532</v>
      </c>
      <c r="C285" s="25" t="s">
        <v>555</v>
      </c>
      <c r="D285" s="25" t="s">
        <v>261</v>
      </c>
      <c r="E285" s="25" t="s">
        <v>211</v>
      </c>
      <c r="F285" s="25">
        <v>56</v>
      </c>
      <c r="G285" s="25">
        <v>3450</v>
      </c>
      <c r="H285" s="25" t="b">
        <v>1</v>
      </c>
      <c r="I285" s="25" t="s">
        <v>262</v>
      </c>
      <c r="J285" s="25">
        <v>2.7</v>
      </c>
      <c r="K285" s="25">
        <v>1</v>
      </c>
      <c r="L285" s="25">
        <v>87.5</v>
      </c>
      <c r="M285" s="25">
        <v>2.7</v>
      </c>
      <c r="N285" s="25" t="b">
        <v>1</v>
      </c>
      <c r="O285" s="25">
        <v>65</v>
      </c>
      <c r="P285" s="25">
        <v>1903</v>
      </c>
      <c r="Q285" s="25">
        <v>2.04</v>
      </c>
      <c r="R285" s="25">
        <v>39</v>
      </c>
      <c r="S285" s="25">
        <v>1799</v>
      </c>
      <c r="T285" s="25">
        <v>1.3</v>
      </c>
      <c r="U285" s="25">
        <v>89</v>
      </c>
      <c r="V285" s="25">
        <v>2025</v>
      </c>
      <c r="W285" s="25">
        <v>2.63</v>
      </c>
      <c r="X285" s="25" t="s">
        <v>263</v>
      </c>
      <c r="Y285" s="26">
        <v>40763</v>
      </c>
      <c r="AF285">
        <f>J285*$C$1</f>
        <v>1.4850000000000003</v>
      </c>
      <c r="AG285">
        <f>J285*0.8^3</f>
        <v>1.3824000000000005</v>
      </c>
      <c r="AH285">
        <f>AG285/(L285*0.01)</f>
        <v>1.5798857142857148</v>
      </c>
      <c r="AI285">
        <f>AH285*746</f>
        <v>1178.5947428571433</v>
      </c>
      <c r="AM285">
        <f>POWER((482439*AG285*$C$1),1/3)*60/1000</f>
        <v>4.2950101199219644</v>
      </c>
      <c r="AN285">
        <f>AI285/1000</f>
        <v>1.1785947428571433</v>
      </c>
      <c r="AO285">
        <f>AM285/AN285</f>
        <v>3.6441789223580137</v>
      </c>
      <c r="AP285">
        <f>(0.2*AM285+0.8*AM286)/(0.2*AN285+0.8*AN286)</f>
        <v>7.4849066047604227</v>
      </c>
      <c r="AQ285">
        <f>-2.3*LN(J285/1.406)+6.59</f>
        <v>5.089243146869836</v>
      </c>
      <c r="AR285">
        <f>IF(AP285&gt;AQ285,1,0)</f>
        <v>1</v>
      </c>
    </row>
    <row r="286" spans="1:44" ht="51.75" x14ac:dyDescent="0.25">
      <c r="A286" s="24" t="s">
        <v>532</v>
      </c>
      <c r="B286" s="25" t="s">
        <v>532</v>
      </c>
      <c r="C286" s="25" t="s">
        <v>556</v>
      </c>
      <c r="D286" s="25" t="s">
        <v>261</v>
      </c>
      <c r="E286" s="25" t="s">
        <v>211</v>
      </c>
      <c r="F286" s="25">
        <v>56</v>
      </c>
      <c r="G286" s="25">
        <v>1725</v>
      </c>
      <c r="H286" s="25" t="b">
        <v>1</v>
      </c>
      <c r="I286" s="25" t="s">
        <v>262</v>
      </c>
      <c r="J286" s="25">
        <v>0.39</v>
      </c>
      <c r="K286" s="25">
        <v>1</v>
      </c>
      <c r="L286" s="25">
        <v>86.2</v>
      </c>
      <c r="M286" s="25">
        <v>0.39</v>
      </c>
      <c r="N286" s="25" t="b">
        <v>1</v>
      </c>
      <c r="O286" s="25">
        <v>34</v>
      </c>
      <c r="P286" s="25">
        <v>302</v>
      </c>
      <c r="Q286" s="25">
        <v>6.75</v>
      </c>
      <c r="R286" s="25">
        <v>21</v>
      </c>
      <c r="S286" s="25">
        <v>279</v>
      </c>
      <c r="T286" s="25">
        <v>4.51</v>
      </c>
      <c r="U286" s="25">
        <v>45</v>
      </c>
      <c r="V286" s="25">
        <v>320</v>
      </c>
      <c r="W286" s="25">
        <v>8.43</v>
      </c>
      <c r="X286" s="25" t="s">
        <v>263</v>
      </c>
      <c r="Y286" s="26">
        <v>40763</v>
      </c>
      <c r="AJ286">
        <f>0.0082*31.1^3/(3956*$C$1)</f>
        <v>0.11336423117933635</v>
      </c>
      <c r="AK286">
        <f>AJ286/(L286*0.01)</f>
        <v>0.13151302921036698</v>
      </c>
      <c r="AL286">
        <f>AK286*746</f>
        <v>98.108719790933762</v>
      </c>
      <c r="AM286">
        <f>POWER((482439*AJ286*$C$1),1/3)*60/1000</f>
        <v>1.8659999685540942</v>
      </c>
      <c r="AN286">
        <f>AL286/1000</f>
        <v>9.810871979093376E-2</v>
      </c>
    </row>
    <row r="287" spans="1:44" ht="51.75" x14ac:dyDescent="0.25">
      <c r="A287" s="24" t="s">
        <v>532</v>
      </c>
      <c r="B287" s="25" t="s">
        <v>532</v>
      </c>
      <c r="C287" s="25" t="s">
        <v>557</v>
      </c>
      <c r="D287" s="25" t="s">
        <v>261</v>
      </c>
      <c r="E287" s="25" t="s">
        <v>211</v>
      </c>
      <c r="F287" s="25">
        <v>56</v>
      </c>
      <c r="G287" s="25">
        <v>3450</v>
      </c>
      <c r="H287" s="25" t="b">
        <v>1</v>
      </c>
      <c r="I287" s="25" t="s">
        <v>262</v>
      </c>
      <c r="J287" s="25">
        <v>3.45</v>
      </c>
      <c r="K287" s="25">
        <v>1.1499999999999999</v>
      </c>
      <c r="L287" s="25">
        <v>76.8</v>
      </c>
      <c r="M287" s="25">
        <v>3</v>
      </c>
      <c r="N287" s="25" t="b">
        <v>1</v>
      </c>
      <c r="O287" s="25">
        <v>68</v>
      </c>
      <c r="P287" s="25">
        <v>2250</v>
      </c>
      <c r="Q287" s="25">
        <v>1.81</v>
      </c>
      <c r="R287" s="25">
        <v>40</v>
      </c>
      <c r="S287" s="25">
        <v>2125</v>
      </c>
      <c r="T287" s="25">
        <v>1.1200000000000001</v>
      </c>
      <c r="U287" s="25">
        <v>93</v>
      </c>
      <c r="V287" s="25">
        <v>2417</v>
      </c>
      <c r="W287" s="25">
        <v>2.2999999999999998</v>
      </c>
      <c r="X287" s="25" t="s">
        <v>263</v>
      </c>
      <c r="Y287" s="26">
        <v>40757</v>
      </c>
      <c r="AF287">
        <f>J287*$C$1</f>
        <v>1.8975000000000002</v>
      </c>
      <c r="AG287">
        <f>J287*0.8^3</f>
        <v>1.7664000000000004</v>
      </c>
      <c r="AH287">
        <f>AG287/(L287*0.01)</f>
        <v>2.3000000000000007</v>
      </c>
      <c r="AI287">
        <f>AH287*746</f>
        <v>1715.8000000000006</v>
      </c>
      <c r="AM287">
        <f>POWER((482439*AG287*$C$1),1/3)*60/1000</f>
        <v>4.660680174383045</v>
      </c>
      <c r="AN287">
        <f>AI287/1000</f>
        <v>1.7158000000000007</v>
      </c>
      <c r="AO287">
        <f>AM287/AN287</f>
        <v>2.7163306762927166</v>
      </c>
      <c r="AP287">
        <f>(0.2*AM287+0.8*AM288)/(0.2*AN287+0.8*AN288)</f>
        <v>5.5239017472402825</v>
      </c>
      <c r="AQ287">
        <f>-2.3*LN(J287/1.406)+6.59</f>
        <v>4.525461493393971</v>
      </c>
      <c r="AR287">
        <f>IF(AP287&gt;AQ287,1,0)</f>
        <v>1</v>
      </c>
    </row>
    <row r="288" spans="1:44" ht="51.75" x14ac:dyDescent="0.25">
      <c r="A288" s="24" t="s">
        <v>532</v>
      </c>
      <c r="B288" s="25" t="s">
        <v>532</v>
      </c>
      <c r="C288" s="25" t="s">
        <v>558</v>
      </c>
      <c r="D288" s="25" t="s">
        <v>261</v>
      </c>
      <c r="E288" s="25" t="s">
        <v>211</v>
      </c>
      <c r="F288" s="25">
        <v>56</v>
      </c>
      <c r="G288" s="25">
        <v>1725</v>
      </c>
      <c r="H288" s="25" t="b">
        <v>1</v>
      </c>
      <c r="I288" s="25" t="s">
        <v>262</v>
      </c>
      <c r="J288" s="25">
        <v>0.5</v>
      </c>
      <c r="K288" s="25">
        <v>1.1499999999999999</v>
      </c>
      <c r="L288" s="25">
        <v>70.599999999999994</v>
      </c>
      <c r="M288" s="25">
        <v>0.44</v>
      </c>
      <c r="N288" s="25" t="b">
        <v>1</v>
      </c>
      <c r="O288" s="25">
        <v>35</v>
      </c>
      <c r="P288" s="25">
        <v>338</v>
      </c>
      <c r="Q288" s="25">
        <v>6.21</v>
      </c>
      <c r="R288" s="25">
        <v>22</v>
      </c>
      <c r="S288" s="25">
        <v>308</v>
      </c>
      <c r="T288" s="25">
        <v>4.28</v>
      </c>
      <c r="U288" s="25">
        <v>48</v>
      </c>
      <c r="V288" s="25">
        <v>362</v>
      </c>
      <c r="W288" s="25">
        <v>7.95</v>
      </c>
      <c r="X288" s="25" t="s">
        <v>263</v>
      </c>
      <c r="Y288" s="26">
        <v>40757</v>
      </c>
      <c r="AJ288">
        <f>0.0082*31.1^3/(3956*$C$1)</f>
        <v>0.11336423117933635</v>
      </c>
      <c r="AK288">
        <f>AJ288/(L288*0.01)</f>
        <v>0.16057256540982487</v>
      </c>
      <c r="AL288">
        <f>AK288*746</f>
        <v>119.78713379572935</v>
      </c>
      <c r="AM288">
        <f>POWER((482439*AJ288*$C$1),1/3)*60/1000</f>
        <v>1.8659999685540942</v>
      </c>
      <c r="AN288">
        <f>AL288/1000</f>
        <v>0.11978713379572935</v>
      </c>
    </row>
    <row r="289" spans="1:44" ht="51.75" x14ac:dyDescent="0.25">
      <c r="A289" s="24" t="s">
        <v>532</v>
      </c>
      <c r="B289" s="25" t="s">
        <v>532</v>
      </c>
      <c r="C289" s="25" t="s">
        <v>557</v>
      </c>
      <c r="D289" s="25" t="s">
        <v>261</v>
      </c>
      <c r="E289" s="25" t="s">
        <v>211</v>
      </c>
      <c r="F289" s="25">
        <v>56</v>
      </c>
      <c r="G289" s="25">
        <v>3450</v>
      </c>
      <c r="H289" s="25" t="b">
        <v>1</v>
      </c>
      <c r="I289" s="25" t="s">
        <v>262</v>
      </c>
      <c r="J289" s="25">
        <v>3.45</v>
      </c>
      <c r="K289" s="25">
        <v>1.1499999999999999</v>
      </c>
      <c r="L289" s="25">
        <v>76.8</v>
      </c>
      <c r="M289" s="25">
        <v>3</v>
      </c>
      <c r="N289" s="25" t="b">
        <v>1</v>
      </c>
      <c r="O289" s="25">
        <v>68</v>
      </c>
      <c r="P289" s="25">
        <v>2250</v>
      </c>
      <c r="Q289" s="25">
        <v>1.81</v>
      </c>
      <c r="R289" s="25">
        <v>40</v>
      </c>
      <c r="S289" s="25">
        <v>2125</v>
      </c>
      <c r="T289" s="25">
        <v>1.1200000000000001</v>
      </c>
      <c r="U289" s="25">
        <v>93</v>
      </c>
      <c r="V289" s="25">
        <v>2417</v>
      </c>
      <c r="W289" s="25">
        <v>2.2999999999999998</v>
      </c>
      <c r="X289" s="25" t="s">
        <v>263</v>
      </c>
      <c r="Y289" s="26">
        <v>40757</v>
      </c>
      <c r="AF289">
        <f>J289*$C$1</f>
        <v>1.8975000000000002</v>
      </c>
      <c r="AG289">
        <f>J289*0.8^3</f>
        <v>1.7664000000000004</v>
      </c>
      <c r="AH289">
        <f>AG289/(L289*0.01)</f>
        <v>2.3000000000000007</v>
      </c>
      <c r="AI289">
        <f>AH289*746</f>
        <v>1715.8000000000006</v>
      </c>
      <c r="AM289">
        <f>POWER((482439*AG289*$C$1),1/3)*60/1000</f>
        <v>4.660680174383045</v>
      </c>
      <c r="AN289">
        <f>AI289/1000</f>
        <v>1.7158000000000007</v>
      </c>
      <c r="AO289">
        <f>AM289/AN289</f>
        <v>2.7163306762927166</v>
      </c>
      <c r="AP289">
        <f>(0.2*AM289+0.8*AM290)/(0.2*AN289+0.8*AN290)</f>
        <v>5.4411174775537328</v>
      </c>
      <c r="AQ289">
        <f>-2.3*LN(J289/1.406)+6.59</f>
        <v>4.525461493393971</v>
      </c>
      <c r="AR289">
        <f>IF(AP289&gt;AQ289,1,0)</f>
        <v>1</v>
      </c>
    </row>
    <row r="290" spans="1:44" ht="51.75" x14ac:dyDescent="0.25">
      <c r="A290" s="24" t="s">
        <v>532</v>
      </c>
      <c r="B290" s="25" t="s">
        <v>532</v>
      </c>
      <c r="C290" s="25" t="s">
        <v>559</v>
      </c>
      <c r="D290" s="25" t="s">
        <v>261</v>
      </c>
      <c r="E290" s="25" t="s">
        <v>211</v>
      </c>
      <c r="F290" s="25">
        <v>56</v>
      </c>
      <c r="G290" s="25">
        <v>1035</v>
      </c>
      <c r="H290" s="25" t="b">
        <v>1</v>
      </c>
      <c r="I290" s="25" t="s">
        <v>262</v>
      </c>
      <c r="J290" s="25">
        <v>0.1</v>
      </c>
      <c r="K290" s="25">
        <v>1.1499999999999999</v>
      </c>
      <c r="L290" s="25">
        <v>66</v>
      </c>
      <c r="M290" s="25">
        <v>0.09</v>
      </c>
      <c r="N290" s="25" t="b">
        <v>1</v>
      </c>
      <c r="O290" s="25">
        <v>23</v>
      </c>
      <c r="P290" s="25">
        <v>102</v>
      </c>
      <c r="Q290" s="25">
        <v>13.52</v>
      </c>
      <c r="R290" s="25">
        <v>12</v>
      </c>
      <c r="S290" s="25">
        <v>96</v>
      </c>
      <c r="T290" s="25">
        <v>7.5</v>
      </c>
      <c r="U290" s="25">
        <v>32</v>
      </c>
      <c r="V290" s="25">
        <v>111</v>
      </c>
      <c r="W290" s="25">
        <v>17.29</v>
      </c>
      <c r="X290" s="25" t="s">
        <v>263</v>
      </c>
      <c r="Y290" s="26">
        <v>40820</v>
      </c>
      <c r="AJ290">
        <f>0.0082*31.1^3/(3956*$C$1)</f>
        <v>0.11336423117933635</v>
      </c>
      <c r="AK290">
        <f>AJ290/(L290*0.01)</f>
        <v>0.17176398663535811</v>
      </c>
      <c r="AL290">
        <f>AK290*746</f>
        <v>128.13593402997714</v>
      </c>
      <c r="AM290">
        <f>POWER((482439*AJ290*$C$1),1/3)*60/1000</f>
        <v>1.8659999685540942</v>
      </c>
      <c r="AN290">
        <f>AL290/1000</f>
        <v>0.12813593402997714</v>
      </c>
    </row>
    <row r="291" spans="1:44" ht="51.75" x14ac:dyDescent="0.25">
      <c r="A291" s="24" t="s">
        <v>532</v>
      </c>
      <c r="B291" s="25" t="s">
        <v>532</v>
      </c>
      <c r="C291" s="25" t="s">
        <v>560</v>
      </c>
      <c r="D291" s="25" t="s">
        <v>261</v>
      </c>
      <c r="E291" s="25" t="s">
        <v>211</v>
      </c>
      <c r="F291" s="25">
        <v>56</v>
      </c>
      <c r="G291" s="25">
        <v>3450</v>
      </c>
      <c r="H291" s="25" t="b">
        <v>1</v>
      </c>
      <c r="I291" s="25" t="s">
        <v>262</v>
      </c>
      <c r="J291" s="25">
        <v>1.65</v>
      </c>
      <c r="K291" s="25">
        <v>1</v>
      </c>
      <c r="L291" s="25">
        <v>84.9</v>
      </c>
      <c r="M291" s="25">
        <v>1.65</v>
      </c>
      <c r="N291" s="25" t="b">
        <v>1</v>
      </c>
      <c r="O291" s="25">
        <v>60</v>
      </c>
      <c r="P291" s="25">
        <v>1539</v>
      </c>
      <c r="Q291" s="25">
        <v>2.33</v>
      </c>
      <c r="R291" s="25">
        <v>38</v>
      </c>
      <c r="S291" s="25">
        <v>1419</v>
      </c>
      <c r="T291" s="25">
        <v>1.6</v>
      </c>
      <c r="U291" s="25">
        <v>78</v>
      </c>
      <c r="V291" s="25">
        <v>1580</v>
      </c>
      <c r="W291" s="25">
        <v>2.96</v>
      </c>
      <c r="X291" s="25" t="s">
        <v>263</v>
      </c>
      <c r="Y291" s="26">
        <v>42199</v>
      </c>
      <c r="AF291">
        <f>J291*$C$1</f>
        <v>0.90749999999999997</v>
      </c>
      <c r="AG291">
        <f>J291*0.8^3</f>
        <v>0.84480000000000011</v>
      </c>
      <c r="AH291">
        <f>AG291/(L291*0.01)</f>
        <v>0.99505300353356896</v>
      </c>
      <c r="AI291">
        <f>AH291*746</f>
        <v>742.30954063604247</v>
      </c>
      <c r="AM291">
        <f>POWER((482439*AG291*$C$1),1/3)*60/1000</f>
        <v>3.6447766332868445</v>
      </c>
      <c r="AN291">
        <f>AI291/1000</f>
        <v>0.74230954063604249</v>
      </c>
      <c r="AO291">
        <f>AM291/AN291</f>
        <v>4.9100495598693836</v>
      </c>
      <c r="AP291">
        <f>(0.2*AM291+0.8*AM292)/(0.2*AN291+0.8*AN292)</f>
        <v>9.7381048104942867</v>
      </c>
      <c r="AQ291">
        <f>-2.3*LN(J291/1.406)+6.59</f>
        <v>6.221939062594763</v>
      </c>
      <c r="AR291">
        <f>IF(AP291&gt;AQ291,1,0)</f>
        <v>1</v>
      </c>
    </row>
    <row r="292" spans="1:44" ht="51.75" x14ac:dyDescent="0.25">
      <c r="A292" s="24" t="s">
        <v>532</v>
      </c>
      <c r="B292" s="25" t="s">
        <v>532</v>
      </c>
      <c r="C292" s="25" t="s">
        <v>561</v>
      </c>
      <c r="D292" s="25" t="s">
        <v>261</v>
      </c>
      <c r="E292" s="25" t="s">
        <v>211</v>
      </c>
      <c r="F292" s="25">
        <v>56</v>
      </c>
      <c r="G292" s="25">
        <v>600</v>
      </c>
      <c r="H292" s="25" t="b">
        <v>1</v>
      </c>
      <c r="I292" s="25" t="s">
        <v>262</v>
      </c>
      <c r="J292" s="25">
        <v>1.65</v>
      </c>
      <c r="K292" s="25">
        <v>1</v>
      </c>
      <c r="L292" s="25">
        <v>84.9</v>
      </c>
      <c r="M292" s="25">
        <v>1.65</v>
      </c>
      <c r="N292" s="25" t="b">
        <v>1</v>
      </c>
      <c r="O292" s="25">
        <v>11</v>
      </c>
      <c r="P292" s="25">
        <v>24</v>
      </c>
      <c r="Q292" s="25">
        <v>27.5</v>
      </c>
      <c r="R292" s="25">
        <v>7</v>
      </c>
      <c r="S292" s="25">
        <v>23</v>
      </c>
      <c r="T292" s="25">
        <v>18.260000000000002</v>
      </c>
      <c r="U292" s="25">
        <v>14</v>
      </c>
      <c r="V292" s="25">
        <v>24</v>
      </c>
      <c r="W292" s="25">
        <v>35</v>
      </c>
      <c r="X292" s="25" t="s">
        <v>263</v>
      </c>
      <c r="Y292" s="26">
        <v>42199</v>
      </c>
      <c r="AJ292">
        <f>0.0082*31.1^3/(3956*$C$1)</f>
        <v>0.11336423117933635</v>
      </c>
      <c r="AK292">
        <f>AJ292/(L292*0.01)</f>
        <v>0.13352677406282254</v>
      </c>
      <c r="AL292">
        <f>AK292*746</f>
        <v>99.610973450865615</v>
      </c>
      <c r="AM292">
        <f>POWER((482439*AJ292*$C$1),1/3)*60/1000</f>
        <v>1.8659999685540942</v>
      </c>
      <c r="AN292">
        <f>AL292/1000</f>
        <v>9.9610973450865614E-2</v>
      </c>
    </row>
    <row r="293" spans="1:44" ht="51.75" x14ac:dyDescent="0.25">
      <c r="A293" s="24" t="s">
        <v>532</v>
      </c>
      <c r="B293" s="25" t="s">
        <v>532</v>
      </c>
      <c r="C293" s="25" t="s">
        <v>562</v>
      </c>
      <c r="D293" s="25" t="s">
        <v>261</v>
      </c>
      <c r="E293" s="25" t="s">
        <v>211</v>
      </c>
      <c r="F293" s="25">
        <v>56</v>
      </c>
      <c r="G293" s="25">
        <v>3450</v>
      </c>
      <c r="H293" s="25" t="b">
        <v>1</v>
      </c>
      <c r="I293" s="25" t="s">
        <v>262</v>
      </c>
      <c r="J293" s="25">
        <v>2.7</v>
      </c>
      <c r="K293" s="25">
        <v>1</v>
      </c>
      <c r="L293" s="25">
        <v>81.7</v>
      </c>
      <c r="M293" s="25">
        <v>2.7</v>
      </c>
      <c r="N293" s="25" t="b">
        <v>1</v>
      </c>
      <c r="O293" s="25">
        <v>63</v>
      </c>
      <c r="P293" s="25">
        <v>1823</v>
      </c>
      <c r="Q293" s="25">
        <v>2.0699999999999998</v>
      </c>
      <c r="R293" s="25">
        <v>37</v>
      </c>
      <c r="S293" s="25">
        <v>1571</v>
      </c>
      <c r="T293" s="25">
        <v>1.41</v>
      </c>
      <c r="U293" s="25">
        <v>85</v>
      </c>
      <c r="V293" s="25">
        <v>2027</v>
      </c>
      <c r="W293" s="25">
        <v>2.5099999999999998</v>
      </c>
      <c r="X293" s="25" t="s">
        <v>263</v>
      </c>
      <c r="Y293" s="26">
        <v>42199</v>
      </c>
      <c r="AF293">
        <f>J293*$C$1</f>
        <v>1.4850000000000003</v>
      </c>
      <c r="AG293">
        <f>J293*0.8^3</f>
        <v>1.3824000000000005</v>
      </c>
      <c r="AH293">
        <f>AG293/(L293*0.01)</f>
        <v>1.6920440636474914</v>
      </c>
      <c r="AI293">
        <f>AH293*746</f>
        <v>1262.2648714810286</v>
      </c>
      <c r="AM293">
        <f>POWER((482439*AG293*$C$1),1/3)*60/1000</f>
        <v>4.2950101199219644</v>
      </c>
      <c r="AN293">
        <f>AI293/1000</f>
        <v>1.2622648714810287</v>
      </c>
      <c r="AO293">
        <f>AM293/AN293</f>
        <v>3.4026219195045675</v>
      </c>
      <c r="AP293">
        <f>(0.2*AM293+0.8*AM294)/(0.2*AN293+0.8*AN294)</f>
        <v>7.0147977913920663</v>
      </c>
      <c r="AQ293">
        <f>-2.3*LN(J293/1.406)+6.59</f>
        <v>5.089243146869836</v>
      </c>
      <c r="AR293">
        <f>IF(AP293&gt;AQ293,1,0)</f>
        <v>1</v>
      </c>
    </row>
    <row r="294" spans="1:44" ht="51.75" x14ac:dyDescent="0.25">
      <c r="A294" s="24" t="s">
        <v>532</v>
      </c>
      <c r="B294" s="25" t="s">
        <v>532</v>
      </c>
      <c r="C294" s="25" t="s">
        <v>563</v>
      </c>
      <c r="D294" s="25" t="s">
        <v>261</v>
      </c>
      <c r="E294" s="25" t="s">
        <v>211</v>
      </c>
      <c r="F294" s="25">
        <v>56</v>
      </c>
      <c r="G294" s="25">
        <v>600</v>
      </c>
      <c r="H294" s="25" t="b">
        <v>1</v>
      </c>
      <c r="I294" s="25" t="s">
        <v>262</v>
      </c>
      <c r="J294" s="25">
        <v>2.7</v>
      </c>
      <c r="K294" s="25">
        <v>1</v>
      </c>
      <c r="L294" s="25">
        <v>81.7</v>
      </c>
      <c r="M294" s="25">
        <v>2.7</v>
      </c>
      <c r="N294" s="25" t="b">
        <v>1</v>
      </c>
      <c r="O294" s="25">
        <v>11</v>
      </c>
      <c r="P294" s="25">
        <v>44</v>
      </c>
      <c r="Q294" s="25">
        <v>15</v>
      </c>
      <c r="R294" s="25">
        <v>7</v>
      </c>
      <c r="S294" s="25">
        <v>43</v>
      </c>
      <c r="T294" s="25">
        <v>9.76</v>
      </c>
      <c r="U294" s="25">
        <v>15</v>
      </c>
      <c r="V294" s="25">
        <v>46</v>
      </c>
      <c r="W294" s="25">
        <v>19.559999999999999</v>
      </c>
      <c r="X294" s="25" t="s">
        <v>263</v>
      </c>
      <c r="Y294" s="26">
        <v>42199</v>
      </c>
      <c r="AJ294">
        <f>0.0082*31.1^3/(3956*$C$1)</f>
        <v>0.11336423117933635</v>
      </c>
      <c r="AK294">
        <f>AJ294/(L294*0.01)</f>
        <v>0.13875670890983641</v>
      </c>
      <c r="AL294">
        <f>AK294*746</f>
        <v>103.51250484673795</v>
      </c>
      <c r="AM294">
        <f>POWER((482439*AJ294*$C$1),1/3)*60/1000</f>
        <v>1.8659999685540942</v>
      </c>
      <c r="AN294">
        <f>AL294/1000</f>
        <v>0.10351250484673795</v>
      </c>
    </row>
    <row r="295" spans="1:44" ht="51.75" x14ac:dyDescent="0.25">
      <c r="A295" s="24" t="s">
        <v>532</v>
      </c>
      <c r="B295" s="25" t="s">
        <v>532</v>
      </c>
      <c r="C295" s="25" t="s">
        <v>564</v>
      </c>
      <c r="D295" s="25" t="s">
        <v>261</v>
      </c>
      <c r="E295" s="25" t="s">
        <v>211</v>
      </c>
      <c r="F295" s="25">
        <v>56</v>
      </c>
      <c r="G295" s="25">
        <v>3450</v>
      </c>
      <c r="H295" s="25" t="b">
        <v>1</v>
      </c>
      <c r="I295" s="25" t="s">
        <v>262</v>
      </c>
      <c r="J295" s="25">
        <v>2.4</v>
      </c>
      <c r="K295" s="25">
        <v>1.6</v>
      </c>
      <c r="L295" s="25">
        <v>82.2</v>
      </c>
      <c r="M295" s="25">
        <v>1.5</v>
      </c>
      <c r="N295" s="25" t="b">
        <v>1</v>
      </c>
      <c r="O295" s="25">
        <v>63</v>
      </c>
      <c r="P295" s="25">
        <v>1877</v>
      </c>
      <c r="Q295" s="25">
        <v>2.0099999999999998</v>
      </c>
      <c r="R295" s="25">
        <v>38</v>
      </c>
      <c r="S295" s="25">
        <v>1709</v>
      </c>
      <c r="T295" s="25">
        <v>1.33</v>
      </c>
      <c r="U295" s="25">
        <v>84</v>
      </c>
      <c r="V295" s="25">
        <v>2038</v>
      </c>
      <c r="W295" s="25">
        <v>2.4700000000000002</v>
      </c>
      <c r="X295" s="25" t="s">
        <v>263</v>
      </c>
      <c r="Y295" s="26">
        <v>42199</v>
      </c>
      <c r="AF295">
        <f>J295*$C$1</f>
        <v>1.32</v>
      </c>
      <c r="AG295">
        <f>J295*0.8^3</f>
        <v>1.2288000000000003</v>
      </c>
      <c r="AH295">
        <f>AG295/(L295*0.01)</f>
        <v>1.4948905109489055</v>
      </c>
      <c r="AI295">
        <f>AH295*746</f>
        <v>1115.1883211678835</v>
      </c>
      <c r="AM295">
        <f>POWER((482439*AG295*$C$1),1/3)*60/1000</f>
        <v>4.1296509999489484</v>
      </c>
      <c r="AN295">
        <f>AI295/1000</f>
        <v>1.1151883211678835</v>
      </c>
      <c r="AO295">
        <f>AM295/AN295</f>
        <v>3.7030974244997132</v>
      </c>
      <c r="AP295">
        <f>(0.2*AM295+0.8*AM296)/(0.2*AN295+0.8*AN296)</f>
        <v>7.5938302263050863</v>
      </c>
      <c r="AQ295">
        <f>-2.3*LN(J295/1.406)+6.59</f>
        <v>5.3601441288795186</v>
      </c>
      <c r="AR295">
        <f>IF(AP295&gt;AQ295,1,0)</f>
        <v>1</v>
      </c>
    </row>
    <row r="296" spans="1:44" ht="51.75" x14ac:dyDescent="0.25">
      <c r="A296" s="24" t="s">
        <v>532</v>
      </c>
      <c r="B296" s="25" t="s">
        <v>532</v>
      </c>
      <c r="C296" s="25" t="s">
        <v>565</v>
      </c>
      <c r="D296" s="25" t="s">
        <v>261</v>
      </c>
      <c r="E296" s="25" t="s">
        <v>211</v>
      </c>
      <c r="F296" s="25">
        <v>56</v>
      </c>
      <c r="G296" s="25">
        <v>1035</v>
      </c>
      <c r="H296" s="25" t="b">
        <v>1</v>
      </c>
      <c r="I296" s="25" t="s">
        <v>262</v>
      </c>
      <c r="J296" s="25">
        <v>2.4</v>
      </c>
      <c r="K296" s="25">
        <v>1.6</v>
      </c>
      <c r="L296" s="25">
        <v>82.2</v>
      </c>
      <c r="M296" s="25">
        <v>1.5</v>
      </c>
      <c r="N296" s="25" t="b">
        <v>1</v>
      </c>
      <c r="O296" s="25">
        <v>19</v>
      </c>
      <c r="P296" s="25">
        <v>100</v>
      </c>
      <c r="Q296" s="25">
        <v>11.4</v>
      </c>
      <c r="R296" s="25">
        <v>12</v>
      </c>
      <c r="S296" s="25">
        <v>95</v>
      </c>
      <c r="T296" s="25">
        <v>7.57</v>
      </c>
      <c r="U296" s="25">
        <v>26</v>
      </c>
      <c r="V296" s="25">
        <v>104</v>
      </c>
      <c r="W296" s="25">
        <v>15</v>
      </c>
      <c r="X296" s="25" t="s">
        <v>263</v>
      </c>
      <c r="Y296" s="26">
        <v>42199</v>
      </c>
      <c r="AJ296">
        <f>0.0082*31.1^3/(3956*$C$1)</f>
        <v>0.11336423117933635</v>
      </c>
      <c r="AK296">
        <f>AJ296/(L296*0.01)</f>
        <v>0.13791268999919262</v>
      </c>
      <c r="AL296">
        <f>AK296*746</f>
        <v>102.8828667393977</v>
      </c>
      <c r="AM296">
        <f>POWER((482439*AJ296*$C$1),1/3)*60/1000</f>
        <v>1.8659999685540942</v>
      </c>
      <c r="AN296">
        <f>AL296/1000</f>
        <v>0.1028828667393977</v>
      </c>
    </row>
    <row r="297" spans="1:44" ht="51.75" x14ac:dyDescent="0.25">
      <c r="A297" s="24" t="s">
        <v>532</v>
      </c>
      <c r="B297" s="25" t="s">
        <v>532</v>
      </c>
      <c r="C297" s="25" t="s">
        <v>566</v>
      </c>
      <c r="D297" s="25" t="s">
        <v>261</v>
      </c>
      <c r="E297" s="25" t="s">
        <v>211</v>
      </c>
      <c r="F297" s="25">
        <v>56</v>
      </c>
      <c r="G297" s="25">
        <v>3450</v>
      </c>
      <c r="H297" s="25" t="b">
        <v>1</v>
      </c>
      <c r="I297" s="25" t="s">
        <v>262</v>
      </c>
      <c r="J297" s="25">
        <v>3.45</v>
      </c>
      <c r="K297" s="25">
        <v>1.1499999999999999</v>
      </c>
      <c r="L297" s="25">
        <v>76.8</v>
      </c>
      <c r="M297" s="25">
        <v>3</v>
      </c>
      <c r="N297" s="25" t="b">
        <v>1</v>
      </c>
      <c r="O297" s="25">
        <v>66</v>
      </c>
      <c r="P297" s="25">
        <v>2115</v>
      </c>
      <c r="Q297" s="25">
        <v>1.87</v>
      </c>
      <c r="R297" s="25">
        <v>39</v>
      </c>
      <c r="S297" s="25">
        <v>1836</v>
      </c>
      <c r="T297" s="25">
        <v>1.27</v>
      </c>
      <c r="U297" s="25">
        <v>90</v>
      </c>
      <c r="V297" s="25">
        <v>2356</v>
      </c>
      <c r="W297" s="25">
        <v>2.29</v>
      </c>
      <c r="X297" s="25" t="s">
        <v>263</v>
      </c>
      <c r="Y297" s="26">
        <v>42199</v>
      </c>
      <c r="AF297">
        <f>J297*$C$1</f>
        <v>1.8975000000000002</v>
      </c>
      <c r="AG297">
        <f>J297*0.8^3</f>
        <v>1.7664000000000004</v>
      </c>
      <c r="AH297">
        <f>AG297/(L297*0.01)</f>
        <v>2.3000000000000007</v>
      </c>
      <c r="AI297">
        <f>AH297*746</f>
        <v>1715.8000000000006</v>
      </c>
      <c r="AM297">
        <f>POWER((482439*AG297*$C$1),1/3)*60/1000</f>
        <v>4.660680174383045</v>
      </c>
      <c r="AN297">
        <f>AI297/1000</f>
        <v>1.7158000000000007</v>
      </c>
      <c r="AO297">
        <f>AM297/AN297</f>
        <v>2.7163306762927166</v>
      </c>
      <c r="AP297">
        <f>(0.2*AM297+0.8*AM298)/(0.2*AN297+0.8*AN298)</f>
        <v>5.6229949780057309</v>
      </c>
      <c r="AQ297">
        <f>-2.3*LN(J297/1.406)+6.59</f>
        <v>4.525461493393971</v>
      </c>
      <c r="AR297">
        <f>IF(AP297&gt;AQ297,1,0)</f>
        <v>1</v>
      </c>
    </row>
    <row r="298" spans="1:44" ht="51.75" x14ac:dyDescent="0.25">
      <c r="A298" s="24" t="s">
        <v>532</v>
      </c>
      <c r="B298" s="25" t="s">
        <v>532</v>
      </c>
      <c r="C298" s="25" t="s">
        <v>567</v>
      </c>
      <c r="D298" s="25" t="s">
        <v>261</v>
      </c>
      <c r="E298" s="25" t="s">
        <v>211</v>
      </c>
      <c r="F298" s="25">
        <v>56</v>
      </c>
      <c r="G298" s="25">
        <v>1035</v>
      </c>
      <c r="H298" s="25" t="b">
        <v>1</v>
      </c>
      <c r="I298" s="25" t="s">
        <v>262</v>
      </c>
      <c r="J298" s="25">
        <v>3.45</v>
      </c>
      <c r="K298" s="25">
        <v>1.1499999999999999</v>
      </c>
      <c r="L298" s="25">
        <v>76.8</v>
      </c>
      <c r="M298" s="25">
        <v>3</v>
      </c>
      <c r="N298" s="25" t="b">
        <v>1</v>
      </c>
      <c r="O298" s="25">
        <v>20</v>
      </c>
      <c r="P298" s="25">
        <v>106</v>
      </c>
      <c r="Q298" s="25">
        <v>11.32</v>
      </c>
      <c r="R298" s="25">
        <v>12</v>
      </c>
      <c r="S298" s="25">
        <v>99</v>
      </c>
      <c r="T298" s="25">
        <v>7.27</v>
      </c>
      <c r="U298" s="25">
        <v>27</v>
      </c>
      <c r="V298" s="25">
        <v>111</v>
      </c>
      <c r="W298" s="25">
        <v>14.59</v>
      </c>
      <c r="X298" s="25" t="s">
        <v>263</v>
      </c>
      <c r="Y298" s="26">
        <v>42199</v>
      </c>
      <c r="AJ298">
        <f>0.0082*31.1^3/(3956*$C$1)</f>
        <v>0.11336423117933635</v>
      </c>
      <c r="AK298">
        <f>AJ298/(L298*0.01)</f>
        <v>0.14760967601476085</v>
      </c>
      <c r="AL298">
        <f>AK298*746</f>
        <v>110.1168183070116</v>
      </c>
      <c r="AM298">
        <f>POWER((482439*AJ298*$C$1),1/3)*60/1000</f>
        <v>1.8659999685540942</v>
      </c>
      <c r="AN298">
        <f>AL298/1000</f>
        <v>0.1101168183070116</v>
      </c>
    </row>
    <row r="299" spans="1:44" ht="51.75" x14ac:dyDescent="0.25">
      <c r="A299" s="24" t="s">
        <v>532</v>
      </c>
      <c r="B299" s="25" t="s">
        <v>532</v>
      </c>
      <c r="C299" s="25" t="s">
        <v>568</v>
      </c>
      <c r="D299" s="25" t="s">
        <v>261</v>
      </c>
      <c r="E299" s="25" t="s">
        <v>211</v>
      </c>
      <c r="F299" s="25">
        <v>56</v>
      </c>
      <c r="G299" s="25">
        <v>3450</v>
      </c>
      <c r="H299" s="25" t="b">
        <v>1</v>
      </c>
      <c r="I299" s="25" t="s">
        <v>262</v>
      </c>
      <c r="J299" s="25">
        <v>1.65</v>
      </c>
      <c r="K299" s="25">
        <v>1</v>
      </c>
      <c r="L299" s="25">
        <v>84.9</v>
      </c>
      <c r="M299" s="25">
        <v>1.65</v>
      </c>
      <c r="N299" s="25" t="b">
        <v>1</v>
      </c>
      <c r="O299" s="25">
        <v>60</v>
      </c>
      <c r="P299" s="25">
        <v>1539</v>
      </c>
      <c r="Q299" s="25">
        <v>2.33</v>
      </c>
      <c r="R299" s="25">
        <v>38</v>
      </c>
      <c r="S299" s="25">
        <v>1419</v>
      </c>
      <c r="T299" s="25">
        <v>1.6</v>
      </c>
      <c r="U299" s="25">
        <v>78</v>
      </c>
      <c r="V299" s="25">
        <v>1580</v>
      </c>
      <c r="W299" s="25">
        <v>2.96</v>
      </c>
      <c r="X299" s="25" t="s">
        <v>263</v>
      </c>
      <c r="Y299" s="26">
        <v>42199</v>
      </c>
      <c r="AF299">
        <f>J299*$C$1</f>
        <v>0.90749999999999997</v>
      </c>
      <c r="AG299">
        <f>J299*0.8^3</f>
        <v>0.84480000000000011</v>
      </c>
      <c r="AH299">
        <f>AG299/(L299*0.01)</f>
        <v>0.99505300353356896</v>
      </c>
      <c r="AI299">
        <f>AH299*746</f>
        <v>742.30954063604247</v>
      </c>
      <c r="AM299">
        <f>POWER((482439*AG299*$C$1),1/3)*60/1000</f>
        <v>3.6447766332868445</v>
      </c>
      <c r="AN299">
        <f>AI299/1000</f>
        <v>0.74230954063604249</v>
      </c>
      <c r="AO299">
        <f>AM299/AN299</f>
        <v>4.9100495598693836</v>
      </c>
      <c r="AP299">
        <f>(0.2*AM299+0.8*AM300)/(0.2*AN299+0.8*AN300)</f>
        <v>9.7381048104942867</v>
      </c>
      <c r="AQ299">
        <f>-2.3*LN(J299/1.406)+6.59</f>
        <v>6.221939062594763</v>
      </c>
      <c r="AR299">
        <f>IF(AP299&gt;AQ299,1,0)</f>
        <v>1</v>
      </c>
    </row>
    <row r="300" spans="1:44" ht="51.75" x14ac:dyDescent="0.25">
      <c r="A300" s="24" t="s">
        <v>532</v>
      </c>
      <c r="B300" s="25" t="s">
        <v>532</v>
      </c>
      <c r="C300" s="25" t="s">
        <v>569</v>
      </c>
      <c r="D300" s="25" t="s">
        <v>261</v>
      </c>
      <c r="E300" s="25" t="s">
        <v>211</v>
      </c>
      <c r="F300" s="25">
        <v>56</v>
      </c>
      <c r="G300" s="25">
        <v>600</v>
      </c>
      <c r="H300" s="25" t="b">
        <v>1</v>
      </c>
      <c r="I300" s="25" t="s">
        <v>262</v>
      </c>
      <c r="J300" s="25">
        <v>1.65</v>
      </c>
      <c r="K300" s="25">
        <v>1</v>
      </c>
      <c r="L300" s="25">
        <v>84.9</v>
      </c>
      <c r="M300" s="25">
        <v>1.65</v>
      </c>
      <c r="N300" s="25" t="b">
        <v>1</v>
      </c>
      <c r="O300" s="25">
        <v>11</v>
      </c>
      <c r="P300" s="25">
        <v>24</v>
      </c>
      <c r="Q300" s="25">
        <v>27.5</v>
      </c>
      <c r="R300" s="25">
        <v>7</v>
      </c>
      <c r="S300" s="25">
        <v>23</v>
      </c>
      <c r="T300" s="25">
        <v>18.260000000000002</v>
      </c>
      <c r="U300" s="25">
        <v>14</v>
      </c>
      <c r="V300" s="25">
        <v>24</v>
      </c>
      <c r="W300" s="25">
        <v>35</v>
      </c>
      <c r="X300" s="25" t="s">
        <v>263</v>
      </c>
      <c r="Y300" s="26">
        <v>42199</v>
      </c>
      <c r="AJ300">
        <f>0.0082*31.1^3/(3956*$C$1)</f>
        <v>0.11336423117933635</v>
      </c>
      <c r="AK300">
        <f>AJ300/(L300*0.01)</f>
        <v>0.13352677406282254</v>
      </c>
      <c r="AL300">
        <f>AK300*746</f>
        <v>99.610973450865615</v>
      </c>
      <c r="AM300">
        <f>POWER((482439*AJ300*$C$1),1/3)*60/1000</f>
        <v>1.8659999685540942</v>
      </c>
      <c r="AN300">
        <f>AL300/1000</f>
        <v>9.9610973450865614E-2</v>
      </c>
    </row>
    <row r="301" spans="1:44" ht="51.75" x14ac:dyDescent="0.25">
      <c r="A301" s="24" t="s">
        <v>532</v>
      </c>
      <c r="B301" s="25" t="s">
        <v>532</v>
      </c>
      <c r="C301" s="25" t="s">
        <v>570</v>
      </c>
      <c r="D301" s="25" t="s">
        <v>261</v>
      </c>
      <c r="E301" s="25" t="s">
        <v>211</v>
      </c>
      <c r="F301" s="25">
        <v>56</v>
      </c>
      <c r="G301" s="25">
        <v>3450</v>
      </c>
      <c r="H301" s="25" t="b">
        <v>1</v>
      </c>
      <c r="I301" s="25" t="s">
        <v>262</v>
      </c>
      <c r="J301" s="25">
        <v>2.7</v>
      </c>
      <c r="K301" s="25">
        <v>1</v>
      </c>
      <c r="L301" s="25">
        <v>81.7</v>
      </c>
      <c r="M301" s="25">
        <v>2.7</v>
      </c>
      <c r="N301" s="25" t="b">
        <v>1</v>
      </c>
      <c r="O301" s="25">
        <v>63</v>
      </c>
      <c r="P301" s="25">
        <v>1823</v>
      </c>
      <c r="Q301" s="25">
        <v>2.0699999999999998</v>
      </c>
      <c r="R301" s="25">
        <v>37</v>
      </c>
      <c r="S301" s="25">
        <v>1571</v>
      </c>
      <c r="T301" s="25">
        <v>1.41</v>
      </c>
      <c r="U301" s="25">
        <v>85</v>
      </c>
      <c r="V301" s="25">
        <v>2027</v>
      </c>
      <c r="W301" s="25">
        <v>2.5099999999999998</v>
      </c>
      <c r="X301" s="25" t="s">
        <v>263</v>
      </c>
      <c r="Y301" s="26">
        <v>42199</v>
      </c>
      <c r="AF301">
        <f>J301*$C$1</f>
        <v>1.4850000000000003</v>
      </c>
      <c r="AG301">
        <f>J301*0.8^3</f>
        <v>1.3824000000000005</v>
      </c>
      <c r="AH301">
        <f>AG301/(L301*0.01)</f>
        <v>1.6920440636474914</v>
      </c>
      <c r="AI301">
        <f>AH301*746</f>
        <v>1262.2648714810286</v>
      </c>
      <c r="AM301">
        <f>POWER((482439*AG301*$C$1),1/3)*60/1000</f>
        <v>4.2950101199219644</v>
      </c>
      <c r="AN301">
        <f>AI301/1000</f>
        <v>1.2622648714810287</v>
      </c>
      <c r="AO301">
        <f>AM301/AN301</f>
        <v>3.4026219195045675</v>
      </c>
      <c r="AP301">
        <f>(0.2*AM301+0.8*AM302)/(0.2*AN301+0.8*AN302)</f>
        <v>7.0147977913920663</v>
      </c>
      <c r="AQ301">
        <f>-2.3*LN(J301/1.406)+6.59</f>
        <v>5.089243146869836</v>
      </c>
      <c r="AR301">
        <f>IF(AP301&gt;AQ301,1,0)</f>
        <v>1</v>
      </c>
    </row>
    <row r="302" spans="1:44" ht="51.75" x14ac:dyDescent="0.25">
      <c r="A302" s="24" t="s">
        <v>532</v>
      </c>
      <c r="B302" s="25" t="s">
        <v>532</v>
      </c>
      <c r="C302" s="25" t="s">
        <v>571</v>
      </c>
      <c r="D302" s="25" t="s">
        <v>261</v>
      </c>
      <c r="E302" s="25" t="s">
        <v>211</v>
      </c>
      <c r="F302" s="25">
        <v>56</v>
      </c>
      <c r="G302" s="25">
        <v>600</v>
      </c>
      <c r="H302" s="25" t="b">
        <v>1</v>
      </c>
      <c r="I302" s="25" t="s">
        <v>262</v>
      </c>
      <c r="J302" s="25">
        <v>2.7</v>
      </c>
      <c r="K302" s="25">
        <v>1</v>
      </c>
      <c r="L302" s="25">
        <v>81.7</v>
      </c>
      <c r="M302" s="25">
        <v>2.7</v>
      </c>
      <c r="N302" s="25" t="b">
        <v>1</v>
      </c>
      <c r="O302" s="25">
        <v>11</v>
      </c>
      <c r="P302" s="25">
        <v>44</v>
      </c>
      <c r="Q302" s="25">
        <v>15</v>
      </c>
      <c r="R302" s="25">
        <v>7</v>
      </c>
      <c r="S302" s="25">
        <v>43</v>
      </c>
      <c r="T302" s="25">
        <v>9.76</v>
      </c>
      <c r="U302" s="25">
        <v>15</v>
      </c>
      <c r="V302" s="25">
        <v>46</v>
      </c>
      <c r="W302" s="25">
        <v>19.559999999999999</v>
      </c>
      <c r="X302" s="25" t="s">
        <v>263</v>
      </c>
      <c r="Y302" s="26">
        <v>42199</v>
      </c>
      <c r="AJ302">
        <f>0.0082*31.1^3/(3956*$C$1)</f>
        <v>0.11336423117933635</v>
      </c>
      <c r="AK302">
        <f>AJ302/(L302*0.01)</f>
        <v>0.13875670890983641</v>
      </c>
      <c r="AL302">
        <f>AK302*746</f>
        <v>103.51250484673795</v>
      </c>
      <c r="AM302">
        <f>POWER((482439*AJ302*$C$1),1/3)*60/1000</f>
        <v>1.8659999685540942</v>
      </c>
      <c r="AN302">
        <f>AL302/1000</f>
        <v>0.10351250484673795</v>
      </c>
    </row>
    <row r="303" spans="1:44" ht="51.75" x14ac:dyDescent="0.25">
      <c r="A303" s="24" t="s">
        <v>532</v>
      </c>
      <c r="B303" s="25" t="s">
        <v>532</v>
      </c>
      <c r="C303" s="25" t="s">
        <v>572</v>
      </c>
      <c r="D303" s="25" t="s">
        <v>261</v>
      </c>
      <c r="E303" s="25" t="s">
        <v>211</v>
      </c>
      <c r="F303" s="25">
        <v>56</v>
      </c>
      <c r="G303" s="25">
        <v>3450</v>
      </c>
      <c r="H303" s="25" t="b">
        <v>1</v>
      </c>
      <c r="I303" s="25" t="s">
        <v>262</v>
      </c>
      <c r="J303" s="25">
        <v>1.65</v>
      </c>
      <c r="K303" s="25">
        <v>1</v>
      </c>
      <c r="L303" s="25">
        <v>84.9</v>
      </c>
      <c r="M303" s="25">
        <v>1.65</v>
      </c>
      <c r="N303" s="25" t="b">
        <v>1</v>
      </c>
      <c r="O303" s="25">
        <v>60</v>
      </c>
      <c r="P303" s="25">
        <v>1539</v>
      </c>
      <c r="Q303" s="25">
        <v>2.33</v>
      </c>
      <c r="R303" s="25">
        <v>38</v>
      </c>
      <c r="S303" s="25">
        <v>1419</v>
      </c>
      <c r="T303" s="25">
        <v>1.6</v>
      </c>
      <c r="U303" s="25">
        <v>78</v>
      </c>
      <c r="V303" s="25">
        <v>1580</v>
      </c>
      <c r="W303" s="25">
        <v>2.96</v>
      </c>
      <c r="X303" s="25" t="s">
        <v>263</v>
      </c>
      <c r="Y303" s="26">
        <v>42199</v>
      </c>
      <c r="AF303">
        <f>J303*$C$1</f>
        <v>0.90749999999999997</v>
      </c>
      <c r="AG303">
        <f>J303*0.8^3</f>
        <v>0.84480000000000011</v>
      </c>
      <c r="AH303">
        <f>AG303/(L303*0.01)</f>
        <v>0.99505300353356896</v>
      </c>
      <c r="AI303">
        <f>AH303*746</f>
        <v>742.30954063604247</v>
      </c>
      <c r="AM303">
        <f>POWER((482439*AG303*$C$1),1/3)*60/1000</f>
        <v>3.6447766332868445</v>
      </c>
      <c r="AN303">
        <f>AI303/1000</f>
        <v>0.74230954063604249</v>
      </c>
      <c r="AO303">
        <f>AM303/AN303</f>
        <v>4.9100495598693836</v>
      </c>
      <c r="AP303">
        <f>(0.2*AM303+0.8*AM304)/(0.2*AN303+0.8*AN304)</f>
        <v>9.7381048104942867</v>
      </c>
      <c r="AQ303">
        <f>-2.3*LN(J303/1.406)+6.59</f>
        <v>6.221939062594763</v>
      </c>
      <c r="AR303">
        <f>IF(AP303&gt;AQ303,1,0)</f>
        <v>1</v>
      </c>
    </row>
    <row r="304" spans="1:44" ht="51.75" x14ac:dyDescent="0.25">
      <c r="A304" s="24" t="s">
        <v>532</v>
      </c>
      <c r="B304" s="25" t="s">
        <v>532</v>
      </c>
      <c r="C304" s="25" t="s">
        <v>573</v>
      </c>
      <c r="D304" s="25" t="s">
        <v>261</v>
      </c>
      <c r="E304" s="25" t="s">
        <v>211</v>
      </c>
      <c r="F304" s="25">
        <v>56</v>
      </c>
      <c r="G304" s="25">
        <v>600</v>
      </c>
      <c r="H304" s="25" t="b">
        <v>1</v>
      </c>
      <c r="I304" s="25" t="s">
        <v>262</v>
      </c>
      <c r="J304" s="25">
        <v>1.65</v>
      </c>
      <c r="K304" s="25">
        <v>1</v>
      </c>
      <c r="L304" s="25">
        <v>84.9</v>
      </c>
      <c r="M304" s="25">
        <v>1.65</v>
      </c>
      <c r="N304" s="25" t="b">
        <v>1</v>
      </c>
      <c r="O304" s="25">
        <v>11</v>
      </c>
      <c r="P304" s="25">
        <v>24</v>
      </c>
      <c r="Q304" s="25">
        <v>27.5</v>
      </c>
      <c r="R304" s="25">
        <v>7</v>
      </c>
      <c r="S304" s="25">
        <v>23</v>
      </c>
      <c r="T304" s="25">
        <v>18.260000000000002</v>
      </c>
      <c r="U304" s="25">
        <v>14</v>
      </c>
      <c r="V304" s="25">
        <v>24</v>
      </c>
      <c r="W304" s="25">
        <v>35</v>
      </c>
      <c r="X304" s="25" t="s">
        <v>263</v>
      </c>
      <c r="Y304" s="26">
        <v>42199</v>
      </c>
      <c r="AJ304">
        <f>0.0082*31.1^3/(3956*$C$1)</f>
        <v>0.11336423117933635</v>
      </c>
      <c r="AK304">
        <f>AJ304/(L304*0.01)</f>
        <v>0.13352677406282254</v>
      </c>
      <c r="AL304">
        <f>AK304*746</f>
        <v>99.610973450865615</v>
      </c>
      <c r="AM304">
        <f>POWER((482439*AJ304*$C$1),1/3)*60/1000</f>
        <v>1.8659999685540942</v>
      </c>
      <c r="AN304">
        <f>AL304/1000</f>
        <v>9.9610973450865614E-2</v>
      </c>
    </row>
    <row r="305" spans="1:44" ht="51.75" x14ac:dyDescent="0.25">
      <c r="A305" s="24" t="s">
        <v>532</v>
      </c>
      <c r="B305" s="25" t="s">
        <v>532</v>
      </c>
      <c r="C305" s="25" t="s">
        <v>574</v>
      </c>
      <c r="D305" s="25" t="s">
        <v>261</v>
      </c>
      <c r="E305" s="25" t="s">
        <v>211</v>
      </c>
      <c r="F305" s="25">
        <v>56</v>
      </c>
      <c r="G305" s="25">
        <v>3450</v>
      </c>
      <c r="H305" s="25" t="b">
        <v>1</v>
      </c>
      <c r="I305" s="25" t="s">
        <v>262</v>
      </c>
      <c r="J305" s="25">
        <v>2.7</v>
      </c>
      <c r="K305" s="25">
        <v>1</v>
      </c>
      <c r="L305" s="25">
        <v>81.7</v>
      </c>
      <c r="M305" s="25">
        <v>2.7</v>
      </c>
      <c r="N305" s="25" t="b">
        <v>1</v>
      </c>
      <c r="O305" s="25">
        <v>63</v>
      </c>
      <c r="P305" s="25">
        <v>1823</v>
      </c>
      <c r="Q305" s="25">
        <v>2.0699999999999998</v>
      </c>
      <c r="R305" s="25">
        <v>37</v>
      </c>
      <c r="S305" s="25">
        <v>1571</v>
      </c>
      <c r="T305" s="25">
        <v>1.41</v>
      </c>
      <c r="U305" s="25">
        <v>85</v>
      </c>
      <c r="V305" s="25">
        <v>2027</v>
      </c>
      <c r="W305" s="25">
        <v>2.5099999999999998</v>
      </c>
      <c r="X305" s="25" t="s">
        <v>263</v>
      </c>
      <c r="Y305" s="26">
        <v>42199</v>
      </c>
      <c r="AF305">
        <f>J305*$C$1</f>
        <v>1.4850000000000003</v>
      </c>
      <c r="AG305">
        <f>J305*0.8^3</f>
        <v>1.3824000000000005</v>
      </c>
      <c r="AH305">
        <f>AG305/(L305*0.01)</f>
        <v>1.6920440636474914</v>
      </c>
      <c r="AI305">
        <f>AH305*746</f>
        <v>1262.2648714810286</v>
      </c>
      <c r="AM305">
        <f>POWER((482439*AG305*$C$1),1/3)*60/1000</f>
        <v>4.2950101199219644</v>
      </c>
      <c r="AN305">
        <f>AI305/1000</f>
        <v>1.2622648714810287</v>
      </c>
      <c r="AO305">
        <f>AM305/AN305</f>
        <v>3.4026219195045675</v>
      </c>
      <c r="AP305">
        <f>(0.2*AM305+0.8*AM306)/(0.2*AN305+0.8*AN306)</f>
        <v>7.0147977913920663</v>
      </c>
      <c r="AQ305">
        <f>-2.3*LN(J305/1.406)+6.59</f>
        <v>5.089243146869836</v>
      </c>
      <c r="AR305">
        <f>IF(AP305&gt;AQ305,1,0)</f>
        <v>1</v>
      </c>
    </row>
    <row r="306" spans="1:44" ht="51.75" x14ac:dyDescent="0.25">
      <c r="A306" s="24" t="s">
        <v>532</v>
      </c>
      <c r="B306" s="25" t="s">
        <v>532</v>
      </c>
      <c r="C306" s="25" t="s">
        <v>575</v>
      </c>
      <c r="D306" s="25" t="s">
        <v>261</v>
      </c>
      <c r="E306" s="25" t="s">
        <v>211</v>
      </c>
      <c r="F306" s="25">
        <v>56</v>
      </c>
      <c r="G306" s="25">
        <v>600</v>
      </c>
      <c r="H306" s="25" t="b">
        <v>1</v>
      </c>
      <c r="I306" s="25" t="s">
        <v>262</v>
      </c>
      <c r="J306" s="25">
        <v>2.7</v>
      </c>
      <c r="K306" s="25">
        <v>1</v>
      </c>
      <c r="L306" s="25">
        <v>81.7</v>
      </c>
      <c r="M306" s="25">
        <v>2.7</v>
      </c>
      <c r="N306" s="25" t="b">
        <v>1</v>
      </c>
      <c r="O306" s="25">
        <v>11</v>
      </c>
      <c r="P306" s="25">
        <v>44</v>
      </c>
      <c r="Q306" s="25">
        <v>15</v>
      </c>
      <c r="R306" s="25">
        <v>7</v>
      </c>
      <c r="S306" s="25">
        <v>43</v>
      </c>
      <c r="T306" s="25">
        <v>9.76</v>
      </c>
      <c r="U306" s="25">
        <v>15</v>
      </c>
      <c r="V306" s="25">
        <v>46</v>
      </c>
      <c r="W306" s="25">
        <v>19.559999999999999</v>
      </c>
      <c r="X306" s="25" t="s">
        <v>263</v>
      </c>
      <c r="Y306" s="26">
        <v>42199</v>
      </c>
      <c r="AJ306">
        <f>0.0082*31.1^3/(3956*$C$1)</f>
        <v>0.11336423117933635</v>
      </c>
      <c r="AK306">
        <f>AJ306/(L306*0.01)</f>
        <v>0.13875670890983641</v>
      </c>
      <c r="AL306">
        <f>AK306*746</f>
        <v>103.51250484673795</v>
      </c>
      <c r="AM306">
        <f>POWER((482439*AJ306*$C$1),1/3)*60/1000</f>
        <v>1.8659999685540942</v>
      </c>
      <c r="AN306">
        <f>AL306/1000</f>
        <v>0.10351250484673795</v>
      </c>
    </row>
    <row r="307" spans="1:44" ht="51.75" x14ac:dyDescent="0.25">
      <c r="A307" s="24" t="s">
        <v>532</v>
      </c>
      <c r="B307" s="25" t="s">
        <v>576</v>
      </c>
      <c r="C307" s="25" t="s">
        <v>577</v>
      </c>
      <c r="D307" s="25" t="s">
        <v>261</v>
      </c>
      <c r="E307" s="25" t="s">
        <v>211</v>
      </c>
      <c r="F307" s="25">
        <v>56</v>
      </c>
      <c r="G307" s="25">
        <v>3450</v>
      </c>
      <c r="H307" s="25" t="b">
        <v>1</v>
      </c>
      <c r="I307" s="25" t="s">
        <v>262</v>
      </c>
      <c r="J307" s="25">
        <v>1.65</v>
      </c>
      <c r="K307" s="25">
        <v>1</v>
      </c>
      <c r="L307" s="25">
        <v>84.9</v>
      </c>
      <c r="M307" s="25">
        <v>1.65</v>
      </c>
      <c r="N307" s="25" t="b">
        <v>1</v>
      </c>
      <c r="O307" s="25">
        <v>60</v>
      </c>
      <c r="P307" s="25">
        <v>1450</v>
      </c>
      <c r="Q307" s="25">
        <v>2.48</v>
      </c>
      <c r="R307" s="25">
        <v>38</v>
      </c>
      <c r="S307" s="25">
        <v>1415</v>
      </c>
      <c r="T307" s="25">
        <v>1.61</v>
      </c>
      <c r="U307" s="25">
        <v>77</v>
      </c>
      <c r="V307" s="25">
        <v>1490</v>
      </c>
      <c r="W307" s="25">
        <v>3.1</v>
      </c>
      <c r="X307" s="25" t="s">
        <v>263</v>
      </c>
      <c r="Y307" s="26">
        <v>41239</v>
      </c>
      <c r="AF307">
        <f>J307*$C$1</f>
        <v>0.90749999999999997</v>
      </c>
      <c r="AG307">
        <f>J307*0.8^3</f>
        <v>0.84480000000000011</v>
      </c>
      <c r="AH307">
        <f>AG307/(L307*0.01)</f>
        <v>0.99505300353356896</v>
      </c>
      <c r="AI307">
        <f>AH307*746</f>
        <v>742.30954063604247</v>
      </c>
      <c r="AM307">
        <f>POWER((482439*AG307*$C$1),1/3)*60/1000</f>
        <v>3.6447766332868445</v>
      </c>
      <c r="AN307">
        <f>AI307/1000</f>
        <v>0.74230954063604249</v>
      </c>
      <c r="AO307">
        <f>AM307/AN307</f>
        <v>4.9100495598693836</v>
      </c>
      <c r="AP307">
        <f>(0.2*AM307+0.8*AM308)/(0.2*AN307+0.8*AN308)</f>
        <v>9.5897859906429446</v>
      </c>
      <c r="AQ307">
        <f>-2.3*LN(J307/1.406)+6.59</f>
        <v>6.221939062594763</v>
      </c>
      <c r="AR307">
        <f>IF(AP307&gt;AQ307,1,0)</f>
        <v>1</v>
      </c>
    </row>
    <row r="308" spans="1:44" ht="51.75" x14ac:dyDescent="0.25">
      <c r="A308" s="24" t="s">
        <v>532</v>
      </c>
      <c r="B308" s="25" t="s">
        <v>576</v>
      </c>
      <c r="C308" s="25" t="s">
        <v>577</v>
      </c>
      <c r="D308" s="25" t="s">
        <v>261</v>
      </c>
      <c r="E308" s="25" t="s">
        <v>211</v>
      </c>
      <c r="F308" s="25">
        <v>56</v>
      </c>
      <c r="G308" s="25">
        <v>2100</v>
      </c>
      <c r="H308" s="25" t="b">
        <v>1</v>
      </c>
      <c r="I308" s="25" t="s">
        <v>262</v>
      </c>
      <c r="J308" s="25">
        <v>0.4</v>
      </c>
      <c r="K308" s="25">
        <v>1</v>
      </c>
      <c r="L308" s="25">
        <v>81.3</v>
      </c>
      <c r="M308" s="25">
        <v>0.4</v>
      </c>
      <c r="N308" s="25" t="b">
        <v>1</v>
      </c>
      <c r="O308" s="25">
        <v>38</v>
      </c>
      <c r="P308" s="25">
        <v>372</v>
      </c>
      <c r="Q308" s="25">
        <v>6.12</v>
      </c>
      <c r="R308" s="25">
        <v>24</v>
      </c>
      <c r="S308" s="25">
        <v>351</v>
      </c>
      <c r="T308" s="25">
        <v>4.0999999999999996</v>
      </c>
      <c r="U308" s="25">
        <v>50</v>
      </c>
      <c r="V308" s="25">
        <v>383</v>
      </c>
      <c r="W308" s="25">
        <v>7.83</v>
      </c>
      <c r="X308" s="25" t="s">
        <v>263</v>
      </c>
      <c r="Y308" s="26">
        <v>41239</v>
      </c>
      <c r="AJ308">
        <f>0.0082*31.1^3/(3956*$C$1)</f>
        <v>0.11336423117933635</v>
      </c>
      <c r="AK308">
        <f>AJ308/(L308*0.01)</f>
        <v>0.13943939874457117</v>
      </c>
      <c r="AL308">
        <f>AK308*746</f>
        <v>104.0217914634501</v>
      </c>
      <c r="AM308">
        <f>POWER((482439*AJ308*$C$1),1/3)*60/1000</f>
        <v>1.8659999685540942</v>
      </c>
      <c r="AN308">
        <f>AL308/1000</f>
        <v>0.1040217914634501</v>
      </c>
    </row>
    <row r="309" spans="1:44" ht="51.75" x14ac:dyDescent="0.25">
      <c r="A309" s="24" t="s">
        <v>532</v>
      </c>
      <c r="B309" s="25" t="s">
        <v>576</v>
      </c>
      <c r="C309" s="25" t="s">
        <v>578</v>
      </c>
      <c r="D309" s="25" t="s">
        <v>261</v>
      </c>
      <c r="E309" s="25" t="s">
        <v>211</v>
      </c>
      <c r="F309" s="25">
        <v>56</v>
      </c>
      <c r="G309" s="25">
        <v>3450</v>
      </c>
      <c r="H309" s="25" t="b">
        <v>1</v>
      </c>
      <c r="I309" s="25" t="s">
        <v>262</v>
      </c>
      <c r="J309" s="25">
        <v>2.7</v>
      </c>
      <c r="K309" s="25">
        <v>1</v>
      </c>
      <c r="L309" s="25">
        <v>81.7</v>
      </c>
      <c r="M309" s="25">
        <v>2.7</v>
      </c>
      <c r="N309" s="25" t="b">
        <v>1</v>
      </c>
      <c r="O309" s="25">
        <v>65</v>
      </c>
      <c r="P309" s="25">
        <v>1864</v>
      </c>
      <c r="Q309" s="25">
        <v>2.09</v>
      </c>
      <c r="R309" s="25">
        <v>39</v>
      </c>
      <c r="S309" s="25">
        <v>1724</v>
      </c>
      <c r="T309" s="25">
        <v>1.35</v>
      </c>
      <c r="U309" s="25">
        <v>86</v>
      </c>
      <c r="V309" s="25">
        <v>1992</v>
      </c>
      <c r="W309" s="25">
        <v>2.59</v>
      </c>
      <c r="X309" s="25" t="s">
        <v>263</v>
      </c>
      <c r="Y309" s="26">
        <v>41249</v>
      </c>
      <c r="AF309">
        <f>J309*$C$1</f>
        <v>1.4850000000000003</v>
      </c>
      <c r="AG309">
        <f>J309*0.8^3</f>
        <v>1.3824000000000005</v>
      </c>
      <c r="AH309">
        <f>AG309/(L309*0.01)</f>
        <v>1.6920440636474914</v>
      </c>
      <c r="AI309">
        <f>AH309*746</f>
        <v>1262.2648714810286</v>
      </c>
      <c r="AM309">
        <f>POWER((482439*AG309*$C$1),1/3)*60/1000</f>
        <v>4.2950101199219644</v>
      </c>
      <c r="AN309">
        <f>AI309/1000</f>
        <v>1.2622648714810287</v>
      </c>
      <c r="AO309">
        <f>AM309/AN309</f>
        <v>3.4026219195045675</v>
      </c>
      <c r="AP309">
        <f>(0.2*AM309+0.8*AM310)/(0.2*AN309+0.8*AN310)</f>
        <v>6.8872121126379726</v>
      </c>
      <c r="AQ309">
        <f>-2.3*LN(J309/1.406)+6.59</f>
        <v>5.089243146869836</v>
      </c>
      <c r="AR309">
        <f>IF(AP309&gt;AQ309,1,0)</f>
        <v>1</v>
      </c>
    </row>
    <row r="310" spans="1:44" ht="51.75" x14ac:dyDescent="0.25">
      <c r="A310" s="24" t="s">
        <v>532</v>
      </c>
      <c r="B310" s="25" t="s">
        <v>576</v>
      </c>
      <c r="C310" s="25" t="s">
        <v>578</v>
      </c>
      <c r="D310" s="25" t="s">
        <v>261</v>
      </c>
      <c r="E310" s="25" t="s">
        <v>211</v>
      </c>
      <c r="F310" s="25">
        <v>56</v>
      </c>
      <c r="G310" s="25">
        <v>2100</v>
      </c>
      <c r="H310" s="25" t="b">
        <v>1</v>
      </c>
      <c r="I310" s="25" t="s">
        <v>262</v>
      </c>
      <c r="J310" s="25">
        <v>0.62</v>
      </c>
      <c r="K310" s="25">
        <v>1</v>
      </c>
      <c r="L310" s="25">
        <v>76</v>
      </c>
      <c r="M310" s="25">
        <v>0.62</v>
      </c>
      <c r="N310" s="25" t="b">
        <v>1</v>
      </c>
      <c r="O310" s="25">
        <v>39</v>
      </c>
      <c r="P310" s="25">
        <v>463</v>
      </c>
      <c r="Q310" s="25">
        <v>5.05</v>
      </c>
      <c r="R310" s="25">
        <v>24</v>
      </c>
      <c r="S310" s="25">
        <v>440</v>
      </c>
      <c r="T310" s="25">
        <v>3.27</v>
      </c>
      <c r="U310" s="25">
        <v>53</v>
      </c>
      <c r="V310" s="25">
        <v>496</v>
      </c>
      <c r="W310" s="25">
        <v>6.41</v>
      </c>
      <c r="X310" s="25" t="s">
        <v>263</v>
      </c>
      <c r="Y310" s="26">
        <v>41249</v>
      </c>
      <c r="AJ310">
        <f>0.0082*31.1^3/(3956*$C$1)</f>
        <v>0.11336423117933635</v>
      </c>
      <c r="AK310">
        <f>AJ310/(L310*0.01)</f>
        <v>0.14916346207807413</v>
      </c>
      <c r="AL310">
        <f>AK310*746</f>
        <v>111.2759427102433</v>
      </c>
      <c r="AM310">
        <f>POWER((482439*AJ310*$C$1),1/3)*60/1000</f>
        <v>1.8659999685540942</v>
      </c>
      <c r="AN310">
        <f>AL310/1000</f>
        <v>0.1112759427102433</v>
      </c>
    </row>
    <row r="311" spans="1:44" ht="51.75" x14ac:dyDescent="0.25">
      <c r="A311" s="24" t="s">
        <v>532</v>
      </c>
      <c r="B311" s="25" t="s">
        <v>579</v>
      </c>
      <c r="C311" s="25" t="s">
        <v>580</v>
      </c>
      <c r="D311" s="25" t="s">
        <v>261</v>
      </c>
      <c r="E311" s="25" t="s">
        <v>211</v>
      </c>
      <c r="F311" s="25">
        <v>56</v>
      </c>
      <c r="G311" s="25">
        <v>3450</v>
      </c>
      <c r="H311" s="25" t="b">
        <v>1</v>
      </c>
      <c r="I311" s="25" t="s">
        <v>262</v>
      </c>
      <c r="J311" s="25">
        <v>1.65</v>
      </c>
      <c r="K311" s="25">
        <v>1</v>
      </c>
      <c r="L311" s="25">
        <v>84.9</v>
      </c>
      <c r="M311" s="25">
        <v>1.65</v>
      </c>
      <c r="N311" s="25" t="b">
        <v>1</v>
      </c>
      <c r="O311" s="25">
        <v>60</v>
      </c>
      <c r="P311" s="25">
        <v>1539</v>
      </c>
      <c r="Q311" s="25">
        <v>2.33</v>
      </c>
      <c r="R311" s="25">
        <v>38</v>
      </c>
      <c r="S311" s="25">
        <v>1419</v>
      </c>
      <c r="T311" s="25">
        <v>1.6</v>
      </c>
      <c r="U311" s="25">
        <v>78</v>
      </c>
      <c r="V311" s="25">
        <v>1580</v>
      </c>
      <c r="W311" s="25">
        <v>2.96</v>
      </c>
      <c r="X311" s="25" t="s">
        <v>263</v>
      </c>
      <c r="Y311" s="26">
        <v>42199</v>
      </c>
      <c r="AF311">
        <f>J311*$C$1</f>
        <v>0.90749999999999997</v>
      </c>
      <c r="AG311">
        <f>J311*0.8^3</f>
        <v>0.84480000000000011</v>
      </c>
      <c r="AH311">
        <f>AG311/(L311*0.01)</f>
        <v>0.99505300353356896</v>
      </c>
      <c r="AI311">
        <f>AH311*746</f>
        <v>742.30954063604247</v>
      </c>
      <c r="AM311">
        <f>POWER((482439*AG311*$C$1),1/3)*60/1000</f>
        <v>3.6447766332868445</v>
      </c>
      <c r="AN311">
        <f>AI311/1000</f>
        <v>0.74230954063604249</v>
      </c>
      <c r="AO311">
        <f>AM311/AN311</f>
        <v>4.9100495598693836</v>
      </c>
      <c r="AP311">
        <f>(0.2*AM311+0.8*AM312)/(0.2*AN311+0.8*AN312)</f>
        <v>9.7381048104942867</v>
      </c>
      <c r="AQ311">
        <f>-2.3*LN(J311/1.406)+6.59</f>
        <v>6.221939062594763</v>
      </c>
      <c r="AR311">
        <f>IF(AP311&gt;AQ311,1,0)</f>
        <v>1</v>
      </c>
    </row>
    <row r="312" spans="1:44" ht="51.75" x14ac:dyDescent="0.25">
      <c r="A312" s="24" t="s">
        <v>532</v>
      </c>
      <c r="B312" s="25" t="s">
        <v>579</v>
      </c>
      <c r="C312" s="25" t="s">
        <v>581</v>
      </c>
      <c r="D312" s="25" t="s">
        <v>261</v>
      </c>
      <c r="E312" s="25" t="s">
        <v>211</v>
      </c>
      <c r="F312" s="25">
        <v>56</v>
      </c>
      <c r="G312" s="25">
        <v>600</v>
      </c>
      <c r="H312" s="25" t="b">
        <v>1</v>
      </c>
      <c r="I312" s="25" t="s">
        <v>262</v>
      </c>
      <c r="J312" s="25">
        <v>1.65</v>
      </c>
      <c r="K312" s="25">
        <v>1</v>
      </c>
      <c r="L312" s="25">
        <v>84.9</v>
      </c>
      <c r="M312" s="25">
        <v>1.65</v>
      </c>
      <c r="N312" s="25" t="b">
        <v>1</v>
      </c>
      <c r="O312" s="25">
        <v>11</v>
      </c>
      <c r="P312" s="25">
        <v>24</v>
      </c>
      <c r="Q312" s="25">
        <v>27.5</v>
      </c>
      <c r="R312" s="25">
        <v>7</v>
      </c>
      <c r="S312" s="25">
        <v>23</v>
      </c>
      <c r="T312" s="25">
        <v>18.260000000000002</v>
      </c>
      <c r="U312" s="25">
        <v>14</v>
      </c>
      <c r="V312" s="25">
        <v>24</v>
      </c>
      <c r="W312" s="25">
        <v>35</v>
      </c>
      <c r="X312" s="25" t="s">
        <v>263</v>
      </c>
      <c r="Y312" s="26">
        <v>42199</v>
      </c>
      <c r="AJ312">
        <f>0.0082*31.1^3/(3956*$C$1)</f>
        <v>0.11336423117933635</v>
      </c>
      <c r="AK312">
        <f>AJ312/(L312*0.01)</f>
        <v>0.13352677406282254</v>
      </c>
      <c r="AL312">
        <f>AK312*746</f>
        <v>99.610973450865615</v>
      </c>
      <c r="AM312">
        <f>POWER((482439*AJ312*$C$1),1/3)*60/1000</f>
        <v>1.8659999685540942</v>
      </c>
      <c r="AN312">
        <f>AL312/1000</f>
        <v>9.9610973450865614E-2</v>
      </c>
    </row>
    <row r="313" spans="1:44" ht="51.75" x14ac:dyDescent="0.25">
      <c r="A313" s="24" t="s">
        <v>532</v>
      </c>
      <c r="B313" s="25" t="s">
        <v>579</v>
      </c>
      <c r="C313" s="25" t="s">
        <v>582</v>
      </c>
      <c r="D313" s="25" t="s">
        <v>261</v>
      </c>
      <c r="E313" s="25" t="s">
        <v>211</v>
      </c>
      <c r="F313" s="25">
        <v>56</v>
      </c>
      <c r="G313" s="25">
        <v>3450</v>
      </c>
      <c r="H313" s="25" t="b">
        <v>1</v>
      </c>
      <c r="I313" s="25" t="s">
        <v>262</v>
      </c>
      <c r="J313" s="25">
        <v>2.7</v>
      </c>
      <c r="K313" s="25">
        <v>1</v>
      </c>
      <c r="L313" s="25">
        <v>81.7</v>
      </c>
      <c r="M313" s="25">
        <v>2.7</v>
      </c>
      <c r="N313" s="25" t="b">
        <v>1</v>
      </c>
      <c r="O313" s="25">
        <v>63</v>
      </c>
      <c r="P313" s="25">
        <v>1823</v>
      </c>
      <c r="Q313" s="25">
        <v>2.0699999999999998</v>
      </c>
      <c r="R313" s="25">
        <v>37</v>
      </c>
      <c r="S313" s="25">
        <v>1571</v>
      </c>
      <c r="T313" s="25">
        <v>1.41</v>
      </c>
      <c r="U313" s="25">
        <v>85</v>
      </c>
      <c r="V313" s="25">
        <v>2027</v>
      </c>
      <c r="W313" s="25">
        <v>2.5099999999999998</v>
      </c>
      <c r="X313" s="25" t="s">
        <v>263</v>
      </c>
      <c r="Y313" s="26">
        <v>42199</v>
      </c>
      <c r="AF313">
        <f>J313*$C$1</f>
        <v>1.4850000000000003</v>
      </c>
      <c r="AG313">
        <f>J313*0.8^3</f>
        <v>1.3824000000000005</v>
      </c>
      <c r="AH313">
        <f>AG313/(L313*0.01)</f>
        <v>1.6920440636474914</v>
      </c>
      <c r="AI313">
        <f>AH313*746</f>
        <v>1262.2648714810286</v>
      </c>
      <c r="AM313">
        <f>POWER((482439*AG313*$C$1),1/3)*60/1000</f>
        <v>4.2950101199219644</v>
      </c>
      <c r="AN313">
        <f>AI313/1000</f>
        <v>1.2622648714810287</v>
      </c>
      <c r="AO313">
        <f>AM313/AN313</f>
        <v>3.4026219195045675</v>
      </c>
      <c r="AP313">
        <f>(0.2*AM313+0.8*AM314)/(0.2*AN313+0.8*AN314)</f>
        <v>7.0147977913920663</v>
      </c>
      <c r="AQ313">
        <f>-2.3*LN(J313/1.406)+6.59</f>
        <v>5.089243146869836</v>
      </c>
      <c r="AR313">
        <f>IF(AP313&gt;AQ313,1,0)</f>
        <v>1</v>
      </c>
    </row>
    <row r="314" spans="1:44" ht="51.75" x14ac:dyDescent="0.25">
      <c r="A314" s="24" t="s">
        <v>532</v>
      </c>
      <c r="B314" s="25" t="s">
        <v>579</v>
      </c>
      <c r="C314" s="25" t="s">
        <v>583</v>
      </c>
      <c r="D314" s="25" t="s">
        <v>261</v>
      </c>
      <c r="E314" s="25" t="s">
        <v>211</v>
      </c>
      <c r="F314" s="25">
        <v>56</v>
      </c>
      <c r="G314" s="25">
        <v>600</v>
      </c>
      <c r="H314" s="25" t="b">
        <v>1</v>
      </c>
      <c r="I314" s="25" t="s">
        <v>262</v>
      </c>
      <c r="J314" s="25">
        <v>2.7</v>
      </c>
      <c r="K314" s="25">
        <v>1</v>
      </c>
      <c r="L314" s="25">
        <v>81.7</v>
      </c>
      <c r="M314" s="25">
        <v>2.7</v>
      </c>
      <c r="N314" s="25" t="b">
        <v>1</v>
      </c>
      <c r="O314" s="25">
        <v>11</v>
      </c>
      <c r="P314" s="25">
        <v>44</v>
      </c>
      <c r="Q314" s="25">
        <v>15</v>
      </c>
      <c r="R314" s="25">
        <v>7</v>
      </c>
      <c r="S314" s="25">
        <v>43</v>
      </c>
      <c r="T314" s="25">
        <v>9.76</v>
      </c>
      <c r="U314" s="25">
        <v>15</v>
      </c>
      <c r="V314" s="25">
        <v>46</v>
      </c>
      <c r="W314" s="25">
        <v>19.559999999999999</v>
      </c>
      <c r="X314" s="25" t="s">
        <v>263</v>
      </c>
      <c r="Y314" s="26">
        <v>42199</v>
      </c>
      <c r="AJ314">
        <f>0.0082*31.1^3/(3956*$C$1)</f>
        <v>0.11336423117933635</v>
      </c>
      <c r="AK314">
        <f>AJ314/(L314*0.01)</f>
        <v>0.13875670890983641</v>
      </c>
      <c r="AL314">
        <f>AK314*746</f>
        <v>103.51250484673795</v>
      </c>
      <c r="AM314">
        <f>POWER((482439*AJ314*$C$1),1/3)*60/1000</f>
        <v>1.8659999685540942</v>
      </c>
      <c r="AN314">
        <f>AL314/1000</f>
        <v>0.10351250484673795</v>
      </c>
    </row>
    <row r="315" spans="1:44" ht="51.75" x14ac:dyDescent="0.25">
      <c r="A315" s="24" t="s">
        <v>532</v>
      </c>
      <c r="B315" s="25" t="s">
        <v>579</v>
      </c>
      <c r="C315" s="25" t="s">
        <v>584</v>
      </c>
      <c r="D315" s="25" t="s">
        <v>261</v>
      </c>
      <c r="E315" s="25" t="s">
        <v>211</v>
      </c>
      <c r="F315" s="25">
        <v>56</v>
      </c>
      <c r="G315" s="25">
        <v>3450</v>
      </c>
      <c r="H315" s="25" t="b">
        <v>1</v>
      </c>
      <c r="I315" s="25" t="s">
        <v>262</v>
      </c>
      <c r="J315" s="25">
        <v>2.4</v>
      </c>
      <c r="K315" s="25">
        <v>1.6</v>
      </c>
      <c r="L315" s="25">
        <v>82.2</v>
      </c>
      <c r="M315" s="25">
        <v>1.5</v>
      </c>
      <c r="N315" s="25" t="b">
        <v>1</v>
      </c>
      <c r="O315" s="25">
        <v>63</v>
      </c>
      <c r="P315" s="25">
        <v>1877</v>
      </c>
      <c r="Q315" s="25">
        <v>2.0099999999999998</v>
      </c>
      <c r="R315" s="25">
        <v>38</v>
      </c>
      <c r="S315" s="25">
        <v>1709</v>
      </c>
      <c r="T315" s="25">
        <v>1.33</v>
      </c>
      <c r="U315" s="25">
        <v>84</v>
      </c>
      <c r="V315" s="25">
        <v>2038</v>
      </c>
      <c r="W315" s="25">
        <v>2.4700000000000002</v>
      </c>
      <c r="X315" s="25" t="s">
        <v>263</v>
      </c>
      <c r="Y315" s="26">
        <v>42199</v>
      </c>
      <c r="AF315">
        <f>J315*$C$1</f>
        <v>1.32</v>
      </c>
      <c r="AG315">
        <f>J315*0.8^3</f>
        <v>1.2288000000000003</v>
      </c>
      <c r="AH315">
        <f>AG315/(L315*0.01)</f>
        <v>1.4948905109489055</v>
      </c>
      <c r="AI315">
        <f>AH315*746</f>
        <v>1115.1883211678835</v>
      </c>
      <c r="AM315">
        <f>POWER((482439*AG315*$C$1),1/3)*60/1000</f>
        <v>4.1296509999489484</v>
      </c>
      <c r="AN315">
        <f>AI315/1000</f>
        <v>1.1151883211678835</v>
      </c>
      <c r="AO315">
        <f>AM315/AN315</f>
        <v>3.7030974244997132</v>
      </c>
      <c r="AP315">
        <f>(0.2*AM315+0.8*AM316)/(0.2*AN315+0.8*AN316)</f>
        <v>7.5938302263050863</v>
      </c>
      <c r="AQ315">
        <f>-2.3*LN(J315/1.406)+6.59</f>
        <v>5.3601441288795186</v>
      </c>
      <c r="AR315">
        <f>IF(AP315&gt;AQ315,1,0)</f>
        <v>1</v>
      </c>
    </row>
    <row r="316" spans="1:44" ht="51.75" x14ac:dyDescent="0.25">
      <c r="A316" s="24" t="s">
        <v>532</v>
      </c>
      <c r="B316" s="25" t="s">
        <v>579</v>
      </c>
      <c r="C316" s="25" t="s">
        <v>585</v>
      </c>
      <c r="D316" s="25" t="s">
        <v>261</v>
      </c>
      <c r="E316" s="25" t="s">
        <v>211</v>
      </c>
      <c r="F316" s="25">
        <v>56</v>
      </c>
      <c r="G316" s="25">
        <v>1035</v>
      </c>
      <c r="H316" s="25" t="b">
        <v>1</v>
      </c>
      <c r="I316" s="25" t="s">
        <v>262</v>
      </c>
      <c r="J316" s="25">
        <v>2.4</v>
      </c>
      <c r="K316" s="25">
        <v>1.6</v>
      </c>
      <c r="L316" s="25">
        <v>82.2</v>
      </c>
      <c r="M316" s="25">
        <v>1.5</v>
      </c>
      <c r="N316" s="25" t="b">
        <v>1</v>
      </c>
      <c r="O316" s="25">
        <v>19</v>
      </c>
      <c r="P316" s="25">
        <v>100</v>
      </c>
      <c r="Q316" s="25">
        <v>11.4</v>
      </c>
      <c r="R316" s="25">
        <v>12</v>
      </c>
      <c r="S316" s="25">
        <v>95</v>
      </c>
      <c r="T316" s="25">
        <v>7.57</v>
      </c>
      <c r="U316" s="25">
        <v>26</v>
      </c>
      <c r="V316" s="25">
        <v>104</v>
      </c>
      <c r="W316" s="25">
        <v>15</v>
      </c>
      <c r="X316" s="25" t="s">
        <v>263</v>
      </c>
      <c r="Y316" s="26">
        <v>42199</v>
      </c>
      <c r="AJ316">
        <f>0.0082*31.1^3/(3956*$C$1)</f>
        <v>0.11336423117933635</v>
      </c>
      <c r="AK316">
        <f>AJ316/(L316*0.01)</f>
        <v>0.13791268999919262</v>
      </c>
      <c r="AL316">
        <f>AK316*746</f>
        <v>102.8828667393977</v>
      </c>
      <c r="AM316">
        <f>POWER((482439*AJ316*$C$1),1/3)*60/1000</f>
        <v>1.8659999685540942</v>
      </c>
      <c r="AN316">
        <f>AL316/1000</f>
        <v>0.1028828667393977</v>
      </c>
    </row>
    <row r="317" spans="1:44" ht="51.75" x14ac:dyDescent="0.25">
      <c r="A317" s="24" t="s">
        <v>532</v>
      </c>
      <c r="B317" s="25" t="s">
        <v>579</v>
      </c>
      <c r="C317" s="25" t="s">
        <v>586</v>
      </c>
      <c r="D317" s="25" t="s">
        <v>261</v>
      </c>
      <c r="E317" s="25" t="s">
        <v>211</v>
      </c>
      <c r="F317" s="25">
        <v>56</v>
      </c>
      <c r="G317" s="25">
        <v>3450</v>
      </c>
      <c r="H317" s="25" t="b">
        <v>1</v>
      </c>
      <c r="I317" s="25" t="s">
        <v>262</v>
      </c>
      <c r="J317" s="25">
        <v>3.45</v>
      </c>
      <c r="K317" s="25">
        <v>1.1499999999999999</v>
      </c>
      <c r="L317" s="25">
        <v>76.8</v>
      </c>
      <c r="M317" s="25">
        <v>3</v>
      </c>
      <c r="N317" s="25" t="b">
        <v>1</v>
      </c>
      <c r="O317" s="25">
        <v>66</v>
      </c>
      <c r="P317" s="25">
        <v>2115</v>
      </c>
      <c r="Q317" s="25">
        <v>1.87</v>
      </c>
      <c r="R317" s="25">
        <v>39</v>
      </c>
      <c r="S317" s="25">
        <v>1836</v>
      </c>
      <c r="T317" s="25">
        <v>1.27</v>
      </c>
      <c r="U317" s="25">
        <v>90</v>
      </c>
      <c r="V317" s="25">
        <v>2356</v>
      </c>
      <c r="W317" s="25">
        <v>2.29</v>
      </c>
      <c r="X317" s="25" t="s">
        <v>263</v>
      </c>
      <c r="Y317" s="26">
        <v>42199</v>
      </c>
      <c r="AF317">
        <f>J317*$C$1</f>
        <v>1.8975000000000002</v>
      </c>
      <c r="AG317">
        <f>J317*0.8^3</f>
        <v>1.7664000000000004</v>
      </c>
      <c r="AH317">
        <f>AG317/(L317*0.01)</f>
        <v>2.3000000000000007</v>
      </c>
      <c r="AI317">
        <f>AH317*746</f>
        <v>1715.8000000000006</v>
      </c>
      <c r="AM317">
        <f>POWER((482439*AG317*$C$1),1/3)*60/1000</f>
        <v>4.660680174383045</v>
      </c>
      <c r="AN317">
        <f>AI317/1000</f>
        <v>1.7158000000000007</v>
      </c>
      <c r="AO317">
        <f>AM317/AN317</f>
        <v>2.7163306762927166</v>
      </c>
      <c r="AP317">
        <f>(0.2*AM317+0.8*AM318)/(0.2*AN317+0.8*AN318)</f>
        <v>5.6229949780057309</v>
      </c>
      <c r="AQ317">
        <f>-2.3*LN(J317/1.406)+6.59</f>
        <v>4.525461493393971</v>
      </c>
      <c r="AR317">
        <f>IF(AP317&gt;AQ317,1,0)</f>
        <v>1</v>
      </c>
    </row>
    <row r="318" spans="1:44" ht="51.75" x14ac:dyDescent="0.25">
      <c r="A318" s="24" t="s">
        <v>532</v>
      </c>
      <c r="B318" s="25" t="s">
        <v>579</v>
      </c>
      <c r="C318" s="25" t="s">
        <v>587</v>
      </c>
      <c r="D318" s="25" t="s">
        <v>261</v>
      </c>
      <c r="E318" s="25" t="s">
        <v>211</v>
      </c>
      <c r="F318" s="25">
        <v>56</v>
      </c>
      <c r="G318" s="25">
        <v>1035</v>
      </c>
      <c r="H318" s="25" t="b">
        <v>1</v>
      </c>
      <c r="I318" s="25" t="s">
        <v>262</v>
      </c>
      <c r="J318" s="25">
        <v>3.45</v>
      </c>
      <c r="K318" s="25">
        <v>1.1499999999999999</v>
      </c>
      <c r="L318" s="25">
        <v>76.8</v>
      </c>
      <c r="M318" s="25">
        <v>3</v>
      </c>
      <c r="N318" s="25" t="b">
        <v>1</v>
      </c>
      <c r="O318" s="25">
        <v>20</v>
      </c>
      <c r="P318" s="25">
        <v>106</v>
      </c>
      <c r="Q318" s="25">
        <v>11.32</v>
      </c>
      <c r="R318" s="25">
        <v>12</v>
      </c>
      <c r="S318" s="25">
        <v>99</v>
      </c>
      <c r="T318" s="25">
        <v>7.27</v>
      </c>
      <c r="U318" s="25">
        <v>27</v>
      </c>
      <c r="V318" s="25">
        <v>111</v>
      </c>
      <c r="W318" s="25">
        <v>14.59</v>
      </c>
      <c r="X318" s="25" t="s">
        <v>263</v>
      </c>
      <c r="Y318" s="26">
        <v>42199</v>
      </c>
      <c r="AJ318">
        <f>0.0082*31.1^3/(3956*$C$1)</f>
        <v>0.11336423117933635</v>
      </c>
      <c r="AK318">
        <f>AJ318/(L318*0.01)</f>
        <v>0.14760967601476085</v>
      </c>
      <c r="AL318">
        <f>AK318*746</f>
        <v>110.1168183070116</v>
      </c>
      <c r="AM318">
        <f>POWER((482439*AJ318*$C$1),1/3)*60/1000</f>
        <v>1.8659999685540942</v>
      </c>
      <c r="AN318">
        <f>AL318/1000</f>
        <v>0.1101168183070116</v>
      </c>
    </row>
    <row r="319" spans="1:44" ht="51.75" x14ac:dyDescent="0.25">
      <c r="A319" s="24" t="s">
        <v>588</v>
      </c>
      <c r="B319" s="25" t="s">
        <v>588</v>
      </c>
      <c r="C319" s="25" t="s">
        <v>589</v>
      </c>
      <c r="D319" s="25" t="s">
        <v>281</v>
      </c>
      <c r="E319" s="25" t="s">
        <v>89</v>
      </c>
      <c r="F319" s="25">
        <v>48</v>
      </c>
      <c r="G319" s="25">
        <v>3450</v>
      </c>
      <c r="H319" s="25" t="b">
        <v>1</v>
      </c>
      <c r="I319" s="25" t="s">
        <v>262</v>
      </c>
      <c r="J319" s="25">
        <v>1</v>
      </c>
      <c r="K319" s="25">
        <v>1</v>
      </c>
      <c r="L319" s="25">
        <v>60.9</v>
      </c>
      <c r="M319" s="25">
        <v>1</v>
      </c>
      <c r="N319" s="25" t="b">
        <v>1</v>
      </c>
      <c r="O319" s="25">
        <v>47</v>
      </c>
      <c r="P319" s="25">
        <v>1155</v>
      </c>
      <c r="Q319" s="25">
        <v>2.44</v>
      </c>
      <c r="R319" s="25">
        <v>29</v>
      </c>
      <c r="S319" s="25">
        <v>1066</v>
      </c>
      <c r="T319" s="25">
        <v>1.63</v>
      </c>
      <c r="U319" s="25">
        <v>62</v>
      </c>
      <c r="V319" s="25">
        <v>1216</v>
      </c>
      <c r="W319" s="25">
        <v>3.06</v>
      </c>
      <c r="X319" s="25" t="s">
        <v>263</v>
      </c>
      <c r="Y319" s="26">
        <v>42199</v>
      </c>
      <c r="Z319">
        <f t="shared" ref="Z319:Z328" si="40">J319/(L319*0.01)</f>
        <v>1.6420361247947455</v>
      </c>
      <c r="AA319">
        <f t="shared" ref="AA319:AA328" si="41">Z319*746</f>
        <v>1224.9589490968801</v>
      </c>
      <c r="AB319">
        <f t="shared" ref="AB319:AB328" si="42">POWER((482439*J319*$C$1),1/3)*60/1000</f>
        <v>3.8555494984991165</v>
      </c>
      <c r="AC319">
        <f t="shared" ref="AC319:AC328" si="43">AA319/1000</f>
        <v>1.2249589490968802</v>
      </c>
      <c r="AD319">
        <f t="shared" ref="AD319:AD328" si="44">AB319/AC319</f>
        <v>3.1474928211608066</v>
      </c>
      <c r="AE319">
        <f>(0.2*AB319+0.8*AB320)/(0.2*AC319+0.8*AC320)</f>
        <v>6.2949856423216142</v>
      </c>
      <c r="AF319">
        <f>J319*$C$1</f>
        <v>0.55000000000000004</v>
      </c>
      <c r="AQ319">
        <f>-2.3*LN(J319/1.406)+6.59</f>
        <v>7.3737222247934877</v>
      </c>
      <c r="AR319">
        <f>IF(AE319&gt;AQ319,1,0)</f>
        <v>0</v>
      </c>
    </row>
    <row r="320" spans="1:44" ht="51.75" x14ac:dyDescent="0.25">
      <c r="A320" s="24" t="s">
        <v>588</v>
      </c>
      <c r="B320" s="25" t="s">
        <v>588</v>
      </c>
      <c r="C320" s="25" t="s">
        <v>590</v>
      </c>
      <c r="D320" s="25" t="s">
        <v>281</v>
      </c>
      <c r="E320" s="25" t="s">
        <v>89</v>
      </c>
      <c r="F320" s="25">
        <v>48</v>
      </c>
      <c r="G320" s="25">
        <v>1725</v>
      </c>
      <c r="H320" s="25" t="b">
        <v>1</v>
      </c>
      <c r="I320" s="25" t="s">
        <v>262</v>
      </c>
      <c r="J320" s="27">
        <v>0.125</v>
      </c>
      <c r="K320" s="25">
        <v>1</v>
      </c>
      <c r="L320" s="25">
        <v>60.9</v>
      </c>
      <c r="M320" s="25">
        <v>1</v>
      </c>
      <c r="N320" s="25" t="b">
        <v>1</v>
      </c>
      <c r="O320" s="25">
        <v>24</v>
      </c>
      <c r="P320" s="25">
        <v>187</v>
      </c>
      <c r="Q320" s="25">
        <v>7.7</v>
      </c>
      <c r="R320" s="25">
        <v>15</v>
      </c>
      <c r="S320" s="25">
        <v>173</v>
      </c>
      <c r="T320" s="25">
        <v>5.2</v>
      </c>
      <c r="U320" s="25">
        <v>32</v>
      </c>
      <c r="V320" s="25">
        <v>197</v>
      </c>
      <c r="W320" s="25">
        <v>9.74</v>
      </c>
      <c r="X320" s="25" t="s">
        <v>263</v>
      </c>
      <c r="Y320" s="26">
        <v>42199</v>
      </c>
      <c r="Z320">
        <f t="shared" si="40"/>
        <v>0.20525451559934318</v>
      </c>
      <c r="AA320">
        <f t="shared" si="41"/>
        <v>153.11986863711002</v>
      </c>
      <c r="AB320">
        <f t="shared" si="42"/>
        <v>1.9277747492495585</v>
      </c>
      <c r="AC320">
        <f t="shared" si="43"/>
        <v>0.15311986863711002</v>
      </c>
      <c r="AD320">
        <f t="shared" si="44"/>
        <v>12.589971284643228</v>
      </c>
    </row>
    <row r="321" spans="1:44" ht="51.75" x14ac:dyDescent="0.25">
      <c r="A321" s="24" t="s">
        <v>588</v>
      </c>
      <c r="B321" s="25" t="s">
        <v>588</v>
      </c>
      <c r="C321" s="25" t="s">
        <v>591</v>
      </c>
      <c r="D321" s="25" t="s">
        <v>281</v>
      </c>
      <c r="E321" s="25" t="s">
        <v>89</v>
      </c>
      <c r="F321" s="25">
        <v>48</v>
      </c>
      <c r="G321" s="25">
        <v>3450</v>
      </c>
      <c r="H321" s="25" t="b">
        <v>1</v>
      </c>
      <c r="I321" s="25" t="s">
        <v>262</v>
      </c>
      <c r="J321" s="25">
        <v>1</v>
      </c>
      <c r="K321" s="25">
        <v>1</v>
      </c>
      <c r="L321" s="25">
        <v>68</v>
      </c>
      <c r="M321" s="25">
        <v>1</v>
      </c>
      <c r="N321" s="25" t="b">
        <v>1</v>
      </c>
      <c r="O321" s="25">
        <v>52</v>
      </c>
      <c r="P321" s="25">
        <v>1205</v>
      </c>
      <c r="Q321" s="25">
        <v>2.59</v>
      </c>
      <c r="R321" s="25">
        <v>32</v>
      </c>
      <c r="S321" s="25">
        <v>1050</v>
      </c>
      <c r="T321" s="25">
        <v>1.83</v>
      </c>
      <c r="U321" s="25">
        <v>68</v>
      </c>
      <c r="V321" s="25">
        <v>1346</v>
      </c>
      <c r="W321" s="25">
        <v>3.03</v>
      </c>
      <c r="X321" s="25" t="s">
        <v>263</v>
      </c>
      <c r="Y321" s="26">
        <v>42199</v>
      </c>
      <c r="Z321">
        <f t="shared" si="40"/>
        <v>1.4705882352941175</v>
      </c>
      <c r="AA321">
        <f t="shared" si="41"/>
        <v>1097.0588235294117</v>
      </c>
      <c r="AB321">
        <f t="shared" si="42"/>
        <v>3.8555494984991165</v>
      </c>
      <c r="AC321">
        <f t="shared" si="43"/>
        <v>1.0970588235294116</v>
      </c>
      <c r="AD321">
        <f t="shared" si="44"/>
        <v>3.5144419021171576</v>
      </c>
      <c r="AE321">
        <f>(0.2*AB321+0.8*AB322)/(0.2*AC321+0.8*AC322)</f>
        <v>7.028883804234316</v>
      </c>
      <c r="AF321">
        <f>J321*$C$1</f>
        <v>0.55000000000000004</v>
      </c>
      <c r="AQ321">
        <f>-2.3*LN(J321/1.406)+6.59</f>
        <v>7.3737222247934877</v>
      </c>
      <c r="AR321">
        <f>IF(AE321&gt;AQ321,1,0)</f>
        <v>0</v>
      </c>
    </row>
    <row r="322" spans="1:44" ht="51.75" x14ac:dyDescent="0.25">
      <c r="A322" s="24" t="s">
        <v>588</v>
      </c>
      <c r="B322" s="25" t="s">
        <v>588</v>
      </c>
      <c r="C322" s="25" t="s">
        <v>592</v>
      </c>
      <c r="D322" s="25" t="s">
        <v>281</v>
      </c>
      <c r="E322" s="25" t="s">
        <v>89</v>
      </c>
      <c r="F322" s="25">
        <v>48</v>
      </c>
      <c r="G322" s="25">
        <v>1725</v>
      </c>
      <c r="H322" s="25" t="b">
        <v>1</v>
      </c>
      <c r="I322" s="25" t="s">
        <v>262</v>
      </c>
      <c r="J322" s="27">
        <v>0.125</v>
      </c>
      <c r="K322" s="25">
        <v>1</v>
      </c>
      <c r="L322" s="25">
        <v>68</v>
      </c>
      <c r="M322" s="25">
        <v>1</v>
      </c>
      <c r="N322" s="25" t="b">
        <v>1</v>
      </c>
      <c r="O322" s="25">
        <v>26</v>
      </c>
      <c r="P322" s="25">
        <v>252</v>
      </c>
      <c r="Q322" s="25">
        <v>6.18</v>
      </c>
      <c r="R322" s="25">
        <v>16</v>
      </c>
      <c r="S322" s="25">
        <v>230</v>
      </c>
      <c r="T322" s="25">
        <v>4.18</v>
      </c>
      <c r="U322" s="25">
        <v>34</v>
      </c>
      <c r="V322" s="25">
        <v>270</v>
      </c>
      <c r="W322" s="25">
        <v>7.55</v>
      </c>
      <c r="X322" s="25" t="s">
        <v>263</v>
      </c>
      <c r="Y322" s="26">
        <v>42199</v>
      </c>
      <c r="Z322">
        <f t="shared" si="40"/>
        <v>0.18382352941176469</v>
      </c>
      <c r="AA322">
        <f t="shared" si="41"/>
        <v>137.13235294117646</v>
      </c>
      <c r="AB322">
        <f t="shared" si="42"/>
        <v>1.9277747492495585</v>
      </c>
      <c r="AC322">
        <f t="shared" si="43"/>
        <v>0.13713235294117646</v>
      </c>
      <c r="AD322">
        <f t="shared" si="44"/>
        <v>14.057767608468632</v>
      </c>
    </row>
    <row r="323" spans="1:44" ht="51.75" x14ac:dyDescent="0.25">
      <c r="A323" s="24" t="s">
        <v>588</v>
      </c>
      <c r="B323" s="25" t="s">
        <v>588</v>
      </c>
      <c r="C323" s="25" t="s">
        <v>593</v>
      </c>
      <c r="D323" s="25" t="s">
        <v>281</v>
      </c>
      <c r="E323" s="25" t="s">
        <v>89</v>
      </c>
      <c r="F323" s="25">
        <v>48</v>
      </c>
      <c r="G323" s="25">
        <v>3450</v>
      </c>
      <c r="H323" s="25" t="b">
        <v>1</v>
      </c>
      <c r="I323" s="25" t="s">
        <v>262</v>
      </c>
      <c r="J323" s="25">
        <v>2</v>
      </c>
      <c r="K323" s="25">
        <v>1</v>
      </c>
      <c r="L323" s="25">
        <v>73.400000000000006</v>
      </c>
      <c r="M323" s="25">
        <v>2</v>
      </c>
      <c r="N323" s="25" t="b">
        <v>1</v>
      </c>
      <c r="O323" s="25">
        <v>54</v>
      </c>
      <c r="P323" s="25">
        <v>1335</v>
      </c>
      <c r="Q323" s="25">
        <v>2.4300000000000002</v>
      </c>
      <c r="R323" s="25">
        <v>32</v>
      </c>
      <c r="S323" s="25">
        <v>1149</v>
      </c>
      <c r="T323" s="25">
        <v>1.67</v>
      </c>
      <c r="U323" s="25">
        <v>73</v>
      </c>
      <c r="V323" s="25">
        <v>1525</v>
      </c>
      <c r="W323" s="25">
        <v>2.87</v>
      </c>
      <c r="X323" s="25" t="s">
        <v>263</v>
      </c>
      <c r="Y323" s="26">
        <v>42199</v>
      </c>
      <c r="Z323">
        <f t="shared" si="40"/>
        <v>2.7247956403269753</v>
      </c>
      <c r="AA323">
        <f t="shared" si="41"/>
        <v>2032.6975476839236</v>
      </c>
      <c r="AB323">
        <f t="shared" si="42"/>
        <v>4.8576879720706563</v>
      </c>
      <c r="AC323">
        <f t="shared" si="43"/>
        <v>2.0326975476839237</v>
      </c>
      <c r="AD323">
        <f t="shared" si="44"/>
        <v>2.3897741095843577</v>
      </c>
      <c r="AE323">
        <f>(0.2*AB323+0.8*AB324)/(0.2*AC323+0.8*AC324)</f>
        <v>4.7795482191687153</v>
      </c>
      <c r="AF323">
        <f>J323*$C$1</f>
        <v>1.1000000000000001</v>
      </c>
      <c r="AQ323">
        <f>-2.3*LN(J323/1.406)+6.59</f>
        <v>5.7794837095056142</v>
      </c>
      <c r="AR323">
        <f>IF(AE323&gt;AQ323,1,0)</f>
        <v>0</v>
      </c>
    </row>
    <row r="324" spans="1:44" ht="51.75" x14ac:dyDescent="0.25">
      <c r="A324" s="24" t="s">
        <v>588</v>
      </c>
      <c r="B324" s="25" t="s">
        <v>588</v>
      </c>
      <c r="C324" s="25" t="s">
        <v>594</v>
      </c>
      <c r="D324" s="25" t="s">
        <v>281</v>
      </c>
      <c r="E324" s="25" t="s">
        <v>89</v>
      </c>
      <c r="F324" s="25">
        <v>48</v>
      </c>
      <c r="G324" s="25">
        <v>1725</v>
      </c>
      <c r="H324" s="25" t="b">
        <v>1</v>
      </c>
      <c r="I324" s="25" t="s">
        <v>262</v>
      </c>
      <c r="J324" s="27">
        <v>0.25</v>
      </c>
      <c r="K324" s="25">
        <v>1</v>
      </c>
      <c r="L324" s="25">
        <v>73.400000000000006</v>
      </c>
      <c r="M324" s="25">
        <v>2</v>
      </c>
      <c r="N324" s="25" t="b">
        <v>1</v>
      </c>
      <c r="O324" s="25">
        <v>28</v>
      </c>
      <c r="P324" s="25">
        <v>325</v>
      </c>
      <c r="Q324" s="25">
        <v>5.17</v>
      </c>
      <c r="R324" s="25">
        <v>16</v>
      </c>
      <c r="S324" s="25">
        <v>297</v>
      </c>
      <c r="T324" s="25">
        <v>3.24</v>
      </c>
      <c r="U324" s="25">
        <v>36</v>
      </c>
      <c r="V324" s="25">
        <v>350</v>
      </c>
      <c r="W324" s="25">
        <v>6.17</v>
      </c>
      <c r="X324" s="25" t="s">
        <v>263</v>
      </c>
      <c r="Y324" s="26">
        <v>42199</v>
      </c>
      <c r="Z324">
        <f t="shared" si="40"/>
        <v>0.34059945504087191</v>
      </c>
      <c r="AA324">
        <f t="shared" si="41"/>
        <v>254.08719346049045</v>
      </c>
      <c r="AB324">
        <f t="shared" si="42"/>
        <v>2.4288439860353277</v>
      </c>
      <c r="AC324">
        <f t="shared" si="43"/>
        <v>0.25408719346049047</v>
      </c>
      <c r="AD324">
        <f t="shared" si="44"/>
        <v>9.5590964383374288</v>
      </c>
    </row>
    <row r="325" spans="1:44" ht="51.75" x14ac:dyDescent="0.25">
      <c r="A325" s="24" t="s">
        <v>588</v>
      </c>
      <c r="B325" s="25" t="s">
        <v>588</v>
      </c>
      <c r="C325" s="25" t="s">
        <v>595</v>
      </c>
      <c r="D325" s="25" t="s">
        <v>281</v>
      </c>
      <c r="E325" s="25" t="s">
        <v>89</v>
      </c>
      <c r="F325" s="25">
        <v>56</v>
      </c>
      <c r="G325" s="25">
        <v>3450</v>
      </c>
      <c r="H325" s="25" t="b">
        <v>1</v>
      </c>
      <c r="I325" s="25" t="s">
        <v>262</v>
      </c>
      <c r="J325" s="25">
        <v>1.65</v>
      </c>
      <c r="K325" s="25">
        <v>1.65</v>
      </c>
      <c r="L325" s="25">
        <v>76.3</v>
      </c>
      <c r="M325" s="25">
        <v>1</v>
      </c>
      <c r="N325" s="25" t="b">
        <v>1</v>
      </c>
      <c r="O325" s="25">
        <v>65</v>
      </c>
      <c r="P325" s="25">
        <v>1910</v>
      </c>
      <c r="Q325" s="25">
        <v>2.04</v>
      </c>
      <c r="R325" s="25">
        <v>40</v>
      </c>
      <c r="S325" s="25">
        <v>1686</v>
      </c>
      <c r="T325" s="25">
        <v>1.42</v>
      </c>
      <c r="U325" s="25">
        <v>87</v>
      </c>
      <c r="V325" s="25">
        <v>2066</v>
      </c>
      <c r="W325" s="25">
        <v>2.52</v>
      </c>
      <c r="X325" s="25" t="s">
        <v>263</v>
      </c>
      <c r="Y325" s="26">
        <v>41676</v>
      </c>
      <c r="Z325">
        <f t="shared" si="40"/>
        <v>2.1625163826998688</v>
      </c>
      <c r="AA325">
        <f t="shared" si="41"/>
        <v>1613.2372214941022</v>
      </c>
      <c r="AB325">
        <f t="shared" si="42"/>
        <v>4.555970791608555</v>
      </c>
      <c r="AC325">
        <f t="shared" si="43"/>
        <v>1.6132372214941022</v>
      </c>
      <c r="AD325">
        <f t="shared" si="44"/>
        <v>2.8241170801830591</v>
      </c>
      <c r="AE325">
        <f>(0.2*AB325+0.8*AB326)/(0.2*AC325+0.8*AC326)</f>
        <v>4.742170053856146</v>
      </c>
      <c r="AF325">
        <f>J325*$C$1</f>
        <v>0.90749999999999997</v>
      </c>
      <c r="AQ325">
        <f>-2.3*LN(J325/1.406)+6.59</f>
        <v>6.221939062594763</v>
      </c>
      <c r="AR325">
        <f>IF(AE325&gt;AQ325,1,0)</f>
        <v>0</v>
      </c>
    </row>
    <row r="326" spans="1:44" ht="51.75" x14ac:dyDescent="0.25">
      <c r="A326" s="24" t="s">
        <v>588</v>
      </c>
      <c r="B326" s="25" t="s">
        <v>588</v>
      </c>
      <c r="C326" s="25" t="s">
        <v>596</v>
      </c>
      <c r="D326" s="25" t="s">
        <v>281</v>
      </c>
      <c r="E326" s="25" t="s">
        <v>89</v>
      </c>
      <c r="F326" s="25">
        <v>56</v>
      </c>
      <c r="G326" s="25">
        <v>1725</v>
      </c>
      <c r="H326" s="25" t="b">
        <v>1</v>
      </c>
      <c r="I326" s="25" t="s">
        <v>262</v>
      </c>
      <c r="J326" s="27">
        <f>1.65/8</f>
        <v>0.20624999999999999</v>
      </c>
      <c r="K326" s="25">
        <v>1.65</v>
      </c>
      <c r="L326" s="25">
        <v>48.5</v>
      </c>
      <c r="M326" s="25">
        <v>1</v>
      </c>
      <c r="N326" s="25" t="b">
        <v>1</v>
      </c>
      <c r="O326" s="25">
        <v>32</v>
      </c>
      <c r="P326" s="25">
        <v>458</v>
      </c>
      <c r="Q326" s="25">
        <v>4.1900000000000004</v>
      </c>
      <c r="R326" s="25">
        <v>19</v>
      </c>
      <c r="S326" s="25">
        <v>428</v>
      </c>
      <c r="T326" s="25">
        <v>2.66</v>
      </c>
      <c r="U326" s="25">
        <v>43</v>
      </c>
      <c r="V326" s="25">
        <v>485</v>
      </c>
      <c r="W326" s="25">
        <v>5.31</v>
      </c>
      <c r="X326" s="25" t="s">
        <v>263</v>
      </c>
      <c r="Y326" s="26">
        <v>41677</v>
      </c>
      <c r="Z326">
        <f t="shared" si="40"/>
        <v>0.42525773195876287</v>
      </c>
      <c r="AA326">
        <f t="shared" si="41"/>
        <v>317.24226804123708</v>
      </c>
      <c r="AB326">
        <f t="shared" si="42"/>
        <v>2.2779853958042771</v>
      </c>
      <c r="AC326">
        <f t="shared" si="43"/>
        <v>0.31724226804123706</v>
      </c>
      <c r="AD326">
        <f t="shared" si="44"/>
        <v>7.1805860230080398</v>
      </c>
    </row>
    <row r="327" spans="1:44" ht="51.75" x14ac:dyDescent="0.25">
      <c r="A327" s="24" t="s">
        <v>588</v>
      </c>
      <c r="B327" s="25" t="s">
        <v>588</v>
      </c>
      <c r="C327" s="25" t="s">
        <v>597</v>
      </c>
      <c r="D327" s="25" t="s">
        <v>281</v>
      </c>
      <c r="E327" s="25" t="s">
        <v>89</v>
      </c>
      <c r="F327" s="25">
        <v>56</v>
      </c>
      <c r="G327" s="25">
        <v>3450</v>
      </c>
      <c r="H327" s="25" t="b">
        <v>1</v>
      </c>
      <c r="I327" s="25" t="s">
        <v>262</v>
      </c>
      <c r="J327" s="25">
        <v>2.6</v>
      </c>
      <c r="K327" s="25">
        <v>1.3</v>
      </c>
      <c r="L327" s="25">
        <v>79.599999999999994</v>
      </c>
      <c r="M327" s="25">
        <v>2</v>
      </c>
      <c r="N327" s="25" t="b">
        <v>1</v>
      </c>
      <c r="O327" s="25">
        <v>67</v>
      </c>
      <c r="P327" s="25">
        <v>2020</v>
      </c>
      <c r="Q327" s="25">
        <v>1.99</v>
      </c>
      <c r="R327" s="25">
        <v>40</v>
      </c>
      <c r="S327" s="25">
        <v>1791</v>
      </c>
      <c r="T327" s="25">
        <v>1.34</v>
      </c>
      <c r="U327" s="25">
        <v>90</v>
      </c>
      <c r="V327" s="25">
        <v>2221</v>
      </c>
      <c r="W327" s="25">
        <v>2.4300000000000002</v>
      </c>
      <c r="X327" s="25" t="s">
        <v>263</v>
      </c>
      <c r="Y327" s="26">
        <v>41676</v>
      </c>
      <c r="Z327">
        <f t="shared" si="40"/>
        <v>3.2663316582914579</v>
      </c>
      <c r="AA327">
        <f t="shared" si="41"/>
        <v>2436.6834170854277</v>
      </c>
      <c r="AB327">
        <f t="shared" si="42"/>
        <v>5.3016460808494514</v>
      </c>
      <c r="AC327">
        <f t="shared" si="43"/>
        <v>2.4366834170854275</v>
      </c>
      <c r="AD327">
        <f t="shared" si="44"/>
        <v>2.1757631884698716</v>
      </c>
      <c r="AE327">
        <f>(0.2*AB327+0.8*AB328)/(0.2*AC327+0.8*AC328)</f>
        <v>3.911115097098409</v>
      </c>
      <c r="AF327">
        <f>J327*$C$1</f>
        <v>1.4300000000000002</v>
      </c>
      <c r="AQ327">
        <f>-2.3*LN(J327/1.406)+6.59</f>
        <v>5.1760459012303848</v>
      </c>
      <c r="AR327">
        <f>IF(AE327&gt;AQ327,1,0)</f>
        <v>0</v>
      </c>
    </row>
    <row r="328" spans="1:44" ht="51.75" x14ac:dyDescent="0.25">
      <c r="A328" s="24" t="s">
        <v>588</v>
      </c>
      <c r="B328" s="25" t="s">
        <v>588</v>
      </c>
      <c r="C328" s="25" t="s">
        <v>598</v>
      </c>
      <c r="D328" s="25" t="s">
        <v>281</v>
      </c>
      <c r="E328" s="25" t="s">
        <v>89</v>
      </c>
      <c r="F328" s="25">
        <v>56</v>
      </c>
      <c r="G328" s="25">
        <v>1725</v>
      </c>
      <c r="H328" s="25" t="b">
        <v>1</v>
      </c>
      <c r="I328" s="25" t="s">
        <v>262</v>
      </c>
      <c r="J328" s="27">
        <f>2.6/8</f>
        <v>0.32500000000000001</v>
      </c>
      <c r="K328" s="25">
        <v>1.3</v>
      </c>
      <c r="L328" s="25">
        <v>59.5</v>
      </c>
      <c r="M328" s="25">
        <v>2</v>
      </c>
      <c r="N328" s="25" t="b">
        <v>1</v>
      </c>
      <c r="O328" s="25">
        <v>34</v>
      </c>
      <c r="P328" s="25">
        <v>330</v>
      </c>
      <c r="Q328" s="25">
        <v>6.18</v>
      </c>
      <c r="R328" s="25">
        <v>20</v>
      </c>
      <c r="S328" s="25">
        <v>294</v>
      </c>
      <c r="T328" s="25">
        <v>4.08</v>
      </c>
      <c r="U328" s="25">
        <v>45</v>
      </c>
      <c r="V328" s="25">
        <v>349</v>
      </c>
      <c r="W328" s="25">
        <v>7.73</v>
      </c>
      <c r="X328" s="25" t="s">
        <v>263</v>
      </c>
      <c r="Y328" s="26">
        <v>41676</v>
      </c>
      <c r="Z328">
        <f t="shared" si="40"/>
        <v>0.54621848739495804</v>
      </c>
      <c r="AA328">
        <f t="shared" si="41"/>
        <v>407.47899159663871</v>
      </c>
      <c r="AB328">
        <f t="shared" si="42"/>
        <v>2.6508230404247257</v>
      </c>
      <c r="AC328">
        <f t="shared" si="43"/>
        <v>0.4074789915966387</v>
      </c>
      <c r="AD328">
        <f t="shared" si="44"/>
        <v>6.5054225986913243</v>
      </c>
    </row>
    <row r="329" spans="1:44" ht="51.75" x14ac:dyDescent="0.25">
      <c r="A329" s="24" t="s">
        <v>588</v>
      </c>
      <c r="B329" s="25" t="s">
        <v>588</v>
      </c>
      <c r="C329" s="25" t="s">
        <v>599</v>
      </c>
      <c r="D329" s="25" t="s">
        <v>261</v>
      </c>
      <c r="E329" s="25" t="s">
        <v>211</v>
      </c>
      <c r="F329" s="25">
        <v>56</v>
      </c>
      <c r="G329" s="25">
        <v>3450</v>
      </c>
      <c r="H329" s="25" t="b">
        <v>1</v>
      </c>
      <c r="I329" s="25" t="s">
        <v>262</v>
      </c>
      <c r="J329" s="25">
        <v>2.7</v>
      </c>
      <c r="K329" s="25">
        <v>1</v>
      </c>
      <c r="L329" s="25">
        <v>82</v>
      </c>
      <c r="M329" s="25">
        <v>2.7</v>
      </c>
      <c r="N329" s="25" t="b">
        <v>1</v>
      </c>
      <c r="O329" s="25">
        <v>66</v>
      </c>
      <c r="P329" s="25">
        <v>1905</v>
      </c>
      <c r="Q329" s="25">
        <v>2.0699999999999998</v>
      </c>
      <c r="R329" s="25">
        <v>40</v>
      </c>
      <c r="S329" s="25">
        <v>1587</v>
      </c>
      <c r="T329" s="25">
        <v>1.51</v>
      </c>
      <c r="U329" s="25">
        <v>89</v>
      </c>
      <c r="V329" s="25">
        <v>2113</v>
      </c>
      <c r="W329" s="25">
        <v>2.52</v>
      </c>
      <c r="X329" s="25" t="s">
        <v>263</v>
      </c>
      <c r="Y329" s="26">
        <v>41674</v>
      </c>
      <c r="AF329">
        <f>J329*$C$1</f>
        <v>1.4850000000000003</v>
      </c>
      <c r="AG329">
        <f>J329*0.8^3</f>
        <v>1.3824000000000005</v>
      </c>
      <c r="AH329">
        <f>AG329/(L329*0.01)</f>
        <v>1.685853658536586</v>
      </c>
      <c r="AI329">
        <f>AH329*746</f>
        <v>1257.6468292682932</v>
      </c>
      <c r="AM329">
        <f>POWER((482439*AG329*$C$1),1/3)*60/1000</f>
        <v>4.2950101199219644</v>
      </c>
      <c r="AN329">
        <f>AI329/1000</f>
        <v>1.2576468292682932</v>
      </c>
      <c r="AO329">
        <f>AM329/AN329</f>
        <v>3.4151162472383669</v>
      </c>
      <c r="AP329">
        <f>(0.2*AM329+0.8*AM330)/(0.2*AN329+0.8*AN330)</f>
        <v>6.6427932811626969</v>
      </c>
      <c r="AQ329">
        <f>-2.3*LN(J329/1.406)+6.59</f>
        <v>5.089243146869836</v>
      </c>
      <c r="AR329">
        <f>IF(AP329&gt;AQ329,1,0)</f>
        <v>1</v>
      </c>
    </row>
    <row r="330" spans="1:44" ht="51.75" x14ac:dyDescent="0.25">
      <c r="A330" s="24" t="s">
        <v>588</v>
      </c>
      <c r="B330" s="25" t="s">
        <v>588</v>
      </c>
      <c r="C330" s="25" t="s">
        <v>600</v>
      </c>
      <c r="D330" s="25" t="s">
        <v>261</v>
      </c>
      <c r="E330" s="25" t="s">
        <v>211</v>
      </c>
      <c r="F330" s="25">
        <v>56</v>
      </c>
      <c r="G330" s="25">
        <v>1000</v>
      </c>
      <c r="H330" s="25" t="b">
        <v>1</v>
      </c>
      <c r="I330" s="25" t="s">
        <v>262</v>
      </c>
      <c r="J330" s="25">
        <v>2.7</v>
      </c>
      <c r="K330" s="25">
        <v>1</v>
      </c>
      <c r="L330" s="25">
        <v>66</v>
      </c>
      <c r="M330" s="25">
        <v>2.7</v>
      </c>
      <c r="N330" s="25" t="b">
        <v>1</v>
      </c>
      <c r="O330" s="25">
        <v>19</v>
      </c>
      <c r="P330" s="25">
        <v>92</v>
      </c>
      <c r="Q330" s="25">
        <v>12.39</v>
      </c>
      <c r="R330" s="25">
        <v>11</v>
      </c>
      <c r="S330" s="25">
        <v>85</v>
      </c>
      <c r="T330" s="25">
        <v>7.76</v>
      </c>
      <c r="U330" s="25">
        <v>25</v>
      </c>
      <c r="V330" s="25">
        <v>97</v>
      </c>
      <c r="W330" s="25">
        <v>15.46</v>
      </c>
      <c r="X330" s="25" t="s">
        <v>263</v>
      </c>
      <c r="Y330" s="26">
        <v>41674</v>
      </c>
      <c r="AJ330">
        <f>0.0082*31.1^3/(3956*$C$1)</f>
        <v>0.11336423117933635</v>
      </c>
      <c r="AK330">
        <f>AJ330/(L330*0.01)</f>
        <v>0.17176398663535811</v>
      </c>
      <c r="AL330">
        <f>AK330*746</f>
        <v>128.13593402997714</v>
      </c>
      <c r="AM330">
        <f>POWER((482439*AJ330*$C$1),1/3)*60/1000</f>
        <v>1.8659999685540942</v>
      </c>
      <c r="AN330">
        <f>AL330/1000</f>
        <v>0.12813593402997714</v>
      </c>
    </row>
    <row r="331" spans="1:44" ht="51.75" x14ac:dyDescent="0.25">
      <c r="A331" s="24" t="s">
        <v>588</v>
      </c>
      <c r="B331" s="25" t="s">
        <v>588</v>
      </c>
      <c r="C331" s="25" t="s">
        <v>601</v>
      </c>
      <c r="D331" s="25" t="s">
        <v>261</v>
      </c>
      <c r="E331" s="25" t="s">
        <v>211</v>
      </c>
      <c r="F331" s="25">
        <v>56</v>
      </c>
      <c r="G331" s="25">
        <v>3450</v>
      </c>
      <c r="H331" s="25" t="b">
        <v>1</v>
      </c>
      <c r="I331" s="25" t="s">
        <v>262</v>
      </c>
      <c r="J331" s="25">
        <v>1.65</v>
      </c>
      <c r="K331" s="25">
        <v>1</v>
      </c>
      <c r="L331" s="25">
        <v>85.8</v>
      </c>
      <c r="M331" s="25">
        <v>1.65</v>
      </c>
      <c r="N331" s="25" t="b">
        <v>1</v>
      </c>
      <c r="O331" s="25">
        <v>60</v>
      </c>
      <c r="P331" s="25">
        <v>1465</v>
      </c>
      <c r="Q331" s="25">
        <v>2.46</v>
      </c>
      <c r="R331" s="25">
        <v>37</v>
      </c>
      <c r="S331" s="25">
        <v>1307</v>
      </c>
      <c r="T331" s="25">
        <v>1.7</v>
      </c>
      <c r="U331" s="25">
        <v>77</v>
      </c>
      <c r="V331" s="25">
        <v>1504</v>
      </c>
      <c r="W331" s="25">
        <v>3.07</v>
      </c>
      <c r="X331" s="25" t="s">
        <v>263</v>
      </c>
      <c r="Y331" s="26">
        <v>41452</v>
      </c>
      <c r="AF331">
        <f>J331*$C$1</f>
        <v>0.90749999999999997</v>
      </c>
      <c r="AG331">
        <f>J331*0.8^3</f>
        <v>0.84480000000000011</v>
      </c>
      <c r="AH331">
        <f>AG331/(L331*0.01)</f>
        <v>0.98461538461538478</v>
      </c>
      <c r="AI331">
        <f>AH331*746</f>
        <v>734.52307692307704</v>
      </c>
      <c r="AM331">
        <f>POWER((482439*AG331*$C$1),1/3)*60/1000</f>
        <v>3.6447766332868445</v>
      </c>
      <c r="AN331">
        <f>AI331/1000</f>
        <v>0.73452307692307706</v>
      </c>
      <c r="AO331">
        <f>AM331/AN331</f>
        <v>4.9620995552036877</v>
      </c>
      <c r="AP331">
        <f>(0.2*AM331+0.8*AM332)/(0.2*AN331+0.8*AN332)</f>
        <v>8.9300339635440125</v>
      </c>
      <c r="AQ331">
        <f>-2.3*LN(J331/1.406)+6.59</f>
        <v>6.221939062594763</v>
      </c>
      <c r="AR331">
        <f>IF(AP331&gt;AQ331,1,0)</f>
        <v>1</v>
      </c>
    </row>
    <row r="332" spans="1:44" ht="51.75" x14ac:dyDescent="0.25">
      <c r="A332" s="24" t="s">
        <v>588</v>
      </c>
      <c r="B332" s="25" t="s">
        <v>588</v>
      </c>
      <c r="C332" s="25" t="s">
        <v>601</v>
      </c>
      <c r="D332" s="25" t="s">
        <v>261</v>
      </c>
      <c r="E332" s="25" t="s">
        <v>211</v>
      </c>
      <c r="F332" s="25">
        <v>56</v>
      </c>
      <c r="G332" s="25">
        <v>1100</v>
      </c>
      <c r="H332" s="25" t="b">
        <v>1</v>
      </c>
      <c r="I332" s="25" t="s">
        <v>262</v>
      </c>
      <c r="J332" s="25">
        <v>1.65</v>
      </c>
      <c r="K332" s="25">
        <v>1</v>
      </c>
      <c r="L332" s="25">
        <v>66.400000000000006</v>
      </c>
      <c r="M332" s="25">
        <v>1.65</v>
      </c>
      <c r="N332" s="25" t="b">
        <v>1</v>
      </c>
      <c r="O332" s="25">
        <v>19</v>
      </c>
      <c r="P332" s="25">
        <v>76</v>
      </c>
      <c r="Q332" s="25">
        <v>15</v>
      </c>
      <c r="R332" s="25">
        <v>12</v>
      </c>
      <c r="S332" s="25">
        <v>72</v>
      </c>
      <c r="T332" s="25">
        <v>10</v>
      </c>
      <c r="U332" s="25">
        <v>25</v>
      </c>
      <c r="V332" s="25">
        <v>77</v>
      </c>
      <c r="W332" s="25">
        <v>19.48</v>
      </c>
      <c r="X332" s="25" t="s">
        <v>263</v>
      </c>
      <c r="Y332" s="26">
        <v>41452</v>
      </c>
      <c r="AJ332">
        <f>0.0082*31.1^3/(3956*$C$1)</f>
        <v>0.11336423117933635</v>
      </c>
      <c r="AK332">
        <f>AJ332/(L332*0.01)</f>
        <v>0.17072926382430173</v>
      </c>
      <c r="AL332">
        <f>AK332*746</f>
        <v>127.36403081292909</v>
      </c>
      <c r="AM332">
        <f>POWER((482439*AJ332*$C$1),1/3)*60/1000</f>
        <v>1.8659999685540942</v>
      </c>
      <c r="AN332">
        <f>AL332/1000</f>
        <v>0.12736403081292907</v>
      </c>
    </row>
    <row r="333" spans="1:44" ht="51.75" x14ac:dyDescent="0.25">
      <c r="A333" s="24" t="s">
        <v>588</v>
      </c>
      <c r="B333" s="25" t="s">
        <v>588</v>
      </c>
      <c r="C333" s="25" t="s">
        <v>602</v>
      </c>
      <c r="D333" s="25" t="s">
        <v>281</v>
      </c>
      <c r="E333" s="25" t="s">
        <v>89</v>
      </c>
      <c r="F333" s="25">
        <v>48</v>
      </c>
      <c r="G333" s="25">
        <v>3450</v>
      </c>
      <c r="H333" s="25" t="b">
        <v>1</v>
      </c>
      <c r="I333" s="25" t="s">
        <v>262</v>
      </c>
      <c r="J333" s="25">
        <v>1.25</v>
      </c>
      <c r="K333" s="25">
        <v>1.25</v>
      </c>
      <c r="L333" s="25">
        <v>78</v>
      </c>
      <c r="M333" s="25">
        <v>1</v>
      </c>
      <c r="N333" s="25" t="b">
        <v>1</v>
      </c>
      <c r="O333" s="25">
        <v>53</v>
      </c>
      <c r="P333" s="25">
        <v>1206</v>
      </c>
      <c r="Q333" s="25">
        <v>2.64</v>
      </c>
      <c r="R333" s="25">
        <v>32</v>
      </c>
      <c r="S333" s="25">
        <v>1077</v>
      </c>
      <c r="T333" s="25">
        <v>1.78</v>
      </c>
      <c r="U333" s="25">
        <v>67</v>
      </c>
      <c r="V333" s="25">
        <v>1244</v>
      </c>
      <c r="W333" s="25">
        <v>3.23</v>
      </c>
      <c r="X333" s="25" t="s">
        <v>263</v>
      </c>
      <c r="Y333" s="26">
        <v>42201</v>
      </c>
      <c r="Z333">
        <f t="shared" ref="Z333:Z346" si="45">J333/(L333*0.01)</f>
        <v>1.6025641025641024</v>
      </c>
      <c r="AA333">
        <f t="shared" ref="AA333:AA346" si="46">Z333*746</f>
        <v>1195.5128205128203</v>
      </c>
      <c r="AB333">
        <f t="shared" ref="AB333:AB346" si="47">POWER((482439*J333*$C$1),1/3)*60/1000</f>
        <v>4.1532647943507639</v>
      </c>
      <c r="AC333">
        <f t="shared" ref="AC333:AC346" si="48">AA333/1000</f>
        <v>1.1955128205128203</v>
      </c>
      <c r="AD333">
        <f t="shared" ref="AD333:AD346" si="49">AB333/AC333</f>
        <v>3.4740445464810685</v>
      </c>
      <c r="AE333">
        <f>(0.2*AB333+0.8*AB334)/(0.2*AC333+0.8*AC334)</f>
        <v>6.9480890929621371</v>
      </c>
      <c r="AF333">
        <f>J333*$C$1</f>
        <v>0.6875</v>
      </c>
      <c r="AQ333">
        <f>-2.3*LN(J333/1.406)+6.59</f>
        <v>6.8604920567708056</v>
      </c>
      <c r="AR333">
        <f>IF(AE333&gt;AQ333,1,0)</f>
        <v>1</v>
      </c>
    </row>
    <row r="334" spans="1:44" ht="51.75" x14ac:dyDescent="0.25">
      <c r="A334" s="24" t="s">
        <v>588</v>
      </c>
      <c r="B334" s="25" t="s">
        <v>588</v>
      </c>
      <c r="C334" s="25" t="s">
        <v>603</v>
      </c>
      <c r="D334" s="25" t="s">
        <v>281</v>
      </c>
      <c r="E334" s="25" t="s">
        <v>89</v>
      </c>
      <c r="F334" s="25">
        <v>48</v>
      </c>
      <c r="G334" s="25">
        <v>1725</v>
      </c>
      <c r="H334" s="25" t="b">
        <v>1</v>
      </c>
      <c r="I334" s="25" t="s">
        <v>262</v>
      </c>
      <c r="J334" s="27">
        <f>1.25/8</f>
        <v>0.15625</v>
      </c>
      <c r="K334" s="25">
        <v>1.25</v>
      </c>
      <c r="L334" s="25">
        <v>78</v>
      </c>
      <c r="M334" s="25">
        <v>1</v>
      </c>
      <c r="N334" s="25" t="b">
        <v>1</v>
      </c>
      <c r="O334" s="25">
        <v>26</v>
      </c>
      <c r="P334" s="25">
        <v>270</v>
      </c>
      <c r="Q334" s="25">
        <v>5.77</v>
      </c>
      <c r="R334" s="25">
        <v>16</v>
      </c>
      <c r="S334" s="25">
        <v>250</v>
      </c>
      <c r="T334" s="25">
        <v>3.85</v>
      </c>
      <c r="U334" s="25">
        <v>34</v>
      </c>
      <c r="V334" s="25">
        <v>280</v>
      </c>
      <c r="W334" s="25">
        <v>7.28</v>
      </c>
      <c r="X334" s="25" t="s">
        <v>263</v>
      </c>
      <c r="Y334" s="26">
        <v>42201</v>
      </c>
      <c r="Z334">
        <f t="shared" si="45"/>
        <v>0.2003205128205128</v>
      </c>
      <c r="AA334">
        <f t="shared" si="46"/>
        <v>149.43910256410254</v>
      </c>
      <c r="AB334">
        <f t="shared" si="47"/>
        <v>2.0766323971753819</v>
      </c>
      <c r="AC334">
        <f t="shared" si="48"/>
        <v>0.14943910256410253</v>
      </c>
      <c r="AD334">
        <f t="shared" si="49"/>
        <v>13.896178185924274</v>
      </c>
    </row>
    <row r="335" spans="1:44" ht="51.75" x14ac:dyDescent="0.25">
      <c r="A335" s="24" t="s">
        <v>588</v>
      </c>
      <c r="B335" s="25" t="s">
        <v>588</v>
      </c>
      <c r="C335" s="25" t="s">
        <v>604</v>
      </c>
      <c r="D335" s="25" t="s">
        <v>281</v>
      </c>
      <c r="E335" s="25" t="s">
        <v>89</v>
      </c>
      <c r="F335" s="25">
        <v>48</v>
      </c>
      <c r="G335" s="25">
        <v>3450</v>
      </c>
      <c r="H335" s="25" t="b">
        <v>1</v>
      </c>
      <c r="I335" s="25" t="s">
        <v>262</v>
      </c>
      <c r="J335" s="25">
        <v>1.65</v>
      </c>
      <c r="K335" s="25">
        <v>1.1000000000000001</v>
      </c>
      <c r="L335" s="25">
        <v>76</v>
      </c>
      <c r="M335" s="25">
        <v>1.5</v>
      </c>
      <c r="N335" s="25" t="b">
        <v>1</v>
      </c>
      <c r="O335" s="25">
        <v>56</v>
      </c>
      <c r="P335" s="25">
        <v>1367</v>
      </c>
      <c r="Q335" s="25">
        <v>2.46</v>
      </c>
      <c r="R335" s="25">
        <v>34</v>
      </c>
      <c r="S335" s="25">
        <v>1226</v>
      </c>
      <c r="T335" s="25">
        <v>1.66</v>
      </c>
      <c r="U335" s="25">
        <v>72</v>
      </c>
      <c r="V335" s="25">
        <v>1435</v>
      </c>
      <c r="W335" s="25">
        <v>3.01</v>
      </c>
      <c r="X335" s="25" t="s">
        <v>263</v>
      </c>
      <c r="Y335" s="26">
        <v>42201</v>
      </c>
      <c r="Z335">
        <f t="shared" si="45"/>
        <v>2.1710526315789473</v>
      </c>
      <c r="AA335">
        <f t="shared" si="46"/>
        <v>1619.6052631578948</v>
      </c>
      <c r="AB335">
        <f t="shared" si="47"/>
        <v>4.555970791608555</v>
      </c>
      <c r="AC335">
        <f t="shared" si="48"/>
        <v>1.6196052631578948</v>
      </c>
      <c r="AD335">
        <f t="shared" si="49"/>
        <v>2.8130130811784073</v>
      </c>
      <c r="AE335">
        <f>(0.2*AB335+0.8*AB336)/(0.2*AC335+0.8*AC336)</f>
        <v>5.6260261623568137</v>
      </c>
      <c r="AF335">
        <f>J335*$C$1</f>
        <v>0.90749999999999997</v>
      </c>
      <c r="AQ335">
        <f>-2.3*LN(J335/1.406)+6.59</f>
        <v>6.221939062594763</v>
      </c>
      <c r="AR335">
        <f>IF(AE335&gt;AQ335,1,0)</f>
        <v>0</v>
      </c>
    </row>
    <row r="336" spans="1:44" ht="51.75" x14ac:dyDescent="0.25">
      <c r="A336" s="24" t="s">
        <v>588</v>
      </c>
      <c r="B336" s="25" t="s">
        <v>588</v>
      </c>
      <c r="C336" s="25" t="s">
        <v>605</v>
      </c>
      <c r="D336" s="25" t="s">
        <v>281</v>
      </c>
      <c r="E336" s="25" t="s">
        <v>89</v>
      </c>
      <c r="F336" s="25">
        <v>48</v>
      </c>
      <c r="G336" s="25">
        <v>1725</v>
      </c>
      <c r="H336" s="25" t="b">
        <v>1</v>
      </c>
      <c r="I336" s="25" t="s">
        <v>262</v>
      </c>
      <c r="J336" s="27">
        <f>1.65/8</f>
        <v>0.20624999999999999</v>
      </c>
      <c r="K336" s="25">
        <v>1.1000000000000001</v>
      </c>
      <c r="L336" s="25">
        <v>76</v>
      </c>
      <c r="M336" s="25">
        <v>1.5</v>
      </c>
      <c r="N336" s="25" t="b">
        <v>1</v>
      </c>
      <c r="O336" s="25">
        <v>27</v>
      </c>
      <c r="P336" s="25">
        <v>347</v>
      </c>
      <c r="Q336" s="25">
        <v>4.67</v>
      </c>
      <c r="R336" s="25">
        <v>16</v>
      </c>
      <c r="S336" s="25">
        <v>320</v>
      </c>
      <c r="T336" s="25">
        <v>3</v>
      </c>
      <c r="U336" s="25">
        <v>36</v>
      </c>
      <c r="V336" s="25">
        <v>360</v>
      </c>
      <c r="W336" s="25">
        <v>6</v>
      </c>
      <c r="X336" s="25" t="s">
        <v>263</v>
      </c>
      <c r="Y336" s="26">
        <v>42201</v>
      </c>
      <c r="Z336">
        <f t="shared" si="45"/>
        <v>0.27138157894736842</v>
      </c>
      <c r="AA336">
        <f t="shared" si="46"/>
        <v>202.45065789473685</v>
      </c>
      <c r="AB336">
        <f t="shared" si="47"/>
        <v>2.2779853958042771</v>
      </c>
      <c r="AC336">
        <f t="shared" si="48"/>
        <v>0.20245065789473685</v>
      </c>
      <c r="AD336">
        <f t="shared" si="49"/>
        <v>11.252052324713627</v>
      </c>
    </row>
    <row r="337" spans="1:44" ht="51.75" x14ac:dyDescent="0.25">
      <c r="A337" s="24" t="s">
        <v>588</v>
      </c>
      <c r="B337" s="25" t="s">
        <v>588</v>
      </c>
      <c r="C337" s="25" t="s">
        <v>606</v>
      </c>
      <c r="D337" s="25" t="s">
        <v>281</v>
      </c>
      <c r="E337" s="25" t="s">
        <v>89</v>
      </c>
      <c r="F337" s="25">
        <v>48</v>
      </c>
      <c r="G337" s="25">
        <v>3450</v>
      </c>
      <c r="H337" s="25" t="b">
        <v>1</v>
      </c>
      <c r="I337" s="25" t="s">
        <v>262</v>
      </c>
      <c r="J337" s="25">
        <v>2.2000000000000002</v>
      </c>
      <c r="K337" s="25">
        <v>1.1000000000000001</v>
      </c>
      <c r="L337" s="25">
        <v>79</v>
      </c>
      <c r="M337" s="25">
        <v>2</v>
      </c>
      <c r="N337" s="25" t="b">
        <v>1</v>
      </c>
      <c r="O337" s="25">
        <v>61</v>
      </c>
      <c r="P337" s="25">
        <v>1756</v>
      </c>
      <c r="Q337" s="25">
        <v>2.08</v>
      </c>
      <c r="R337" s="25">
        <v>37</v>
      </c>
      <c r="S337" s="25">
        <v>1545</v>
      </c>
      <c r="T337" s="25">
        <v>1.44</v>
      </c>
      <c r="U337" s="25">
        <v>80</v>
      </c>
      <c r="V337" s="25">
        <v>1897</v>
      </c>
      <c r="W337" s="25">
        <v>2.5299999999999998</v>
      </c>
      <c r="X337" s="25" t="s">
        <v>263</v>
      </c>
      <c r="Y337" s="26">
        <v>42201</v>
      </c>
      <c r="Z337">
        <f t="shared" si="45"/>
        <v>2.7848101265822787</v>
      </c>
      <c r="AA337">
        <f t="shared" si="46"/>
        <v>2077.4683544303798</v>
      </c>
      <c r="AB337">
        <f t="shared" si="47"/>
        <v>5.0144947006601051</v>
      </c>
      <c r="AC337">
        <f t="shared" si="48"/>
        <v>2.0774683544303798</v>
      </c>
      <c r="AD337">
        <f t="shared" si="49"/>
        <v>2.4137526282728996</v>
      </c>
      <c r="AE337">
        <f>(0.2*AB337+0.8*AB338)/(0.2*AC337+0.8*AC338)</f>
        <v>4.8275052565457983</v>
      </c>
      <c r="AF337">
        <f>J337*$C$1</f>
        <v>1.2100000000000002</v>
      </c>
      <c r="AQ337">
        <f>-2.3*LN(J337/1.406)+6.59</f>
        <v>5.5602702959556662</v>
      </c>
      <c r="AR337">
        <f>IF(AE337&gt;AQ337,1,0)</f>
        <v>0</v>
      </c>
    </row>
    <row r="338" spans="1:44" ht="51.75" x14ac:dyDescent="0.25">
      <c r="A338" s="24" t="s">
        <v>588</v>
      </c>
      <c r="B338" s="25" t="s">
        <v>588</v>
      </c>
      <c r="C338" s="25" t="s">
        <v>607</v>
      </c>
      <c r="D338" s="25" t="s">
        <v>281</v>
      </c>
      <c r="E338" s="25" t="s">
        <v>89</v>
      </c>
      <c r="F338" s="25">
        <v>48</v>
      </c>
      <c r="G338" s="25">
        <v>1725</v>
      </c>
      <c r="H338" s="25" t="b">
        <v>1</v>
      </c>
      <c r="I338" s="25" t="s">
        <v>262</v>
      </c>
      <c r="J338" s="25">
        <f>2.2/8</f>
        <v>0.27500000000000002</v>
      </c>
      <c r="K338" s="25">
        <v>1.1000000000000001</v>
      </c>
      <c r="L338" s="25">
        <v>79</v>
      </c>
      <c r="M338" s="25">
        <v>2</v>
      </c>
      <c r="N338" s="25" t="b">
        <v>1</v>
      </c>
      <c r="O338" s="25">
        <v>30</v>
      </c>
      <c r="P338" s="25">
        <v>386</v>
      </c>
      <c r="Q338" s="25">
        <v>4.66</v>
      </c>
      <c r="R338" s="25">
        <v>18</v>
      </c>
      <c r="S338" s="25">
        <v>346</v>
      </c>
      <c r="T338" s="25">
        <v>3.13</v>
      </c>
      <c r="U338" s="25">
        <v>39</v>
      </c>
      <c r="V338" s="25">
        <v>414</v>
      </c>
      <c r="W338" s="25">
        <v>5.66</v>
      </c>
      <c r="X338" s="25" t="s">
        <v>263</v>
      </c>
      <c r="Y338" s="26">
        <v>42201</v>
      </c>
      <c r="Z338">
        <f t="shared" si="45"/>
        <v>0.34810126582278483</v>
      </c>
      <c r="AA338">
        <f t="shared" si="46"/>
        <v>259.68354430379748</v>
      </c>
      <c r="AB338">
        <f t="shared" si="47"/>
        <v>2.5072473503300525</v>
      </c>
      <c r="AC338">
        <f t="shared" si="48"/>
        <v>0.25968354430379748</v>
      </c>
      <c r="AD338">
        <f t="shared" si="49"/>
        <v>9.6550105130915984</v>
      </c>
    </row>
    <row r="339" spans="1:44" ht="51.75" x14ac:dyDescent="0.25">
      <c r="A339" s="24" t="s">
        <v>608</v>
      </c>
      <c r="B339" s="25" t="s">
        <v>609</v>
      </c>
      <c r="C339" s="25" t="s">
        <v>610</v>
      </c>
      <c r="D339" s="25" t="s">
        <v>281</v>
      </c>
      <c r="E339" s="25" t="s">
        <v>89</v>
      </c>
      <c r="F339" s="25">
        <v>56</v>
      </c>
      <c r="G339" s="25">
        <v>3450</v>
      </c>
      <c r="H339" s="25" t="b">
        <v>1</v>
      </c>
      <c r="I339" s="25" t="s">
        <v>262</v>
      </c>
      <c r="J339" s="25">
        <v>1.5</v>
      </c>
      <c r="K339" s="25">
        <v>1</v>
      </c>
      <c r="L339" s="25">
        <v>79.3</v>
      </c>
      <c r="M339" s="25">
        <v>1.5</v>
      </c>
      <c r="N339" s="25"/>
      <c r="O339" s="25">
        <v>58</v>
      </c>
      <c r="P339" s="25">
        <v>1387</v>
      </c>
      <c r="Q339" s="25">
        <v>2.5099999999999998</v>
      </c>
      <c r="R339" s="25">
        <v>37</v>
      </c>
      <c r="S339" s="25">
        <v>1200</v>
      </c>
      <c r="T339" s="25">
        <v>1.85</v>
      </c>
      <c r="U339" s="25">
        <v>73</v>
      </c>
      <c r="V339" s="25">
        <v>1453</v>
      </c>
      <c r="W339" s="25">
        <v>3.01</v>
      </c>
      <c r="X339" s="25" t="s">
        <v>263</v>
      </c>
      <c r="Y339" s="26">
        <v>41009</v>
      </c>
      <c r="Z339">
        <f t="shared" si="45"/>
        <v>1.8915510718789406</v>
      </c>
      <c r="AA339">
        <f t="shared" si="46"/>
        <v>1411.0970996216897</v>
      </c>
      <c r="AB339">
        <f t="shared" si="47"/>
        <v>4.4135024238012956</v>
      </c>
      <c r="AC339">
        <f t="shared" si="48"/>
        <v>1.4110970996216898</v>
      </c>
      <c r="AD339">
        <f t="shared" si="49"/>
        <v>3.127709939297969</v>
      </c>
      <c r="AE339">
        <f>(0.2*AB339+0.8*AB340)/(0.2*AC339+0.8*AC340)</f>
        <v>5.1991404004736417</v>
      </c>
      <c r="AF339">
        <f>J339*$C$1</f>
        <v>0.82500000000000007</v>
      </c>
      <c r="AQ339">
        <f>-2.3*LN(J339/1.406)+6.59</f>
        <v>6.4411524761447101</v>
      </c>
      <c r="AR339">
        <f>IF(AE339&gt;AQ339,1,0)</f>
        <v>0</v>
      </c>
    </row>
    <row r="340" spans="1:44" ht="51.75" x14ac:dyDescent="0.25">
      <c r="A340" s="24" t="s">
        <v>608</v>
      </c>
      <c r="B340" s="25" t="s">
        <v>609</v>
      </c>
      <c r="C340" s="25" t="s">
        <v>611</v>
      </c>
      <c r="D340" s="25" t="s">
        <v>281</v>
      </c>
      <c r="E340" s="25" t="s">
        <v>89</v>
      </c>
      <c r="F340" s="25">
        <v>56</v>
      </c>
      <c r="G340" s="25">
        <v>1725</v>
      </c>
      <c r="H340" s="25" t="b">
        <v>1</v>
      </c>
      <c r="I340" s="25" t="s">
        <v>262</v>
      </c>
      <c r="J340" s="25">
        <v>0.2</v>
      </c>
      <c r="K340" s="25">
        <v>1</v>
      </c>
      <c r="L340" s="25">
        <v>50.9</v>
      </c>
      <c r="M340" s="25">
        <v>0.2</v>
      </c>
      <c r="N340" s="25"/>
      <c r="O340" s="25">
        <v>28</v>
      </c>
      <c r="P340" s="25">
        <v>360</v>
      </c>
      <c r="Q340" s="25">
        <v>4.67</v>
      </c>
      <c r="R340" s="25">
        <v>18</v>
      </c>
      <c r="S340" s="25">
        <v>328</v>
      </c>
      <c r="T340" s="25">
        <v>3.29</v>
      </c>
      <c r="U340" s="25">
        <v>35</v>
      </c>
      <c r="V340" s="25">
        <v>379</v>
      </c>
      <c r="W340" s="25">
        <v>5.54</v>
      </c>
      <c r="X340" s="25" t="s">
        <v>263</v>
      </c>
      <c r="Y340" s="26">
        <v>41009</v>
      </c>
      <c r="Z340">
        <f t="shared" si="45"/>
        <v>0.39292730844793716</v>
      </c>
      <c r="AA340">
        <f t="shared" si="46"/>
        <v>293.12377210216113</v>
      </c>
      <c r="AB340">
        <f t="shared" si="47"/>
        <v>2.2547390248338268</v>
      </c>
      <c r="AC340">
        <f t="shared" si="48"/>
        <v>0.29312377210216112</v>
      </c>
      <c r="AD340">
        <f t="shared" si="49"/>
        <v>7.6921056544263928</v>
      </c>
    </row>
    <row r="341" spans="1:44" ht="51.75" x14ac:dyDescent="0.25">
      <c r="A341" s="24" t="s">
        <v>608</v>
      </c>
      <c r="B341" s="25" t="s">
        <v>609</v>
      </c>
      <c r="C341" s="25" t="s">
        <v>612</v>
      </c>
      <c r="D341" s="25" t="s">
        <v>281</v>
      </c>
      <c r="E341" s="25" t="s">
        <v>89</v>
      </c>
      <c r="F341" s="25">
        <v>56</v>
      </c>
      <c r="G341" s="25">
        <v>3450</v>
      </c>
      <c r="H341" s="25" t="b">
        <v>1</v>
      </c>
      <c r="I341" s="25" t="s">
        <v>262</v>
      </c>
      <c r="J341" s="25">
        <v>1.5</v>
      </c>
      <c r="K341" s="25">
        <v>1.5</v>
      </c>
      <c r="L341" s="25">
        <v>79.3</v>
      </c>
      <c r="M341" s="25">
        <v>1</v>
      </c>
      <c r="N341" s="25"/>
      <c r="O341" s="25">
        <v>53</v>
      </c>
      <c r="P341" s="25">
        <v>1086</v>
      </c>
      <c r="Q341" s="25">
        <v>2.93</v>
      </c>
      <c r="R341" s="25">
        <v>34</v>
      </c>
      <c r="S341" s="25">
        <v>966</v>
      </c>
      <c r="T341" s="25">
        <v>2.11</v>
      </c>
      <c r="U341" s="25">
        <v>66</v>
      </c>
      <c r="V341" s="25">
        <v>1130</v>
      </c>
      <c r="W341" s="25">
        <v>3.5</v>
      </c>
      <c r="X341" s="25" t="s">
        <v>263</v>
      </c>
      <c r="Y341" s="26">
        <v>41008</v>
      </c>
      <c r="Z341">
        <f t="shared" si="45"/>
        <v>1.8915510718789406</v>
      </c>
      <c r="AA341">
        <f t="shared" si="46"/>
        <v>1411.0970996216897</v>
      </c>
      <c r="AB341">
        <f t="shared" si="47"/>
        <v>4.4135024238012956</v>
      </c>
      <c r="AC341">
        <f t="shared" si="48"/>
        <v>1.4110970996216898</v>
      </c>
      <c r="AD341">
        <f t="shared" si="49"/>
        <v>3.127709939297969</v>
      </c>
      <c r="AE341">
        <f>(0.2*AB341+0.8*AB342)/(0.2*AC341+0.8*AC342)</f>
        <v>5.1991404004736417</v>
      </c>
      <c r="AF341">
        <f>J341*$C$1</f>
        <v>0.82500000000000007</v>
      </c>
      <c r="AQ341">
        <f>-2.3*LN(J341/1.406)+6.59</f>
        <v>6.4411524761447101</v>
      </c>
      <c r="AR341">
        <f>IF(AE341&gt;AQ341,1,0)</f>
        <v>0</v>
      </c>
    </row>
    <row r="342" spans="1:44" ht="51.75" x14ac:dyDescent="0.25">
      <c r="A342" s="24" t="s">
        <v>608</v>
      </c>
      <c r="B342" s="25" t="s">
        <v>609</v>
      </c>
      <c r="C342" s="25" t="s">
        <v>613</v>
      </c>
      <c r="D342" s="25" t="s">
        <v>281</v>
      </c>
      <c r="E342" s="25" t="s">
        <v>89</v>
      </c>
      <c r="F342" s="25">
        <v>56</v>
      </c>
      <c r="G342" s="25">
        <v>1725</v>
      </c>
      <c r="H342" s="25" t="b">
        <v>1</v>
      </c>
      <c r="I342" s="25" t="s">
        <v>262</v>
      </c>
      <c r="J342" s="25">
        <v>0.2</v>
      </c>
      <c r="K342" s="25">
        <v>1.5</v>
      </c>
      <c r="L342" s="25">
        <v>50.9</v>
      </c>
      <c r="M342" s="25">
        <v>0.13</v>
      </c>
      <c r="N342" s="25"/>
      <c r="O342" s="25">
        <v>25</v>
      </c>
      <c r="P342" s="25">
        <v>297</v>
      </c>
      <c r="Q342" s="25">
        <v>5.05</v>
      </c>
      <c r="R342" s="25">
        <v>16</v>
      </c>
      <c r="S342" s="25">
        <v>280</v>
      </c>
      <c r="T342" s="25">
        <v>3.43</v>
      </c>
      <c r="U342" s="25">
        <v>32</v>
      </c>
      <c r="V342" s="25">
        <v>305</v>
      </c>
      <c r="W342" s="25">
        <v>6.3</v>
      </c>
      <c r="X342" s="25" t="s">
        <v>263</v>
      </c>
      <c r="Y342" s="26">
        <v>41008</v>
      </c>
      <c r="Z342">
        <f t="shared" si="45"/>
        <v>0.39292730844793716</v>
      </c>
      <c r="AA342">
        <f t="shared" si="46"/>
        <v>293.12377210216113</v>
      </c>
      <c r="AB342">
        <f t="shared" si="47"/>
        <v>2.2547390248338268</v>
      </c>
      <c r="AC342">
        <f t="shared" si="48"/>
        <v>0.29312377210216112</v>
      </c>
      <c r="AD342">
        <f t="shared" si="49"/>
        <v>7.6921056544263928</v>
      </c>
    </row>
    <row r="343" spans="1:44" ht="51.75" x14ac:dyDescent="0.25">
      <c r="A343" s="24" t="s">
        <v>291</v>
      </c>
      <c r="B343" s="25" t="s">
        <v>292</v>
      </c>
      <c r="C343" s="25" t="s">
        <v>614</v>
      </c>
      <c r="D343" s="25" t="s">
        <v>281</v>
      </c>
      <c r="E343" s="25" t="s">
        <v>89</v>
      </c>
      <c r="F343" s="25">
        <v>56</v>
      </c>
      <c r="G343" s="25">
        <v>3450</v>
      </c>
      <c r="H343" s="25" t="b">
        <v>1</v>
      </c>
      <c r="I343" s="25" t="s">
        <v>262</v>
      </c>
      <c r="J343" s="25">
        <v>1.25</v>
      </c>
      <c r="K343" s="25">
        <v>1.25</v>
      </c>
      <c r="L343" s="25">
        <v>73</v>
      </c>
      <c r="M343" s="25">
        <v>1</v>
      </c>
      <c r="N343" s="25" t="b">
        <v>1</v>
      </c>
      <c r="O343" s="25">
        <v>55</v>
      </c>
      <c r="P343" s="25">
        <v>1259</v>
      </c>
      <c r="Q343" s="25">
        <v>2.62</v>
      </c>
      <c r="R343" s="25">
        <v>35</v>
      </c>
      <c r="S343" s="25">
        <v>1144</v>
      </c>
      <c r="T343" s="25">
        <v>1.84</v>
      </c>
      <c r="U343" s="25">
        <v>68</v>
      </c>
      <c r="V343" s="25">
        <v>1093</v>
      </c>
      <c r="W343" s="25">
        <v>3.73</v>
      </c>
      <c r="X343" s="25" t="s">
        <v>263</v>
      </c>
      <c r="Y343" s="26">
        <v>40785</v>
      </c>
      <c r="Z343">
        <f t="shared" si="45"/>
        <v>1.7123287671232876</v>
      </c>
      <c r="AA343">
        <f t="shared" si="46"/>
        <v>1277.3972602739725</v>
      </c>
      <c r="AB343">
        <f t="shared" si="47"/>
        <v>4.1532647943507639</v>
      </c>
      <c r="AC343">
        <f t="shared" si="48"/>
        <v>1.2773972602739725</v>
      </c>
      <c r="AD343">
        <f t="shared" si="49"/>
        <v>3.2513493832451021</v>
      </c>
      <c r="AE343">
        <f>(0.2*AB343+0.8*AB344)/(0.2*AC343+0.8*AC344)</f>
        <v>6.4111114599199199</v>
      </c>
      <c r="AF343">
        <f>J343*$C$1</f>
        <v>0.6875</v>
      </c>
      <c r="AQ343">
        <f>-2.3*LN(J343/1.406)+6.59</f>
        <v>6.8604920567708056</v>
      </c>
      <c r="AR343">
        <f>IF(AE343&gt;AQ343,1,0)</f>
        <v>0</v>
      </c>
    </row>
    <row r="344" spans="1:44" ht="51.75" x14ac:dyDescent="0.25">
      <c r="A344" s="24" t="s">
        <v>291</v>
      </c>
      <c r="B344" s="25" t="s">
        <v>292</v>
      </c>
      <c r="C344" s="25" t="s">
        <v>615</v>
      </c>
      <c r="D344" s="25" t="s">
        <v>281</v>
      </c>
      <c r="E344" s="25" t="s">
        <v>89</v>
      </c>
      <c r="F344" s="25">
        <v>56</v>
      </c>
      <c r="G344" s="25">
        <v>1725</v>
      </c>
      <c r="H344" s="25" t="b">
        <v>1</v>
      </c>
      <c r="I344" s="25" t="s">
        <v>262</v>
      </c>
      <c r="J344" s="27">
        <f>1.25/8</f>
        <v>0.15625</v>
      </c>
      <c r="K344" s="25">
        <v>1.25</v>
      </c>
      <c r="L344" s="25">
        <v>70</v>
      </c>
      <c r="M344" s="25">
        <v>1</v>
      </c>
      <c r="N344" s="25" t="b">
        <v>1</v>
      </c>
      <c r="O344" s="25">
        <v>27</v>
      </c>
      <c r="P344" s="25">
        <v>269</v>
      </c>
      <c r="Q344" s="25">
        <v>6.02</v>
      </c>
      <c r="R344" s="25">
        <v>16</v>
      </c>
      <c r="S344" s="25">
        <v>250</v>
      </c>
      <c r="T344" s="25">
        <v>3.84</v>
      </c>
      <c r="U344" s="25">
        <v>34</v>
      </c>
      <c r="V344" s="25">
        <v>203</v>
      </c>
      <c r="W344" s="25">
        <v>10.050000000000001</v>
      </c>
      <c r="X344" s="25" t="s">
        <v>263</v>
      </c>
      <c r="Y344" s="26">
        <v>40785</v>
      </c>
      <c r="Z344">
        <f t="shared" si="45"/>
        <v>0.2232142857142857</v>
      </c>
      <c r="AA344">
        <f t="shared" si="46"/>
        <v>166.51785714285714</v>
      </c>
      <c r="AB344">
        <f t="shared" si="47"/>
        <v>2.0766323971753819</v>
      </c>
      <c r="AC344">
        <f t="shared" si="48"/>
        <v>0.16651785714285713</v>
      </c>
      <c r="AD344">
        <f t="shared" si="49"/>
        <v>12.470929141214091</v>
      </c>
    </row>
    <row r="345" spans="1:44" ht="51.75" x14ac:dyDescent="0.25">
      <c r="A345" s="24" t="s">
        <v>291</v>
      </c>
      <c r="B345" s="25" t="s">
        <v>292</v>
      </c>
      <c r="C345" s="25" t="s">
        <v>616</v>
      </c>
      <c r="D345" s="25" t="s">
        <v>281</v>
      </c>
      <c r="E345" s="25" t="s">
        <v>89</v>
      </c>
      <c r="F345" s="25">
        <v>56</v>
      </c>
      <c r="G345" s="25">
        <v>3450</v>
      </c>
      <c r="H345" s="25" t="b">
        <v>1</v>
      </c>
      <c r="I345" s="25" t="s">
        <v>262</v>
      </c>
      <c r="J345" s="25">
        <v>2.2200000000000002</v>
      </c>
      <c r="K345" s="25">
        <v>1.1100000000000001</v>
      </c>
      <c r="L345" s="25">
        <v>80.400000000000006</v>
      </c>
      <c r="M345" s="25">
        <v>2</v>
      </c>
      <c r="N345" s="25" t="b">
        <v>1</v>
      </c>
      <c r="O345" s="25">
        <v>63</v>
      </c>
      <c r="P345" s="25">
        <v>1752</v>
      </c>
      <c r="Q345" s="25">
        <v>2.15</v>
      </c>
      <c r="R345" s="25">
        <v>39</v>
      </c>
      <c r="S345" s="25">
        <v>1558</v>
      </c>
      <c r="T345" s="25">
        <v>1.5</v>
      </c>
      <c r="U345" s="25">
        <v>85</v>
      </c>
      <c r="V345" s="25">
        <v>1962</v>
      </c>
      <c r="W345" s="25">
        <v>2.6</v>
      </c>
      <c r="X345" s="25" t="s">
        <v>263</v>
      </c>
      <c r="Y345" s="26">
        <v>40785</v>
      </c>
      <c r="Z345">
        <f t="shared" si="45"/>
        <v>2.7611940298507465</v>
      </c>
      <c r="AA345">
        <f t="shared" si="46"/>
        <v>2059.8507462686571</v>
      </c>
      <c r="AB345">
        <f t="shared" si="47"/>
        <v>5.0296443235230477</v>
      </c>
      <c r="AC345">
        <f t="shared" si="48"/>
        <v>2.0598507462686571</v>
      </c>
      <c r="AD345">
        <f t="shared" si="49"/>
        <v>2.4417518272302305</v>
      </c>
      <c r="AE345">
        <f>(0.2*AB345+0.8*AB346)/(0.2*AC345+0.8*AC346)</f>
        <v>4.8212140670311205</v>
      </c>
      <c r="AF345">
        <f>J345*$C$1</f>
        <v>1.2210000000000003</v>
      </c>
      <c r="AQ345">
        <f>-2.3*LN(J345/1.406)+6.59</f>
        <v>5.5394556742598553</v>
      </c>
      <c r="AR345">
        <f>IF(AE345&gt;AQ345,1,0)</f>
        <v>0</v>
      </c>
    </row>
    <row r="346" spans="1:44" ht="51.75" x14ac:dyDescent="0.25">
      <c r="A346" s="24" t="s">
        <v>291</v>
      </c>
      <c r="B346" s="25" t="s">
        <v>292</v>
      </c>
      <c r="C346" s="25" t="s">
        <v>617</v>
      </c>
      <c r="D346" s="25" t="s">
        <v>281</v>
      </c>
      <c r="E346" s="25" t="s">
        <v>89</v>
      </c>
      <c r="F346" s="25">
        <v>56</v>
      </c>
      <c r="G346" s="25">
        <v>1725</v>
      </c>
      <c r="H346" s="25" t="b">
        <v>1</v>
      </c>
      <c r="I346" s="25" t="s">
        <v>262</v>
      </c>
      <c r="J346" s="27">
        <f>2.22/8</f>
        <v>0.27750000000000002</v>
      </c>
      <c r="K346" s="25">
        <v>1.1100000000000001</v>
      </c>
      <c r="L346" s="25">
        <v>77.400000000000006</v>
      </c>
      <c r="M346" s="25">
        <v>2</v>
      </c>
      <c r="N346" s="25" t="b">
        <v>1</v>
      </c>
      <c r="O346" s="25">
        <v>31</v>
      </c>
      <c r="P346" s="25">
        <v>394</v>
      </c>
      <c r="Q346" s="25">
        <v>4.72</v>
      </c>
      <c r="R346" s="25">
        <v>19</v>
      </c>
      <c r="S346" s="25">
        <v>362</v>
      </c>
      <c r="T346" s="25">
        <v>3.15</v>
      </c>
      <c r="U346" s="25">
        <v>41</v>
      </c>
      <c r="V346" s="25">
        <v>401</v>
      </c>
      <c r="W346" s="25">
        <v>6.13</v>
      </c>
      <c r="X346" s="25" t="s">
        <v>263</v>
      </c>
      <c r="Y346" s="26">
        <v>40785</v>
      </c>
      <c r="Z346">
        <f t="shared" si="45"/>
        <v>0.35852713178294576</v>
      </c>
      <c r="AA346">
        <f t="shared" si="46"/>
        <v>267.46124031007753</v>
      </c>
      <c r="AB346">
        <f t="shared" si="47"/>
        <v>2.5148221617615252</v>
      </c>
      <c r="AC346">
        <f t="shared" si="48"/>
        <v>0.26746124031007751</v>
      </c>
      <c r="AD346">
        <f t="shared" si="49"/>
        <v>9.4025667376925366</v>
      </c>
    </row>
    <row r="347" spans="1:44" ht="51.75" x14ac:dyDescent="0.25">
      <c r="A347" s="24" t="s">
        <v>291</v>
      </c>
      <c r="B347" s="25" t="s">
        <v>292</v>
      </c>
      <c r="C347" s="25" t="s">
        <v>618</v>
      </c>
      <c r="D347" s="25" t="s">
        <v>281</v>
      </c>
      <c r="E347" s="25" t="s">
        <v>211</v>
      </c>
      <c r="F347" s="25">
        <v>56</v>
      </c>
      <c r="G347" s="25">
        <v>3450</v>
      </c>
      <c r="H347" s="25" t="b">
        <v>1</v>
      </c>
      <c r="I347" s="25" t="s">
        <v>262</v>
      </c>
      <c r="J347" s="25">
        <v>2.21</v>
      </c>
      <c r="K347" s="25">
        <v>1.47</v>
      </c>
      <c r="L347" s="25">
        <v>83</v>
      </c>
      <c r="M347" s="25">
        <v>1.5</v>
      </c>
      <c r="N347" s="25" t="b">
        <v>1</v>
      </c>
      <c r="O347" s="25">
        <v>67</v>
      </c>
      <c r="P347" s="25">
        <v>1729</v>
      </c>
      <c r="Q347" s="25">
        <v>2.3199999999999998</v>
      </c>
      <c r="R347" s="25">
        <v>40</v>
      </c>
      <c r="S347" s="25">
        <v>1395</v>
      </c>
      <c r="T347" s="25">
        <v>1.71</v>
      </c>
      <c r="U347" s="25">
        <v>90</v>
      </c>
      <c r="V347" s="25">
        <v>1966</v>
      </c>
      <c r="W347" s="25">
        <v>2.74</v>
      </c>
      <c r="X347" s="25" t="s">
        <v>263</v>
      </c>
      <c r="Y347" s="26">
        <v>40785</v>
      </c>
      <c r="AF347">
        <f>J347*$C$1</f>
        <v>1.2155</v>
      </c>
      <c r="AG347">
        <f>J347*0.8^3</f>
        <v>1.1315200000000003</v>
      </c>
      <c r="AH347">
        <f>AG347/(L347*0.01)</f>
        <v>1.3632771084337352</v>
      </c>
      <c r="AI347">
        <f>AH347*746</f>
        <v>1017.0047228915664</v>
      </c>
      <c r="AM347">
        <f>POWER((482439*AG347*$C$1),1/3)*60/1000</f>
        <v>4.0176647497518791</v>
      </c>
      <c r="AN347">
        <f>AI347/1000</f>
        <v>1.0170047228915664</v>
      </c>
      <c r="AO347">
        <f>AM347/AN347</f>
        <v>3.9504877994359568</v>
      </c>
      <c r="AP347">
        <f>(0.2*AM347+0.8*AM348)/(0.2*AN347+0.8*AN348)</f>
        <v>8.059742711581583</v>
      </c>
      <c r="AQ347">
        <f>-2.3*LN(J347/1.406)+6.59</f>
        <v>5.5498394390752672</v>
      </c>
      <c r="AR347">
        <f>IF(AP347&gt;AQ347,1,0)</f>
        <v>1</v>
      </c>
    </row>
    <row r="348" spans="1:44" ht="51.75" x14ac:dyDescent="0.25">
      <c r="A348" s="24" t="s">
        <v>291</v>
      </c>
      <c r="B348" s="25" t="s">
        <v>292</v>
      </c>
      <c r="C348" s="25" t="s">
        <v>619</v>
      </c>
      <c r="D348" s="25" t="s">
        <v>281</v>
      </c>
      <c r="E348" s="25" t="s">
        <v>211</v>
      </c>
      <c r="F348" s="25">
        <v>56</v>
      </c>
      <c r="G348" s="25">
        <v>1730</v>
      </c>
      <c r="H348" s="25" t="b">
        <v>1</v>
      </c>
      <c r="I348" s="25" t="s">
        <v>262</v>
      </c>
      <c r="J348" s="25">
        <v>2.21</v>
      </c>
      <c r="K348" s="25">
        <v>1.47</v>
      </c>
      <c r="L348" s="25">
        <v>83</v>
      </c>
      <c r="M348" s="25">
        <v>1.5</v>
      </c>
      <c r="N348" s="25" t="b">
        <v>1</v>
      </c>
      <c r="O348" s="25">
        <v>33</v>
      </c>
      <c r="P348" s="25">
        <v>304</v>
      </c>
      <c r="Q348" s="25">
        <v>6.51</v>
      </c>
      <c r="R348" s="25">
        <v>20</v>
      </c>
      <c r="S348" s="25">
        <v>263</v>
      </c>
      <c r="T348" s="25">
        <v>4.5599999999999996</v>
      </c>
      <c r="U348" s="25">
        <v>45</v>
      </c>
      <c r="V348" s="25">
        <v>332</v>
      </c>
      <c r="W348" s="25">
        <v>8.1300000000000008</v>
      </c>
      <c r="X348" s="25" t="s">
        <v>263</v>
      </c>
      <c r="Y348" s="26">
        <v>40785</v>
      </c>
      <c r="AJ348">
        <f>0.0082*31.1^3/(3956*$C$1)</f>
        <v>0.11336423117933635</v>
      </c>
      <c r="AK348">
        <f>AJ348/(L348*0.01)</f>
        <v>0.13658341105944138</v>
      </c>
      <c r="AL348">
        <f>AK348*746</f>
        <v>101.89122465034328</v>
      </c>
      <c r="AM348">
        <f>POWER((482439*AJ348*$C$1),1/3)*60/1000</f>
        <v>1.8659999685540942</v>
      </c>
      <c r="AN348">
        <f>AL348/1000</f>
        <v>0.10189122465034328</v>
      </c>
    </row>
    <row r="349" spans="1:44" ht="51.75" x14ac:dyDescent="0.25">
      <c r="A349" s="24" t="s">
        <v>291</v>
      </c>
      <c r="B349" s="25" t="s">
        <v>292</v>
      </c>
      <c r="C349" s="25" t="s">
        <v>324</v>
      </c>
      <c r="D349" s="25" t="s">
        <v>281</v>
      </c>
      <c r="E349" s="25" t="s">
        <v>211</v>
      </c>
      <c r="F349" s="25">
        <v>56</v>
      </c>
      <c r="G349" s="25">
        <v>3450</v>
      </c>
      <c r="H349" s="25" t="b">
        <v>1</v>
      </c>
      <c r="I349" s="25" t="s">
        <v>262</v>
      </c>
      <c r="J349" s="25">
        <v>2.7</v>
      </c>
      <c r="K349" s="25">
        <v>1.35</v>
      </c>
      <c r="L349" s="25">
        <v>83</v>
      </c>
      <c r="M349" s="25">
        <v>2</v>
      </c>
      <c r="N349" s="25" t="b">
        <v>1</v>
      </c>
      <c r="O349" s="25">
        <v>69</v>
      </c>
      <c r="P349" s="25">
        <v>1933</v>
      </c>
      <c r="Q349" s="25">
        <v>2.13</v>
      </c>
      <c r="R349" s="25">
        <v>41</v>
      </c>
      <c r="S349" s="25">
        <v>1556</v>
      </c>
      <c r="T349" s="25">
        <v>1.58</v>
      </c>
      <c r="U349" s="25">
        <v>93</v>
      </c>
      <c r="V349" s="25">
        <v>2191</v>
      </c>
      <c r="W349" s="25">
        <v>2.54</v>
      </c>
      <c r="X349" s="25" t="s">
        <v>263</v>
      </c>
      <c r="Y349" s="26">
        <v>40785</v>
      </c>
      <c r="AF349">
        <f>J349*$C$1</f>
        <v>1.4850000000000003</v>
      </c>
      <c r="AG349">
        <f>J349*0.8^3</f>
        <v>1.3824000000000005</v>
      </c>
      <c r="AH349">
        <f>AG349/(L349*0.01)</f>
        <v>1.6655421686746992</v>
      </c>
      <c r="AI349">
        <f>AH349*746</f>
        <v>1242.4944578313257</v>
      </c>
      <c r="AM349">
        <f>POWER((482439*AG349*$C$1),1/3)*60/1000</f>
        <v>4.2950101199219644</v>
      </c>
      <c r="AN349">
        <f>AI349/1000</f>
        <v>1.2424944578313257</v>
      </c>
      <c r="AO349">
        <f>AM349/AN349</f>
        <v>3.4567640063510301</v>
      </c>
      <c r="AP349">
        <f>(0.2*AM349+0.8*AM350)/(0.2*AN349+0.8*AN350)</f>
        <v>7.1264163609001416</v>
      </c>
      <c r="AQ349">
        <f>-2.3*LN(J349/1.406)+6.59</f>
        <v>5.089243146869836</v>
      </c>
      <c r="AR349">
        <f>IF(AP349&gt;AQ349,1,0)</f>
        <v>1</v>
      </c>
    </row>
    <row r="350" spans="1:44" ht="51.75" x14ac:dyDescent="0.25">
      <c r="A350" s="24" t="s">
        <v>291</v>
      </c>
      <c r="B350" s="25" t="s">
        <v>292</v>
      </c>
      <c r="C350" s="25" t="s">
        <v>325</v>
      </c>
      <c r="D350" s="25" t="s">
        <v>281</v>
      </c>
      <c r="E350" s="25" t="s">
        <v>211</v>
      </c>
      <c r="F350" s="25">
        <v>56</v>
      </c>
      <c r="G350" s="25">
        <v>1500</v>
      </c>
      <c r="H350" s="25" t="b">
        <v>1</v>
      </c>
      <c r="I350" s="25" t="s">
        <v>262</v>
      </c>
      <c r="J350" s="25">
        <v>2.7</v>
      </c>
      <c r="K350" s="25">
        <v>1.35</v>
      </c>
      <c r="L350" s="25">
        <v>83</v>
      </c>
      <c r="M350" s="25">
        <v>2</v>
      </c>
      <c r="N350" s="25" t="b">
        <v>1</v>
      </c>
      <c r="O350" s="25">
        <v>30</v>
      </c>
      <c r="P350" s="25">
        <v>211</v>
      </c>
      <c r="Q350" s="25">
        <v>8.5299999999999994</v>
      </c>
      <c r="R350" s="25">
        <v>18</v>
      </c>
      <c r="S350" s="25">
        <v>181</v>
      </c>
      <c r="T350" s="25">
        <v>5.97</v>
      </c>
      <c r="U350" s="25">
        <v>41</v>
      </c>
      <c r="V350" s="25">
        <v>232</v>
      </c>
      <c r="W350" s="25">
        <v>10.6</v>
      </c>
      <c r="X350" s="25" t="s">
        <v>263</v>
      </c>
      <c r="Y350" s="26">
        <v>40785</v>
      </c>
      <c r="AJ350">
        <f>0.0082*31.1^3/(3956*$C$1)</f>
        <v>0.11336423117933635</v>
      </c>
      <c r="AK350">
        <f>AJ350/(L350*0.01)</f>
        <v>0.13658341105944138</v>
      </c>
      <c r="AL350">
        <f>AK350*746</f>
        <v>101.89122465034328</v>
      </c>
      <c r="AM350">
        <f>POWER((482439*AJ350*$C$1),1/3)*60/1000</f>
        <v>1.8659999685540942</v>
      </c>
      <c r="AN350">
        <f>AL350/1000</f>
        <v>0.10189122465034328</v>
      </c>
    </row>
    <row r="351" spans="1:44" ht="51.75" x14ac:dyDescent="0.25">
      <c r="A351" s="24" t="s">
        <v>291</v>
      </c>
      <c r="B351" s="25" t="s">
        <v>292</v>
      </c>
      <c r="C351" s="25" t="s">
        <v>620</v>
      </c>
      <c r="D351" s="25" t="s">
        <v>281</v>
      </c>
      <c r="E351" s="25" t="s">
        <v>211</v>
      </c>
      <c r="F351" s="25">
        <v>56</v>
      </c>
      <c r="G351" s="25">
        <v>3450</v>
      </c>
      <c r="H351" s="25" t="b">
        <v>1</v>
      </c>
      <c r="I351" s="25" t="s">
        <v>262</v>
      </c>
      <c r="J351" s="25">
        <v>2.7</v>
      </c>
      <c r="K351" s="25">
        <v>1.35</v>
      </c>
      <c r="L351" s="25">
        <v>83</v>
      </c>
      <c r="M351" s="25">
        <v>2</v>
      </c>
      <c r="N351" s="25" t="b">
        <v>1</v>
      </c>
      <c r="O351" s="25">
        <v>69</v>
      </c>
      <c r="P351" s="25">
        <v>1933</v>
      </c>
      <c r="Q351" s="25">
        <v>2.13</v>
      </c>
      <c r="R351" s="25">
        <v>41</v>
      </c>
      <c r="S351" s="25">
        <v>1556</v>
      </c>
      <c r="T351" s="25">
        <v>1.58</v>
      </c>
      <c r="U351" s="25">
        <v>93</v>
      </c>
      <c r="V351" s="25">
        <v>2191</v>
      </c>
      <c r="W351" s="25">
        <v>2.54</v>
      </c>
      <c r="X351" s="25" t="s">
        <v>263</v>
      </c>
      <c r="Y351" s="26">
        <v>41555</v>
      </c>
      <c r="AF351">
        <f>J351*$C$1</f>
        <v>1.4850000000000003</v>
      </c>
      <c r="AG351">
        <f>J351*0.8^3</f>
        <v>1.3824000000000005</v>
      </c>
      <c r="AH351">
        <f>AG351/(L351*0.01)</f>
        <v>1.6655421686746992</v>
      </c>
      <c r="AI351">
        <f>AH351*746</f>
        <v>1242.4944578313257</v>
      </c>
      <c r="AM351">
        <f>POWER((482439*AG351*$C$1),1/3)*60/1000</f>
        <v>4.2950101199219644</v>
      </c>
      <c r="AN351">
        <f>AI351/1000</f>
        <v>1.2424944578313257</v>
      </c>
      <c r="AO351">
        <f>AM351/AN351</f>
        <v>3.4567640063510301</v>
      </c>
      <c r="AP351">
        <f>(0.2*AM351+0.8*AM352)/(0.2*AN351+0.8*AN352)</f>
        <v>7.1264163609001416</v>
      </c>
      <c r="AQ351">
        <f>-2.3*LN(J351/1.406)+6.59</f>
        <v>5.089243146869836</v>
      </c>
      <c r="AR351">
        <f>IF(AP351&gt;AQ351,1,0)</f>
        <v>1</v>
      </c>
    </row>
    <row r="352" spans="1:44" ht="51.75" x14ac:dyDescent="0.25">
      <c r="A352" s="24" t="s">
        <v>291</v>
      </c>
      <c r="B352" s="25" t="s">
        <v>292</v>
      </c>
      <c r="C352" s="25" t="s">
        <v>294</v>
      </c>
      <c r="D352" s="25" t="s">
        <v>281</v>
      </c>
      <c r="E352" s="25" t="s">
        <v>211</v>
      </c>
      <c r="F352" s="25">
        <v>56</v>
      </c>
      <c r="G352" s="25">
        <v>1500</v>
      </c>
      <c r="H352" s="25" t="b">
        <v>1</v>
      </c>
      <c r="I352" s="25" t="s">
        <v>262</v>
      </c>
      <c r="J352" s="25">
        <v>2.7</v>
      </c>
      <c r="K352" s="25">
        <v>1.35</v>
      </c>
      <c r="L352" s="25">
        <v>83</v>
      </c>
      <c r="M352" s="25">
        <v>2</v>
      </c>
      <c r="N352" s="25" t="b">
        <v>1</v>
      </c>
      <c r="O352" s="25">
        <v>30</v>
      </c>
      <c r="P352" s="25">
        <v>211</v>
      </c>
      <c r="Q352" s="25">
        <v>8.5299999999999994</v>
      </c>
      <c r="R352" s="25">
        <v>18</v>
      </c>
      <c r="S352" s="25">
        <v>181</v>
      </c>
      <c r="T352" s="25">
        <v>5.97</v>
      </c>
      <c r="U352" s="25">
        <v>41</v>
      </c>
      <c r="V352" s="25">
        <v>232</v>
      </c>
      <c r="W352" s="25">
        <v>10.6</v>
      </c>
      <c r="X352" s="25" t="s">
        <v>263</v>
      </c>
      <c r="Y352" s="26">
        <v>41555</v>
      </c>
      <c r="AJ352">
        <f>0.0082*31.1^3/(3956*$C$1)</f>
        <v>0.11336423117933635</v>
      </c>
      <c r="AK352">
        <f>AJ352/(L352*0.01)</f>
        <v>0.13658341105944138</v>
      </c>
      <c r="AL352">
        <f>AK352*746</f>
        <v>101.89122465034328</v>
      </c>
      <c r="AM352">
        <f>POWER((482439*AJ352*$C$1),1/3)*60/1000</f>
        <v>1.8659999685540942</v>
      </c>
      <c r="AN352">
        <f>AL352/1000</f>
        <v>0.10189122465034328</v>
      </c>
    </row>
    <row r="353" spans="1:44" ht="51.75" x14ac:dyDescent="0.25">
      <c r="A353" s="24" t="s">
        <v>291</v>
      </c>
      <c r="B353" s="25" t="s">
        <v>292</v>
      </c>
      <c r="C353" s="25" t="s">
        <v>621</v>
      </c>
      <c r="D353" s="25" t="s">
        <v>281</v>
      </c>
      <c r="E353" s="25" t="s">
        <v>89</v>
      </c>
      <c r="F353" s="25">
        <v>56</v>
      </c>
      <c r="G353" s="25">
        <v>3450</v>
      </c>
      <c r="H353" s="25" t="b">
        <v>1</v>
      </c>
      <c r="I353" s="25" t="s">
        <v>262</v>
      </c>
      <c r="J353" s="25">
        <v>1.65</v>
      </c>
      <c r="K353" s="25">
        <v>1.65</v>
      </c>
      <c r="L353" s="25">
        <v>74.7</v>
      </c>
      <c r="M353" s="25">
        <v>1</v>
      </c>
      <c r="N353" s="25" t="b">
        <v>1</v>
      </c>
      <c r="O353" s="25">
        <v>66</v>
      </c>
      <c r="P353" s="25">
        <v>1890</v>
      </c>
      <c r="Q353" s="25">
        <v>2.1</v>
      </c>
      <c r="R353" s="25">
        <v>40</v>
      </c>
      <c r="S353" s="25">
        <v>1590</v>
      </c>
      <c r="T353" s="25">
        <v>1.51</v>
      </c>
      <c r="U353" s="25">
        <v>86</v>
      </c>
      <c r="V353" s="25">
        <v>1924</v>
      </c>
      <c r="W353" s="25">
        <v>2.67</v>
      </c>
      <c r="X353" s="25" t="s">
        <v>263</v>
      </c>
      <c r="Y353" s="26">
        <v>40785</v>
      </c>
      <c r="Z353">
        <f t="shared" ref="Z353:Z376" si="50">J353/(L353*0.01)</f>
        <v>2.2088353413654618</v>
      </c>
      <c r="AA353">
        <f t="shared" ref="AA353:AA416" si="51">Z353*746</f>
        <v>1647.7911646586344</v>
      </c>
      <c r="AB353">
        <f t="shared" ref="AB353:AB376" si="52">POWER((482439*J353*$C$1),1/3)*60/1000</f>
        <v>4.555970791608555</v>
      </c>
      <c r="AC353">
        <f t="shared" ref="AC353:AC376" si="53">AA353/1000</f>
        <v>1.6477911646586345</v>
      </c>
      <c r="AD353">
        <f t="shared" ref="AD353:AD376" si="54">AB353/AC353</f>
        <v>2.7648957521582505</v>
      </c>
      <c r="AE353">
        <f>(0.2*AB353+0.8*AB354)/(0.2*AC353+0.8*AC354)</f>
        <v>4.7520163699186391</v>
      </c>
      <c r="AF353">
        <f>J353*$C$1</f>
        <v>0.90749999999999997</v>
      </c>
      <c r="AQ353">
        <f>-2.3*LN(J353/1.406)+6.59</f>
        <v>6.221939062594763</v>
      </c>
      <c r="AR353">
        <f>IF(AE353&gt;AQ353,1,0)</f>
        <v>0</v>
      </c>
    </row>
    <row r="354" spans="1:44" ht="51.75" x14ac:dyDescent="0.25">
      <c r="A354" s="24" t="s">
        <v>291</v>
      </c>
      <c r="B354" s="25" t="s">
        <v>292</v>
      </c>
      <c r="C354" s="25" t="s">
        <v>622</v>
      </c>
      <c r="D354" s="25" t="s">
        <v>281</v>
      </c>
      <c r="E354" s="25" t="s">
        <v>89</v>
      </c>
      <c r="F354" s="25">
        <v>56</v>
      </c>
      <c r="G354" s="25">
        <v>1725</v>
      </c>
      <c r="H354" s="25" t="b">
        <v>1</v>
      </c>
      <c r="I354" s="25" t="s">
        <v>262</v>
      </c>
      <c r="J354" s="27">
        <f>1.65/8</f>
        <v>0.20624999999999999</v>
      </c>
      <c r="K354" s="25">
        <v>1.65</v>
      </c>
      <c r="L354" s="25">
        <v>50.1</v>
      </c>
      <c r="M354" s="25">
        <v>1</v>
      </c>
      <c r="N354" s="25" t="b">
        <v>1</v>
      </c>
      <c r="O354" s="25">
        <v>33</v>
      </c>
      <c r="P354" s="25">
        <v>430</v>
      </c>
      <c r="Q354" s="25">
        <v>4.5999999999999996</v>
      </c>
      <c r="R354" s="25">
        <v>20</v>
      </c>
      <c r="S354" s="25">
        <v>390</v>
      </c>
      <c r="T354" s="25">
        <v>3.08</v>
      </c>
      <c r="U354" s="25">
        <v>40</v>
      </c>
      <c r="V354" s="25">
        <v>439</v>
      </c>
      <c r="W354" s="25">
        <v>5.47</v>
      </c>
      <c r="X354" s="25" t="s">
        <v>263</v>
      </c>
      <c r="Y354" s="26">
        <v>40785</v>
      </c>
      <c r="Z354">
        <f t="shared" si="50"/>
        <v>0.41167664670658682</v>
      </c>
      <c r="AA354">
        <f t="shared" si="51"/>
        <v>307.11077844311376</v>
      </c>
      <c r="AB354">
        <f t="shared" si="52"/>
        <v>2.2779853958042771</v>
      </c>
      <c r="AC354">
        <f t="shared" si="53"/>
        <v>0.30711077844311374</v>
      </c>
      <c r="AD354">
        <f t="shared" si="54"/>
        <v>7.4174713351072734</v>
      </c>
    </row>
    <row r="355" spans="1:44" ht="51.75" x14ac:dyDescent="0.25">
      <c r="A355" s="24" t="s">
        <v>291</v>
      </c>
      <c r="B355" s="25" t="s">
        <v>292</v>
      </c>
      <c r="C355" s="25" t="s">
        <v>623</v>
      </c>
      <c r="D355" s="25" t="s">
        <v>281</v>
      </c>
      <c r="E355" s="25" t="s">
        <v>89</v>
      </c>
      <c r="F355" s="25">
        <v>56</v>
      </c>
      <c r="G355" s="25">
        <v>3450</v>
      </c>
      <c r="H355" s="25" t="b">
        <v>1</v>
      </c>
      <c r="I355" s="25" t="s">
        <v>262</v>
      </c>
      <c r="J355" s="25">
        <v>2.21</v>
      </c>
      <c r="K355" s="25">
        <v>1.47</v>
      </c>
      <c r="L355" s="25">
        <v>77.400000000000006</v>
      </c>
      <c r="M355" s="25">
        <v>1.5</v>
      </c>
      <c r="N355" s="25" t="b">
        <v>1</v>
      </c>
      <c r="O355" s="25">
        <v>68</v>
      </c>
      <c r="P355" s="25">
        <v>2100</v>
      </c>
      <c r="Q355" s="25">
        <v>1.94</v>
      </c>
      <c r="R355" s="25">
        <v>40</v>
      </c>
      <c r="S355" s="25">
        <v>1730</v>
      </c>
      <c r="T355" s="25">
        <v>1.39</v>
      </c>
      <c r="U355" s="25">
        <v>92</v>
      </c>
      <c r="V355" s="25">
        <v>2261</v>
      </c>
      <c r="W355" s="25">
        <v>2.44</v>
      </c>
      <c r="X355" s="25" t="s">
        <v>263</v>
      </c>
      <c r="Y355" s="26">
        <v>40785</v>
      </c>
      <c r="Z355">
        <f t="shared" si="50"/>
        <v>2.8552971576227391</v>
      </c>
      <c r="AA355">
        <f t="shared" si="51"/>
        <v>2130.0516795865633</v>
      </c>
      <c r="AB355">
        <f t="shared" si="52"/>
        <v>5.0220809371898438</v>
      </c>
      <c r="AC355">
        <f t="shared" si="53"/>
        <v>2.1300516795865634</v>
      </c>
      <c r="AD355">
        <f t="shared" si="54"/>
        <v>2.3577272726850529</v>
      </c>
      <c r="AE355">
        <f>(0.2*AB355+0.8*AB356)/(0.2*AC355+0.8*AC356)</f>
        <v>3.9661201113725872</v>
      </c>
      <c r="AF355">
        <f>J355*$C$1</f>
        <v>1.2155</v>
      </c>
      <c r="AQ355">
        <f>-2.3*LN(J355/1.406)+6.59</f>
        <v>5.5498394390752672</v>
      </c>
      <c r="AR355">
        <f>IF(AE355&gt;AQ355,1,0)</f>
        <v>0</v>
      </c>
    </row>
    <row r="356" spans="1:44" ht="51.75" x14ac:dyDescent="0.25">
      <c r="A356" s="24" t="s">
        <v>291</v>
      </c>
      <c r="B356" s="25" t="s">
        <v>292</v>
      </c>
      <c r="C356" s="25" t="s">
        <v>624</v>
      </c>
      <c r="D356" s="25" t="s">
        <v>281</v>
      </c>
      <c r="E356" s="25" t="s">
        <v>89</v>
      </c>
      <c r="F356" s="25">
        <v>56</v>
      </c>
      <c r="G356" s="25">
        <v>1725</v>
      </c>
      <c r="H356" s="25" t="b">
        <v>1</v>
      </c>
      <c r="I356" s="25" t="s">
        <v>262</v>
      </c>
      <c r="J356" s="27">
        <f>2.21/8</f>
        <v>0.27625</v>
      </c>
      <c r="K356" s="25">
        <v>1.47</v>
      </c>
      <c r="L356" s="25">
        <v>49.4</v>
      </c>
      <c r="M356" s="25">
        <v>1.5</v>
      </c>
      <c r="N356" s="25" t="b">
        <v>1</v>
      </c>
      <c r="O356" s="25">
        <v>34</v>
      </c>
      <c r="P356" s="25">
        <v>480</v>
      </c>
      <c r="Q356" s="25">
        <v>4.25</v>
      </c>
      <c r="R356" s="25">
        <v>20</v>
      </c>
      <c r="S356" s="25">
        <v>430</v>
      </c>
      <c r="T356" s="25">
        <v>2.79</v>
      </c>
      <c r="U356" s="25">
        <v>45</v>
      </c>
      <c r="V356" s="25">
        <v>459</v>
      </c>
      <c r="W356" s="25">
        <v>5.88</v>
      </c>
      <c r="X356" s="25" t="s">
        <v>263</v>
      </c>
      <c r="Y356" s="26">
        <v>40785</v>
      </c>
      <c r="Z356">
        <f t="shared" si="50"/>
        <v>0.55921052631578949</v>
      </c>
      <c r="AA356">
        <f t="shared" si="51"/>
        <v>417.17105263157896</v>
      </c>
      <c r="AB356">
        <f t="shared" si="52"/>
        <v>2.5110404685949228</v>
      </c>
      <c r="AC356">
        <f t="shared" si="53"/>
        <v>0.41717105263157894</v>
      </c>
      <c r="AD356">
        <f t="shared" si="54"/>
        <v>6.0192107116610671</v>
      </c>
    </row>
    <row r="357" spans="1:44" ht="51.75" x14ac:dyDescent="0.25">
      <c r="A357" s="24" t="s">
        <v>291</v>
      </c>
      <c r="B357" s="25" t="s">
        <v>292</v>
      </c>
      <c r="C357" s="25" t="s">
        <v>625</v>
      </c>
      <c r="D357" s="25" t="s">
        <v>281</v>
      </c>
      <c r="E357" s="25" t="s">
        <v>89</v>
      </c>
      <c r="F357" s="25">
        <v>56</v>
      </c>
      <c r="G357" s="25">
        <v>3450</v>
      </c>
      <c r="H357" s="25" t="b">
        <v>1</v>
      </c>
      <c r="I357" s="25" t="s">
        <v>262</v>
      </c>
      <c r="J357" s="25">
        <v>2.6</v>
      </c>
      <c r="K357" s="25">
        <v>1.3</v>
      </c>
      <c r="L357" s="25">
        <v>78.599999999999994</v>
      </c>
      <c r="M357" s="25">
        <v>2</v>
      </c>
      <c r="N357" s="25" t="b">
        <v>1</v>
      </c>
      <c r="O357" s="25">
        <v>70</v>
      </c>
      <c r="P357" s="25">
        <v>2160</v>
      </c>
      <c r="Q357" s="25">
        <v>1.94</v>
      </c>
      <c r="R357" s="25">
        <v>42</v>
      </c>
      <c r="S357" s="25">
        <v>1780</v>
      </c>
      <c r="T357" s="25">
        <v>1.42</v>
      </c>
      <c r="U357" s="25">
        <v>95</v>
      </c>
      <c r="V357" s="25">
        <v>2383</v>
      </c>
      <c r="W357" s="25">
        <v>2.38</v>
      </c>
      <c r="X357" s="25" t="s">
        <v>263</v>
      </c>
      <c r="Y357" s="26">
        <v>40785</v>
      </c>
      <c r="Z357">
        <f t="shared" si="50"/>
        <v>3.3078880407124687</v>
      </c>
      <c r="AA357">
        <f t="shared" si="51"/>
        <v>2467.6844783715014</v>
      </c>
      <c r="AB357">
        <f t="shared" si="52"/>
        <v>5.3016460808494514</v>
      </c>
      <c r="AC357">
        <f t="shared" si="53"/>
        <v>2.4676844783715013</v>
      </c>
      <c r="AD357">
        <f t="shared" si="54"/>
        <v>2.148429480072009</v>
      </c>
      <c r="AE357">
        <f>(0.2*AB357+0.8*AB358)/(0.2*AC357+0.8*AC358)</f>
        <v>3.576660629338452</v>
      </c>
      <c r="AF357">
        <f>J357*$C$1</f>
        <v>1.4300000000000002</v>
      </c>
      <c r="AQ357">
        <f>-2.3*LN(J357/1.406)+6.59</f>
        <v>5.1760459012303848</v>
      </c>
      <c r="AR357">
        <f>IF(AE357&gt;AQ357,1,0)</f>
        <v>0</v>
      </c>
    </row>
    <row r="358" spans="1:44" ht="51.75" x14ac:dyDescent="0.25">
      <c r="A358" s="24" t="s">
        <v>291</v>
      </c>
      <c r="B358" s="25" t="s">
        <v>292</v>
      </c>
      <c r="C358" s="25" t="s">
        <v>626</v>
      </c>
      <c r="D358" s="25" t="s">
        <v>281</v>
      </c>
      <c r="E358" s="25" t="s">
        <v>89</v>
      </c>
      <c r="F358" s="25">
        <v>56</v>
      </c>
      <c r="G358" s="25">
        <v>1725</v>
      </c>
      <c r="H358" s="25" t="b">
        <v>1</v>
      </c>
      <c r="I358" s="25" t="s">
        <v>262</v>
      </c>
      <c r="J358" s="27">
        <f>2.6/8</f>
        <v>0.32500000000000001</v>
      </c>
      <c r="K358" s="25">
        <v>1.3</v>
      </c>
      <c r="L358" s="25">
        <v>49</v>
      </c>
      <c r="M358" s="25">
        <v>2</v>
      </c>
      <c r="N358" s="25" t="b">
        <v>1</v>
      </c>
      <c r="O358" s="25">
        <v>35</v>
      </c>
      <c r="P358" s="25">
        <v>540</v>
      </c>
      <c r="Q358" s="25">
        <v>3.89</v>
      </c>
      <c r="R358" s="25">
        <v>21</v>
      </c>
      <c r="S358" s="25">
        <v>480</v>
      </c>
      <c r="T358" s="25">
        <v>2.63</v>
      </c>
      <c r="U358" s="25">
        <v>45</v>
      </c>
      <c r="V358" s="25">
        <v>512</v>
      </c>
      <c r="W358" s="25">
        <v>5.28</v>
      </c>
      <c r="X358" s="25" t="s">
        <v>263</v>
      </c>
      <c r="Y358" s="26">
        <v>40785</v>
      </c>
      <c r="Z358">
        <f t="shared" si="50"/>
        <v>0.66326530612244905</v>
      </c>
      <c r="AA358">
        <f t="shared" si="51"/>
        <v>494.79591836734699</v>
      </c>
      <c r="AB358">
        <f t="shared" si="52"/>
        <v>2.6508230404247257</v>
      </c>
      <c r="AC358">
        <f t="shared" si="53"/>
        <v>0.49479591836734699</v>
      </c>
      <c r="AD358">
        <f t="shared" si="54"/>
        <v>5.3574068459810906</v>
      </c>
    </row>
    <row r="359" spans="1:44" ht="51.75" x14ac:dyDescent="0.25">
      <c r="A359" s="24" t="s">
        <v>291</v>
      </c>
      <c r="B359" s="25" t="s">
        <v>292</v>
      </c>
      <c r="C359" s="25" t="s">
        <v>627</v>
      </c>
      <c r="D359" s="25" t="s">
        <v>281</v>
      </c>
      <c r="E359" s="25" t="s">
        <v>89</v>
      </c>
      <c r="F359" s="25">
        <v>56</v>
      </c>
      <c r="G359" s="25">
        <v>3450</v>
      </c>
      <c r="H359" s="25" t="b">
        <v>1</v>
      </c>
      <c r="I359" s="25" t="s">
        <v>262</v>
      </c>
      <c r="J359" s="25">
        <v>1.65</v>
      </c>
      <c r="K359" s="25">
        <v>1.1000000000000001</v>
      </c>
      <c r="L359" s="25">
        <v>74.7</v>
      </c>
      <c r="M359" s="25">
        <v>1.5</v>
      </c>
      <c r="N359" s="25" t="b">
        <v>1</v>
      </c>
      <c r="O359" s="25">
        <v>66</v>
      </c>
      <c r="P359" s="25">
        <v>1870</v>
      </c>
      <c r="Q359" s="25">
        <v>2.12</v>
      </c>
      <c r="R359" s="25">
        <v>40</v>
      </c>
      <c r="S359" s="25">
        <v>1600</v>
      </c>
      <c r="T359" s="25">
        <v>1.5</v>
      </c>
      <c r="U359" s="25">
        <v>86</v>
      </c>
      <c r="V359" s="25">
        <v>1924</v>
      </c>
      <c r="W359" s="25">
        <v>2.67</v>
      </c>
      <c r="X359" s="25" t="s">
        <v>263</v>
      </c>
      <c r="Y359" s="26">
        <v>40785</v>
      </c>
      <c r="Z359">
        <f t="shared" si="50"/>
        <v>2.2088353413654618</v>
      </c>
      <c r="AA359">
        <f t="shared" si="51"/>
        <v>1647.7911646586344</v>
      </c>
      <c r="AB359">
        <f t="shared" si="52"/>
        <v>4.555970791608555</v>
      </c>
      <c r="AC359">
        <f t="shared" si="53"/>
        <v>1.6477911646586345</v>
      </c>
      <c r="AD359">
        <f t="shared" si="54"/>
        <v>2.7648957521582505</v>
      </c>
      <c r="AE359">
        <f>(0.2*AB359+0.8*AB360)/(0.2*AC359+0.8*AC360)</f>
        <v>4.7520163699186391</v>
      </c>
      <c r="AF359">
        <f>J359*$C$1</f>
        <v>0.90749999999999997</v>
      </c>
      <c r="AQ359">
        <f>-2.3*LN(J359/1.406)+6.59</f>
        <v>6.221939062594763</v>
      </c>
      <c r="AR359">
        <f>IF(AE359&gt;AQ359,1,0)</f>
        <v>0</v>
      </c>
    </row>
    <row r="360" spans="1:44" ht="51.75" x14ac:dyDescent="0.25">
      <c r="A360" s="24" t="s">
        <v>291</v>
      </c>
      <c r="B360" s="25" t="s">
        <v>292</v>
      </c>
      <c r="C360" s="25" t="s">
        <v>628</v>
      </c>
      <c r="D360" s="25" t="s">
        <v>281</v>
      </c>
      <c r="E360" s="25" t="s">
        <v>89</v>
      </c>
      <c r="F360" s="25">
        <v>56</v>
      </c>
      <c r="G360" s="25">
        <v>1725</v>
      </c>
      <c r="H360" s="25" t="b">
        <v>1</v>
      </c>
      <c r="I360" s="25" t="s">
        <v>262</v>
      </c>
      <c r="J360" s="27">
        <f>1.65/8</f>
        <v>0.20624999999999999</v>
      </c>
      <c r="K360" s="25">
        <v>1.1000000000000001</v>
      </c>
      <c r="L360" s="25">
        <v>50.1</v>
      </c>
      <c r="M360" s="25">
        <v>1.5</v>
      </c>
      <c r="N360" s="25" t="b">
        <v>1</v>
      </c>
      <c r="O360" s="25">
        <v>33</v>
      </c>
      <c r="P360" s="25">
        <v>480</v>
      </c>
      <c r="Q360" s="25">
        <v>4.13</v>
      </c>
      <c r="R360" s="25">
        <v>20</v>
      </c>
      <c r="S360" s="25">
        <v>440</v>
      </c>
      <c r="T360" s="25">
        <v>2.73</v>
      </c>
      <c r="U360" s="25">
        <v>40</v>
      </c>
      <c r="V360" s="25">
        <v>439</v>
      </c>
      <c r="W360" s="25">
        <v>5.47</v>
      </c>
      <c r="X360" s="25" t="s">
        <v>263</v>
      </c>
      <c r="Y360" s="26">
        <v>40785</v>
      </c>
      <c r="Z360">
        <f t="shared" si="50"/>
        <v>0.41167664670658682</v>
      </c>
      <c r="AA360">
        <f t="shared" si="51"/>
        <v>307.11077844311376</v>
      </c>
      <c r="AB360">
        <f t="shared" si="52"/>
        <v>2.2779853958042771</v>
      </c>
      <c r="AC360">
        <f t="shared" si="53"/>
        <v>0.30711077844311374</v>
      </c>
      <c r="AD360">
        <f t="shared" si="54"/>
        <v>7.4174713351072734</v>
      </c>
    </row>
    <row r="361" spans="1:44" ht="51.75" x14ac:dyDescent="0.25">
      <c r="A361" s="24" t="s">
        <v>291</v>
      </c>
      <c r="B361" s="25" t="s">
        <v>292</v>
      </c>
      <c r="C361" s="25" t="s">
        <v>629</v>
      </c>
      <c r="D361" s="25" t="s">
        <v>281</v>
      </c>
      <c r="E361" s="25" t="s">
        <v>89</v>
      </c>
      <c r="F361" s="25">
        <v>56</v>
      </c>
      <c r="G361" s="25">
        <v>3450</v>
      </c>
      <c r="H361" s="25" t="b">
        <v>1</v>
      </c>
      <c r="I361" s="25" t="s">
        <v>262</v>
      </c>
      <c r="J361" s="25">
        <v>2.2000000000000002</v>
      </c>
      <c r="K361" s="25">
        <v>1.1000000000000001</v>
      </c>
      <c r="L361" s="25">
        <v>77.400000000000006</v>
      </c>
      <c r="M361" s="25">
        <v>2</v>
      </c>
      <c r="N361" s="25" t="b">
        <v>1</v>
      </c>
      <c r="O361" s="25">
        <v>68</v>
      </c>
      <c r="P361" s="25">
        <v>2080</v>
      </c>
      <c r="Q361" s="25">
        <v>1.96</v>
      </c>
      <c r="R361" s="25">
        <v>40</v>
      </c>
      <c r="S361" s="25">
        <v>1710</v>
      </c>
      <c r="T361" s="25">
        <v>1.4</v>
      </c>
      <c r="U361" s="25">
        <v>92</v>
      </c>
      <c r="V361" s="25">
        <v>2272</v>
      </c>
      <c r="W361" s="25">
        <v>2.4300000000000002</v>
      </c>
      <c r="X361" s="25" t="s">
        <v>263</v>
      </c>
      <c r="Y361" s="26">
        <v>40785</v>
      </c>
      <c r="Z361">
        <f t="shared" si="50"/>
        <v>2.8423772609819125</v>
      </c>
      <c r="AA361">
        <f t="shared" si="51"/>
        <v>2120.4134366925068</v>
      </c>
      <c r="AB361">
        <f t="shared" si="52"/>
        <v>5.0144947006601051</v>
      </c>
      <c r="AC361">
        <f t="shared" si="53"/>
        <v>2.1204134366925067</v>
      </c>
      <c r="AD361">
        <f t="shared" si="54"/>
        <v>2.3648664990926886</v>
      </c>
      <c r="AE361">
        <f>(0.2*AB361+0.8*AB362)/(0.2*AC361+0.8*AC362)</f>
        <v>3.9781295705509243</v>
      </c>
      <c r="AF361">
        <f>J361*$C$1</f>
        <v>1.2100000000000002</v>
      </c>
      <c r="AQ361">
        <f>-2.3*LN(J361/1.406)+6.59</f>
        <v>5.5602702959556662</v>
      </c>
      <c r="AR361">
        <f>IF(AE361&gt;AQ361,1,0)</f>
        <v>0</v>
      </c>
    </row>
    <row r="362" spans="1:44" ht="51.75" x14ac:dyDescent="0.25">
      <c r="A362" s="24" t="s">
        <v>291</v>
      </c>
      <c r="B362" s="25" t="s">
        <v>292</v>
      </c>
      <c r="C362" s="25" t="s">
        <v>630</v>
      </c>
      <c r="D362" s="25" t="s">
        <v>281</v>
      </c>
      <c r="E362" s="25" t="s">
        <v>89</v>
      </c>
      <c r="F362" s="25">
        <v>56</v>
      </c>
      <c r="G362" s="25">
        <v>1725</v>
      </c>
      <c r="H362" s="25" t="b">
        <v>1</v>
      </c>
      <c r="I362" s="25" t="s">
        <v>262</v>
      </c>
      <c r="J362" s="27">
        <f>2.2/8</f>
        <v>0.27500000000000002</v>
      </c>
      <c r="K362" s="25">
        <v>1.1000000000000001</v>
      </c>
      <c r="L362" s="25">
        <v>49.4</v>
      </c>
      <c r="M362" s="25">
        <v>2</v>
      </c>
      <c r="N362" s="25" t="b">
        <v>1</v>
      </c>
      <c r="O362" s="25">
        <v>34</v>
      </c>
      <c r="P362" s="25">
        <v>490</v>
      </c>
      <c r="Q362" s="25">
        <v>4.16</v>
      </c>
      <c r="R362" s="25">
        <v>20</v>
      </c>
      <c r="S362" s="25">
        <v>430</v>
      </c>
      <c r="T362" s="25">
        <v>2.79</v>
      </c>
      <c r="U362" s="25">
        <v>45</v>
      </c>
      <c r="V362" s="25">
        <v>459</v>
      </c>
      <c r="W362" s="25">
        <v>5.88</v>
      </c>
      <c r="X362" s="25" t="s">
        <v>263</v>
      </c>
      <c r="Y362" s="26">
        <v>40785</v>
      </c>
      <c r="Z362">
        <f t="shared" si="50"/>
        <v>0.55668016194331993</v>
      </c>
      <c r="AA362">
        <f t="shared" si="51"/>
        <v>415.28340080971668</v>
      </c>
      <c r="AB362">
        <f t="shared" si="52"/>
        <v>2.5072473503300525</v>
      </c>
      <c r="AC362">
        <f t="shared" si="53"/>
        <v>0.41528340080971671</v>
      </c>
      <c r="AD362">
        <f t="shared" si="54"/>
        <v>6.0374369537560106</v>
      </c>
    </row>
    <row r="363" spans="1:44" ht="51.75" x14ac:dyDescent="0.25">
      <c r="A363" s="24" t="s">
        <v>291</v>
      </c>
      <c r="B363" s="25" t="s">
        <v>292</v>
      </c>
      <c r="C363" s="25" t="s">
        <v>631</v>
      </c>
      <c r="D363" s="25" t="s">
        <v>281</v>
      </c>
      <c r="E363" s="25" t="s">
        <v>89</v>
      </c>
      <c r="F363" s="25">
        <v>56</v>
      </c>
      <c r="G363" s="25">
        <v>3450</v>
      </c>
      <c r="H363" s="25" t="b">
        <v>1</v>
      </c>
      <c r="I363" s="25" t="s">
        <v>262</v>
      </c>
      <c r="J363" s="25">
        <v>2.6</v>
      </c>
      <c r="K363" s="25">
        <v>1.04</v>
      </c>
      <c r="L363" s="25">
        <v>78.599999999999994</v>
      </c>
      <c r="M363" s="25">
        <v>2.5</v>
      </c>
      <c r="N363" s="25" t="b">
        <v>1</v>
      </c>
      <c r="O363" s="25">
        <v>70</v>
      </c>
      <c r="P363" s="25">
        <v>2160</v>
      </c>
      <c r="Q363" s="25">
        <v>1.94</v>
      </c>
      <c r="R363" s="25">
        <v>42</v>
      </c>
      <c r="S363" s="25">
        <v>1780</v>
      </c>
      <c r="T363" s="25">
        <v>1.42</v>
      </c>
      <c r="U363" s="25">
        <v>94</v>
      </c>
      <c r="V363" s="25">
        <v>2391</v>
      </c>
      <c r="W363" s="25">
        <v>2.37</v>
      </c>
      <c r="X363" s="25" t="s">
        <v>263</v>
      </c>
      <c r="Y363" s="26">
        <v>40785</v>
      </c>
      <c r="Z363">
        <f t="shared" si="50"/>
        <v>3.3078880407124687</v>
      </c>
      <c r="AA363">
        <f t="shared" si="51"/>
        <v>2467.6844783715014</v>
      </c>
      <c r="AB363">
        <f t="shared" si="52"/>
        <v>5.3016460808494514</v>
      </c>
      <c r="AC363">
        <f t="shared" si="53"/>
        <v>2.4676844783715013</v>
      </c>
      <c r="AD363">
        <f t="shared" si="54"/>
        <v>2.148429480072009</v>
      </c>
      <c r="AE363">
        <f>(0.2*AB363+0.8*AB364)/(0.2*AC363+0.8*AC364)</f>
        <v>3.576660629338452</v>
      </c>
      <c r="AF363">
        <f>J363*$C$1</f>
        <v>1.4300000000000002</v>
      </c>
      <c r="AQ363">
        <f>-2.3*LN(J363/1.406)+6.59</f>
        <v>5.1760459012303848</v>
      </c>
      <c r="AR363">
        <f>IF(AE363&gt;AQ363,1,0)</f>
        <v>0</v>
      </c>
    </row>
    <row r="364" spans="1:44" ht="51.75" x14ac:dyDescent="0.25">
      <c r="A364" s="24" t="s">
        <v>291</v>
      </c>
      <c r="B364" s="25" t="s">
        <v>292</v>
      </c>
      <c r="C364" s="25" t="s">
        <v>632</v>
      </c>
      <c r="D364" s="25" t="s">
        <v>281</v>
      </c>
      <c r="E364" s="25" t="s">
        <v>89</v>
      </c>
      <c r="F364" s="25">
        <v>56</v>
      </c>
      <c r="G364" s="25">
        <v>1725</v>
      </c>
      <c r="H364" s="25" t="b">
        <v>1</v>
      </c>
      <c r="I364" s="25" t="s">
        <v>262</v>
      </c>
      <c r="J364" s="27">
        <f>2.6/8</f>
        <v>0.32500000000000001</v>
      </c>
      <c r="K364" s="25">
        <v>1.04</v>
      </c>
      <c r="L364" s="25">
        <v>49</v>
      </c>
      <c r="M364" s="25">
        <v>2.5</v>
      </c>
      <c r="N364" s="25" t="b">
        <v>1</v>
      </c>
      <c r="O364" s="25">
        <v>35</v>
      </c>
      <c r="P364" s="25">
        <v>540</v>
      </c>
      <c r="Q364" s="25">
        <v>3.89</v>
      </c>
      <c r="R364" s="25">
        <v>21</v>
      </c>
      <c r="S364" s="25">
        <v>480</v>
      </c>
      <c r="T364" s="25">
        <v>2.63</v>
      </c>
      <c r="U364" s="25">
        <v>45</v>
      </c>
      <c r="V364" s="25">
        <v>481</v>
      </c>
      <c r="W364" s="25">
        <v>5.6</v>
      </c>
      <c r="X364" s="25" t="s">
        <v>263</v>
      </c>
      <c r="Y364" s="26">
        <v>40785</v>
      </c>
      <c r="Z364">
        <f t="shared" si="50"/>
        <v>0.66326530612244905</v>
      </c>
      <c r="AA364">
        <f t="shared" si="51"/>
        <v>494.79591836734699</v>
      </c>
      <c r="AB364">
        <f t="shared" si="52"/>
        <v>2.6508230404247257</v>
      </c>
      <c r="AC364">
        <f t="shared" si="53"/>
        <v>0.49479591836734699</v>
      </c>
      <c r="AD364">
        <f t="shared" si="54"/>
        <v>5.3574068459810906</v>
      </c>
    </row>
    <row r="365" spans="1:44" ht="51.75" x14ac:dyDescent="0.25">
      <c r="A365" s="24" t="s">
        <v>291</v>
      </c>
      <c r="B365" s="25" t="s">
        <v>292</v>
      </c>
      <c r="C365" s="25" t="s">
        <v>633</v>
      </c>
      <c r="D365" s="25" t="s">
        <v>281</v>
      </c>
      <c r="E365" s="25" t="s">
        <v>89</v>
      </c>
      <c r="F365" s="25">
        <v>56</v>
      </c>
      <c r="G365" s="25">
        <v>3450</v>
      </c>
      <c r="H365" s="25" t="b">
        <v>1</v>
      </c>
      <c r="I365" s="25" t="s">
        <v>262</v>
      </c>
      <c r="J365" s="25">
        <v>1.65</v>
      </c>
      <c r="K365" s="25">
        <v>1.65</v>
      </c>
      <c r="L365" s="25">
        <v>74.7</v>
      </c>
      <c r="M365" s="25">
        <v>1</v>
      </c>
      <c r="N365" s="25" t="b">
        <v>1</v>
      </c>
      <c r="O365" s="25">
        <v>65</v>
      </c>
      <c r="P365" s="25">
        <v>1805</v>
      </c>
      <c r="Q365" s="25">
        <v>2.17</v>
      </c>
      <c r="R365" s="25">
        <v>40</v>
      </c>
      <c r="S365" s="25">
        <v>1546</v>
      </c>
      <c r="T365" s="25">
        <v>1.54</v>
      </c>
      <c r="U365" s="25">
        <v>87</v>
      </c>
      <c r="V365" s="25">
        <v>1945</v>
      </c>
      <c r="W365" s="25">
        <v>2.68</v>
      </c>
      <c r="X365" s="25" t="s">
        <v>263</v>
      </c>
      <c r="Y365" s="26">
        <v>42720</v>
      </c>
      <c r="Z365">
        <f t="shared" si="50"/>
        <v>2.2088353413654618</v>
      </c>
      <c r="AA365">
        <f t="shared" si="51"/>
        <v>1647.7911646586344</v>
      </c>
      <c r="AB365">
        <f t="shared" si="52"/>
        <v>4.555970791608555</v>
      </c>
      <c r="AC365">
        <f t="shared" si="53"/>
        <v>1.6477911646586345</v>
      </c>
      <c r="AD365">
        <f t="shared" si="54"/>
        <v>2.7648957521582505</v>
      </c>
      <c r="AE365">
        <f>(0.2*AB365+0.8*AB366)/(0.2*AC365+0.8*AC366)</f>
        <v>4.7520163699186391</v>
      </c>
      <c r="AF365">
        <f>J365*$C$1</f>
        <v>0.90749999999999997</v>
      </c>
      <c r="AQ365">
        <f>-2.3*LN(J365/1.406)+6.59</f>
        <v>6.221939062594763</v>
      </c>
      <c r="AR365">
        <f>IF(AE365&gt;AQ365,1,0)</f>
        <v>0</v>
      </c>
    </row>
    <row r="366" spans="1:44" ht="51.75" x14ac:dyDescent="0.25">
      <c r="A366" s="24" t="s">
        <v>291</v>
      </c>
      <c r="B366" s="25" t="s">
        <v>292</v>
      </c>
      <c r="C366" s="25" t="s">
        <v>634</v>
      </c>
      <c r="D366" s="25" t="s">
        <v>281</v>
      </c>
      <c r="E366" s="25" t="s">
        <v>89</v>
      </c>
      <c r="F366" s="25">
        <v>56</v>
      </c>
      <c r="G366" s="25">
        <v>1725</v>
      </c>
      <c r="H366" s="25" t="b">
        <v>1</v>
      </c>
      <c r="I366" s="25" t="s">
        <v>262</v>
      </c>
      <c r="J366" s="27">
        <f>1.65/8</f>
        <v>0.20624999999999999</v>
      </c>
      <c r="K366" s="25">
        <v>1.65</v>
      </c>
      <c r="L366" s="25">
        <v>50.1</v>
      </c>
      <c r="M366" s="25">
        <v>1</v>
      </c>
      <c r="N366" s="25" t="b">
        <v>1</v>
      </c>
      <c r="O366" s="25">
        <v>32</v>
      </c>
      <c r="P366" s="25">
        <v>470</v>
      </c>
      <c r="Q366" s="25">
        <v>4.09</v>
      </c>
      <c r="R366" s="25">
        <v>20</v>
      </c>
      <c r="S366" s="25">
        <v>430</v>
      </c>
      <c r="T366" s="25">
        <v>2.79</v>
      </c>
      <c r="U366" s="25">
        <v>42</v>
      </c>
      <c r="V366" s="25">
        <v>416</v>
      </c>
      <c r="W366" s="25">
        <v>6.06</v>
      </c>
      <c r="X366" s="25" t="s">
        <v>263</v>
      </c>
      <c r="Y366" s="26">
        <v>40785</v>
      </c>
      <c r="Z366">
        <f t="shared" si="50"/>
        <v>0.41167664670658682</v>
      </c>
      <c r="AA366">
        <f t="shared" si="51"/>
        <v>307.11077844311376</v>
      </c>
      <c r="AB366">
        <f t="shared" si="52"/>
        <v>2.2779853958042771</v>
      </c>
      <c r="AC366">
        <f t="shared" si="53"/>
        <v>0.30711077844311374</v>
      </c>
      <c r="AD366">
        <f t="shared" si="54"/>
        <v>7.4174713351072734</v>
      </c>
    </row>
    <row r="367" spans="1:44" ht="51.75" x14ac:dyDescent="0.25">
      <c r="A367" s="24" t="s">
        <v>291</v>
      </c>
      <c r="B367" s="25" t="s">
        <v>292</v>
      </c>
      <c r="C367" s="25" t="s">
        <v>635</v>
      </c>
      <c r="D367" s="25" t="s">
        <v>281</v>
      </c>
      <c r="E367" s="25" t="s">
        <v>89</v>
      </c>
      <c r="F367" s="25">
        <v>56</v>
      </c>
      <c r="G367" s="25">
        <v>3450</v>
      </c>
      <c r="H367" s="25" t="b">
        <v>1</v>
      </c>
      <c r="I367" s="25" t="s">
        <v>262</v>
      </c>
      <c r="J367" s="25">
        <v>2.21</v>
      </c>
      <c r="K367" s="25">
        <v>1.47</v>
      </c>
      <c r="L367" s="25">
        <v>82.5</v>
      </c>
      <c r="M367" s="25">
        <v>1.5</v>
      </c>
      <c r="N367" s="25" t="b">
        <v>1</v>
      </c>
      <c r="O367" s="25">
        <v>67</v>
      </c>
      <c r="P367" s="25">
        <v>2033</v>
      </c>
      <c r="Q367" s="25">
        <v>1.99</v>
      </c>
      <c r="R367" s="25">
        <v>40</v>
      </c>
      <c r="S367" s="25">
        <v>1708</v>
      </c>
      <c r="T367" s="25">
        <v>1.41</v>
      </c>
      <c r="U367" s="25">
        <v>91</v>
      </c>
      <c r="V367" s="25">
        <v>2248</v>
      </c>
      <c r="W367" s="25">
        <v>2.44</v>
      </c>
      <c r="X367" s="25" t="s">
        <v>263</v>
      </c>
      <c r="Y367" s="26">
        <v>42720</v>
      </c>
      <c r="Z367">
        <f t="shared" si="50"/>
        <v>2.6787878787878787</v>
      </c>
      <c r="AA367">
        <f t="shared" si="51"/>
        <v>1998.3757575757575</v>
      </c>
      <c r="AB367">
        <f t="shared" si="52"/>
        <v>5.0220809371898438</v>
      </c>
      <c r="AC367">
        <f t="shared" si="53"/>
        <v>1.9983757575757575</v>
      </c>
      <c r="AD367">
        <f t="shared" si="54"/>
        <v>2.5130813953038356</v>
      </c>
      <c r="AE367">
        <f>(0.2*AB367+0.8*AB368)/(0.2*AC367+0.8*AC368)</f>
        <v>4.1085346142749977</v>
      </c>
      <c r="AF367">
        <f>J367*$C$1</f>
        <v>1.2155</v>
      </c>
      <c r="AQ367">
        <f>-2.3*LN(J367/1.406)+6.59</f>
        <v>5.5498394390752672</v>
      </c>
      <c r="AR367">
        <f>IF(AE367&gt;AQ367,1,0)</f>
        <v>0</v>
      </c>
    </row>
    <row r="368" spans="1:44" ht="51.75" x14ac:dyDescent="0.25">
      <c r="A368" s="24" t="s">
        <v>291</v>
      </c>
      <c r="B368" s="25" t="s">
        <v>292</v>
      </c>
      <c r="C368" s="25" t="s">
        <v>636</v>
      </c>
      <c r="D368" s="25" t="s">
        <v>281</v>
      </c>
      <c r="E368" s="25" t="s">
        <v>89</v>
      </c>
      <c r="F368" s="25">
        <v>56</v>
      </c>
      <c r="G368" s="25">
        <v>1725</v>
      </c>
      <c r="H368" s="25" t="b">
        <v>1</v>
      </c>
      <c r="I368" s="25" t="s">
        <v>262</v>
      </c>
      <c r="J368" s="27">
        <f>2.21/8</f>
        <v>0.27625</v>
      </c>
      <c r="K368" s="25">
        <v>1.47</v>
      </c>
      <c r="L368" s="25">
        <v>49.4</v>
      </c>
      <c r="M368" s="25">
        <v>1.5</v>
      </c>
      <c r="N368" s="25" t="b">
        <v>1</v>
      </c>
      <c r="O368" s="25">
        <v>34</v>
      </c>
      <c r="P368" s="25">
        <v>510</v>
      </c>
      <c r="Q368" s="25">
        <v>4</v>
      </c>
      <c r="R368" s="25">
        <v>20</v>
      </c>
      <c r="S368" s="25">
        <v>450</v>
      </c>
      <c r="T368" s="25">
        <v>2.67</v>
      </c>
      <c r="U368" s="25">
        <v>45</v>
      </c>
      <c r="V368" s="25">
        <v>424</v>
      </c>
      <c r="W368" s="25">
        <v>6.37</v>
      </c>
      <c r="X368" s="25" t="s">
        <v>263</v>
      </c>
      <c r="Y368" s="26">
        <v>40785</v>
      </c>
      <c r="Z368">
        <f t="shared" si="50"/>
        <v>0.55921052631578949</v>
      </c>
      <c r="AA368">
        <f t="shared" si="51"/>
        <v>417.17105263157896</v>
      </c>
      <c r="AB368">
        <f t="shared" si="52"/>
        <v>2.5110404685949228</v>
      </c>
      <c r="AC368">
        <f t="shared" si="53"/>
        <v>0.41717105263157894</v>
      </c>
      <c r="AD368">
        <f t="shared" si="54"/>
        <v>6.0192107116610671</v>
      </c>
    </row>
    <row r="369" spans="1:44" ht="51.75" x14ac:dyDescent="0.25">
      <c r="A369" s="24" t="s">
        <v>291</v>
      </c>
      <c r="B369" s="25" t="s">
        <v>292</v>
      </c>
      <c r="C369" s="25" t="s">
        <v>637</v>
      </c>
      <c r="D369" s="25" t="s">
        <v>281</v>
      </c>
      <c r="E369" s="25" t="s">
        <v>89</v>
      </c>
      <c r="F369" s="25">
        <v>56</v>
      </c>
      <c r="G369" s="25">
        <v>3450</v>
      </c>
      <c r="H369" s="25" t="b">
        <v>1</v>
      </c>
      <c r="I369" s="25" t="s">
        <v>262</v>
      </c>
      <c r="J369" s="25">
        <v>2.6</v>
      </c>
      <c r="K369" s="25">
        <v>1.3</v>
      </c>
      <c r="L369" s="25">
        <v>78.599999999999994</v>
      </c>
      <c r="M369" s="25">
        <v>2</v>
      </c>
      <c r="N369" s="25" t="b">
        <v>1</v>
      </c>
      <c r="O369" s="25">
        <v>70</v>
      </c>
      <c r="P369" s="25">
        <v>2150</v>
      </c>
      <c r="Q369" s="25">
        <v>1.95</v>
      </c>
      <c r="R369" s="25">
        <v>42</v>
      </c>
      <c r="S369" s="25">
        <v>1780</v>
      </c>
      <c r="T369" s="25">
        <v>1.42</v>
      </c>
      <c r="U369" s="25">
        <v>95</v>
      </c>
      <c r="V369" s="25">
        <v>2372</v>
      </c>
      <c r="W369" s="25">
        <v>2.4</v>
      </c>
      <c r="X369" s="25" t="s">
        <v>263</v>
      </c>
      <c r="Y369" s="26">
        <v>40785</v>
      </c>
      <c r="Z369">
        <f t="shared" si="50"/>
        <v>3.3078880407124687</v>
      </c>
      <c r="AA369">
        <f t="shared" si="51"/>
        <v>2467.6844783715014</v>
      </c>
      <c r="AB369">
        <f t="shared" si="52"/>
        <v>5.3016460808494514</v>
      </c>
      <c r="AC369">
        <f t="shared" si="53"/>
        <v>2.4676844783715013</v>
      </c>
      <c r="AD369">
        <f t="shared" si="54"/>
        <v>2.148429480072009</v>
      </c>
      <c r="AE369">
        <f>(0.2*AB369+0.8*AB370)/(0.2*AC369+0.8*AC370)</f>
        <v>3.576660629338452</v>
      </c>
      <c r="AF369">
        <f>J369*$C$1</f>
        <v>1.4300000000000002</v>
      </c>
      <c r="AQ369">
        <f>-2.3*LN(J369/1.406)+6.59</f>
        <v>5.1760459012303848</v>
      </c>
      <c r="AR369">
        <f>IF(AE369&gt;AQ369,1,0)</f>
        <v>0</v>
      </c>
    </row>
    <row r="370" spans="1:44" ht="51.75" x14ac:dyDescent="0.25">
      <c r="A370" s="24" t="s">
        <v>291</v>
      </c>
      <c r="B370" s="25" t="s">
        <v>292</v>
      </c>
      <c r="C370" s="25" t="s">
        <v>638</v>
      </c>
      <c r="D370" s="25" t="s">
        <v>281</v>
      </c>
      <c r="E370" s="25" t="s">
        <v>89</v>
      </c>
      <c r="F370" s="25">
        <v>56</v>
      </c>
      <c r="G370" s="25">
        <v>1725</v>
      </c>
      <c r="H370" s="25" t="b">
        <v>1</v>
      </c>
      <c r="I370" s="25" t="s">
        <v>262</v>
      </c>
      <c r="J370" s="27">
        <f>2.6/8</f>
        <v>0.32500000000000001</v>
      </c>
      <c r="K370" s="25">
        <v>1.3</v>
      </c>
      <c r="L370" s="25">
        <v>49</v>
      </c>
      <c r="M370" s="25">
        <v>2</v>
      </c>
      <c r="N370" s="25" t="b">
        <v>1</v>
      </c>
      <c r="O370" s="25">
        <v>35</v>
      </c>
      <c r="P370" s="25">
        <v>530</v>
      </c>
      <c r="Q370" s="25">
        <v>3.96</v>
      </c>
      <c r="R370" s="25">
        <v>21</v>
      </c>
      <c r="S370" s="25">
        <v>480</v>
      </c>
      <c r="T370" s="25">
        <v>2.63</v>
      </c>
      <c r="U370" s="25">
        <v>48</v>
      </c>
      <c r="V370" s="25">
        <v>509</v>
      </c>
      <c r="W370" s="25">
        <v>5.66</v>
      </c>
      <c r="X370" s="25" t="s">
        <v>263</v>
      </c>
      <c r="Y370" s="26">
        <v>40785</v>
      </c>
      <c r="Z370">
        <f t="shared" si="50"/>
        <v>0.66326530612244905</v>
      </c>
      <c r="AA370">
        <f t="shared" si="51"/>
        <v>494.79591836734699</v>
      </c>
      <c r="AB370">
        <f t="shared" si="52"/>
        <v>2.6508230404247257</v>
      </c>
      <c r="AC370">
        <f t="shared" si="53"/>
        <v>0.49479591836734699</v>
      </c>
      <c r="AD370">
        <f t="shared" si="54"/>
        <v>5.3574068459810906</v>
      </c>
    </row>
    <row r="371" spans="1:44" ht="51.75" x14ac:dyDescent="0.25">
      <c r="A371" s="24" t="s">
        <v>291</v>
      </c>
      <c r="B371" s="25" t="s">
        <v>292</v>
      </c>
      <c r="C371" s="25" t="s">
        <v>639</v>
      </c>
      <c r="D371" s="25" t="s">
        <v>281</v>
      </c>
      <c r="E371" s="25" t="s">
        <v>89</v>
      </c>
      <c r="F371" s="25">
        <v>56</v>
      </c>
      <c r="G371" s="25">
        <v>3450</v>
      </c>
      <c r="H371" s="25" t="b">
        <v>1</v>
      </c>
      <c r="I371" s="25" t="s">
        <v>262</v>
      </c>
      <c r="J371" s="25">
        <v>1.65</v>
      </c>
      <c r="K371" s="25">
        <v>1.1000000000000001</v>
      </c>
      <c r="L371" s="25">
        <v>74.7</v>
      </c>
      <c r="M371" s="25">
        <v>1.5</v>
      </c>
      <c r="N371" s="25" t="b">
        <v>1</v>
      </c>
      <c r="O371" s="25">
        <v>65</v>
      </c>
      <c r="P371" s="25">
        <v>1823</v>
      </c>
      <c r="Q371" s="25">
        <v>2.15</v>
      </c>
      <c r="R371" s="25">
        <v>40</v>
      </c>
      <c r="S371" s="25">
        <v>1569</v>
      </c>
      <c r="T371" s="25">
        <v>1.52</v>
      </c>
      <c r="U371" s="25">
        <v>87</v>
      </c>
      <c r="V371" s="25">
        <v>1953</v>
      </c>
      <c r="W371" s="25">
        <v>2.66</v>
      </c>
      <c r="X371" s="25" t="s">
        <v>263</v>
      </c>
      <c r="Y371" s="26">
        <v>42720</v>
      </c>
      <c r="Z371">
        <f t="shared" si="50"/>
        <v>2.2088353413654618</v>
      </c>
      <c r="AA371">
        <f t="shared" si="51"/>
        <v>1647.7911646586344</v>
      </c>
      <c r="AB371">
        <f t="shared" si="52"/>
        <v>4.555970791608555</v>
      </c>
      <c r="AC371">
        <f t="shared" si="53"/>
        <v>1.6477911646586345</v>
      </c>
      <c r="AD371">
        <f t="shared" si="54"/>
        <v>2.7648957521582505</v>
      </c>
      <c r="AE371">
        <f>(0.2*AB371+0.8*AB372)/(0.2*AC371+0.8*AC372)</f>
        <v>4.7520163699186391</v>
      </c>
      <c r="AF371">
        <f>J371*$C$1</f>
        <v>0.90749999999999997</v>
      </c>
      <c r="AQ371">
        <f>-2.3*LN(J371/1.406)+6.59</f>
        <v>6.221939062594763</v>
      </c>
      <c r="AR371">
        <f>IF(AE371&gt;AQ371,1,0)</f>
        <v>0</v>
      </c>
    </row>
    <row r="372" spans="1:44" ht="51.75" x14ac:dyDescent="0.25">
      <c r="A372" s="24" t="s">
        <v>291</v>
      </c>
      <c r="B372" s="25" t="s">
        <v>292</v>
      </c>
      <c r="C372" s="25" t="s">
        <v>640</v>
      </c>
      <c r="D372" s="25" t="s">
        <v>281</v>
      </c>
      <c r="E372" s="25" t="s">
        <v>89</v>
      </c>
      <c r="F372" s="25">
        <v>56</v>
      </c>
      <c r="G372" s="25">
        <v>1725</v>
      </c>
      <c r="H372" s="25" t="b">
        <v>1</v>
      </c>
      <c r="I372" s="25" t="s">
        <v>262</v>
      </c>
      <c r="J372" s="27">
        <f>1.65/8</f>
        <v>0.20624999999999999</v>
      </c>
      <c r="K372" s="25">
        <v>1.1000000000000001</v>
      </c>
      <c r="L372" s="25">
        <v>50.1</v>
      </c>
      <c r="M372" s="25">
        <v>1.5</v>
      </c>
      <c r="N372" s="25" t="b">
        <v>1</v>
      </c>
      <c r="O372" s="25">
        <v>32</v>
      </c>
      <c r="P372" s="25">
        <v>470</v>
      </c>
      <c r="Q372" s="25">
        <v>4.09</v>
      </c>
      <c r="R372" s="25">
        <v>20</v>
      </c>
      <c r="S372" s="25">
        <v>430</v>
      </c>
      <c r="T372" s="25">
        <v>2.79</v>
      </c>
      <c r="U372" s="25">
        <v>42</v>
      </c>
      <c r="V372" s="25">
        <v>416</v>
      </c>
      <c r="W372" s="25">
        <v>6.06</v>
      </c>
      <c r="X372" s="25" t="s">
        <v>263</v>
      </c>
      <c r="Y372" s="26">
        <v>40785</v>
      </c>
      <c r="Z372">
        <f t="shared" si="50"/>
        <v>0.41167664670658682</v>
      </c>
      <c r="AA372">
        <f t="shared" si="51"/>
        <v>307.11077844311376</v>
      </c>
      <c r="AB372">
        <f t="shared" si="52"/>
        <v>2.2779853958042771</v>
      </c>
      <c r="AC372">
        <f t="shared" si="53"/>
        <v>0.30711077844311374</v>
      </c>
      <c r="AD372">
        <f t="shared" si="54"/>
        <v>7.4174713351072734</v>
      </c>
    </row>
    <row r="373" spans="1:44" ht="51.75" x14ac:dyDescent="0.25">
      <c r="A373" s="24" t="s">
        <v>291</v>
      </c>
      <c r="B373" s="25" t="s">
        <v>292</v>
      </c>
      <c r="C373" s="25" t="s">
        <v>641</v>
      </c>
      <c r="D373" s="25" t="s">
        <v>281</v>
      </c>
      <c r="E373" s="25" t="s">
        <v>89</v>
      </c>
      <c r="F373" s="25">
        <v>56</v>
      </c>
      <c r="G373" s="25">
        <v>3450</v>
      </c>
      <c r="H373" s="25" t="b">
        <v>1</v>
      </c>
      <c r="I373" s="25" t="s">
        <v>262</v>
      </c>
      <c r="J373" s="25">
        <v>2.2000000000000002</v>
      </c>
      <c r="K373" s="25">
        <v>1.1000000000000001</v>
      </c>
      <c r="L373" s="25">
        <v>77.400000000000006</v>
      </c>
      <c r="M373" s="25">
        <v>2</v>
      </c>
      <c r="N373" s="25" t="b">
        <v>1</v>
      </c>
      <c r="O373" s="25">
        <v>68</v>
      </c>
      <c r="P373" s="25">
        <v>2070</v>
      </c>
      <c r="Q373" s="25">
        <v>1.97</v>
      </c>
      <c r="R373" s="25">
        <v>42</v>
      </c>
      <c r="S373" s="25">
        <v>1730</v>
      </c>
      <c r="T373" s="25">
        <v>1.46</v>
      </c>
      <c r="U373" s="25">
        <v>92</v>
      </c>
      <c r="V373" s="25">
        <v>2232</v>
      </c>
      <c r="W373" s="25">
        <v>2.4700000000000002</v>
      </c>
      <c r="X373" s="25" t="s">
        <v>263</v>
      </c>
      <c r="Y373" s="26">
        <v>40785</v>
      </c>
      <c r="Z373">
        <f t="shared" si="50"/>
        <v>2.8423772609819125</v>
      </c>
      <c r="AA373">
        <f t="shared" si="51"/>
        <v>2120.4134366925068</v>
      </c>
      <c r="AB373">
        <f t="shared" si="52"/>
        <v>5.0144947006601051</v>
      </c>
      <c r="AC373">
        <f t="shared" si="53"/>
        <v>2.1204134366925067</v>
      </c>
      <c r="AD373">
        <f t="shared" si="54"/>
        <v>2.3648664990926886</v>
      </c>
      <c r="AE373">
        <f>(0.2*AB373+0.8*AB374)/(0.2*AC373+0.8*AC374)</f>
        <v>3.9781295705509243</v>
      </c>
      <c r="AF373">
        <f>J373*$C$1</f>
        <v>1.2100000000000002</v>
      </c>
      <c r="AQ373">
        <f>-2.3*LN(J373/1.406)+6.59</f>
        <v>5.5602702959556662</v>
      </c>
      <c r="AR373">
        <f>IF(AE373&gt;AQ373,1,0)</f>
        <v>0</v>
      </c>
    </row>
    <row r="374" spans="1:44" ht="51.75" x14ac:dyDescent="0.25">
      <c r="A374" s="24" t="s">
        <v>291</v>
      </c>
      <c r="B374" s="25" t="s">
        <v>292</v>
      </c>
      <c r="C374" s="25" t="s">
        <v>642</v>
      </c>
      <c r="D374" s="25" t="s">
        <v>281</v>
      </c>
      <c r="E374" s="25" t="s">
        <v>89</v>
      </c>
      <c r="F374" s="25">
        <v>56</v>
      </c>
      <c r="G374" s="25">
        <v>1725</v>
      </c>
      <c r="H374" s="25" t="b">
        <v>1</v>
      </c>
      <c r="I374" s="25" t="s">
        <v>262</v>
      </c>
      <c r="J374" s="27">
        <f>2.2/8</f>
        <v>0.27500000000000002</v>
      </c>
      <c r="K374" s="25">
        <v>1.1000000000000001</v>
      </c>
      <c r="L374" s="25">
        <v>49.4</v>
      </c>
      <c r="M374" s="25">
        <v>2</v>
      </c>
      <c r="N374" s="25" t="b">
        <v>1</v>
      </c>
      <c r="O374" s="25">
        <v>34</v>
      </c>
      <c r="P374" s="25">
        <v>470</v>
      </c>
      <c r="Q374" s="25">
        <v>4.34</v>
      </c>
      <c r="R374" s="25">
        <v>21</v>
      </c>
      <c r="S374" s="25">
        <v>420</v>
      </c>
      <c r="T374" s="25">
        <v>3</v>
      </c>
      <c r="U374" s="25">
        <v>45</v>
      </c>
      <c r="V374" s="25">
        <v>424</v>
      </c>
      <c r="W374" s="25">
        <v>6.37</v>
      </c>
      <c r="X374" s="25" t="s">
        <v>263</v>
      </c>
      <c r="Y374" s="26">
        <v>40785</v>
      </c>
      <c r="Z374">
        <f t="shared" si="50"/>
        <v>0.55668016194331993</v>
      </c>
      <c r="AA374">
        <f t="shared" si="51"/>
        <v>415.28340080971668</v>
      </c>
      <c r="AB374">
        <f t="shared" si="52"/>
        <v>2.5072473503300525</v>
      </c>
      <c r="AC374">
        <f t="shared" si="53"/>
        <v>0.41528340080971671</v>
      </c>
      <c r="AD374">
        <f t="shared" si="54"/>
        <v>6.0374369537560106</v>
      </c>
    </row>
    <row r="375" spans="1:44" ht="51.75" x14ac:dyDescent="0.25">
      <c r="A375" s="24" t="s">
        <v>291</v>
      </c>
      <c r="B375" s="25" t="s">
        <v>292</v>
      </c>
      <c r="C375" s="25" t="s">
        <v>643</v>
      </c>
      <c r="D375" s="25" t="s">
        <v>281</v>
      </c>
      <c r="E375" s="25" t="s">
        <v>89</v>
      </c>
      <c r="F375" s="25">
        <v>56</v>
      </c>
      <c r="G375" s="25">
        <v>3450</v>
      </c>
      <c r="H375" s="25" t="b">
        <v>1</v>
      </c>
      <c r="I375" s="25" t="s">
        <v>262</v>
      </c>
      <c r="J375" s="25">
        <v>2.6</v>
      </c>
      <c r="K375" s="25">
        <v>1.04</v>
      </c>
      <c r="L375" s="25">
        <v>78.599999999999994</v>
      </c>
      <c r="M375" s="25">
        <v>2.5</v>
      </c>
      <c r="N375" s="25" t="b">
        <v>1</v>
      </c>
      <c r="O375" s="25">
        <v>71</v>
      </c>
      <c r="P375" s="25">
        <v>2150</v>
      </c>
      <c r="Q375" s="25">
        <v>1.98</v>
      </c>
      <c r="R375" s="25">
        <v>43</v>
      </c>
      <c r="S375" s="25">
        <v>1790</v>
      </c>
      <c r="T375" s="25">
        <v>1.44</v>
      </c>
      <c r="U375" s="25">
        <v>95</v>
      </c>
      <c r="V375" s="25">
        <v>2372</v>
      </c>
      <c r="W375" s="25">
        <v>2.4</v>
      </c>
      <c r="X375" s="25" t="s">
        <v>263</v>
      </c>
      <c r="Y375" s="26">
        <v>40785</v>
      </c>
      <c r="Z375">
        <f t="shared" si="50"/>
        <v>3.3078880407124687</v>
      </c>
      <c r="AA375">
        <f t="shared" si="51"/>
        <v>2467.6844783715014</v>
      </c>
      <c r="AB375">
        <f t="shared" si="52"/>
        <v>5.3016460808494514</v>
      </c>
      <c r="AC375">
        <f t="shared" si="53"/>
        <v>2.4676844783715013</v>
      </c>
      <c r="AD375">
        <f t="shared" si="54"/>
        <v>2.148429480072009</v>
      </c>
      <c r="AE375">
        <f>(0.2*AB375+0.8*AB376)/(0.2*AC375+0.8*AC376)</f>
        <v>3.576660629338452</v>
      </c>
      <c r="AF375">
        <f>J375*$C$1</f>
        <v>1.4300000000000002</v>
      </c>
      <c r="AQ375">
        <f>-2.3*LN(J375/1.406)+6.59</f>
        <v>5.1760459012303848</v>
      </c>
      <c r="AR375">
        <f>IF(AE375&gt;AQ375,1,0)</f>
        <v>0</v>
      </c>
    </row>
    <row r="376" spans="1:44" ht="51.75" x14ac:dyDescent="0.25">
      <c r="A376" s="24" t="s">
        <v>291</v>
      </c>
      <c r="B376" s="25" t="s">
        <v>292</v>
      </c>
      <c r="C376" s="25" t="s">
        <v>644</v>
      </c>
      <c r="D376" s="25" t="s">
        <v>281</v>
      </c>
      <c r="E376" s="25" t="s">
        <v>89</v>
      </c>
      <c r="F376" s="25">
        <v>56</v>
      </c>
      <c r="G376" s="25">
        <v>1725</v>
      </c>
      <c r="H376" s="25" t="b">
        <v>1</v>
      </c>
      <c r="I376" s="25" t="s">
        <v>262</v>
      </c>
      <c r="J376" s="27">
        <f>2.6/8</f>
        <v>0.32500000000000001</v>
      </c>
      <c r="K376" s="25">
        <v>1.04</v>
      </c>
      <c r="L376" s="25">
        <v>49</v>
      </c>
      <c r="M376" s="25">
        <v>2.5</v>
      </c>
      <c r="N376" s="25" t="b">
        <v>1</v>
      </c>
      <c r="O376" s="25">
        <v>35</v>
      </c>
      <c r="P376" s="25">
        <v>540</v>
      </c>
      <c r="Q376" s="25">
        <v>3.89</v>
      </c>
      <c r="R376" s="25">
        <v>21</v>
      </c>
      <c r="S376" s="25">
        <v>490</v>
      </c>
      <c r="T376" s="25">
        <v>2.57</v>
      </c>
      <c r="U376" s="25">
        <v>48</v>
      </c>
      <c r="V376" s="25">
        <v>509</v>
      </c>
      <c r="W376" s="25">
        <v>5.66</v>
      </c>
      <c r="X376" s="25" t="s">
        <v>263</v>
      </c>
      <c r="Y376" s="26">
        <v>40785</v>
      </c>
      <c r="Z376">
        <f t="shared" si="50"/>
        <v>0.66326530612244905</v>
      </c>
      <c r="AA376">
        <f t="shared" si="51"/>
        <v>494.79591836734699</v>
      </c>
      <c r="AB376">
        <f t="shared" si="52"/>
        <v>2.6508230404247257</v>
      </c>
      <c r="AC376">
        <f t="shared" si="53"/>
        <v>0.49479591836734699</v>
      </c>
      <c r="AD376">
        <f t="shared" si="54"/>
        <v>5.3574068459810906</v>
      </c>
    </row>
    <row r="377" spans="1:44" ht="64.5" x14ac:dyDescent="0.25">
      <c r="A377" s="24" t="s">
        <v>645</v>
      </c>
      <c r="B377" s="25" t="s">
        <v>646</v>
      </c>
      <c r="C377" s="25" t="s">
        <v>647</v>
      </c>
      <c r="D377" s="25" t="s">
        <v>298</v>
      </c>
      <c r="E377" s="25" t="s">
        <v>189</v>
      </c>
      <c r="F377" s="25">
        <v>50</v>
      </c>
      <c r="G377" s="25">
        <v>3300</v>
      </c>
      <c r="H377" s="25" t="b">
        <v>0</v>
      </c>
      <c r="I377" s="25" t="s">
        <v>262</v>
      </c>
      <c r="J377" s="25">
        <v>0.09</v>
      </c>
      <c r="K377" s="25">
        <v>1.1299999999999999</v>
      </c>
      <c r="L377" s="25">
        <v>62.6</v>
      </c>
      <c r="M377" s="25">
        <v>0.08</v>
      </c>
      <c r="N377" s="25" t="b">
        <v>0</v>
      </c>
      <c r="O377" s="25">
        <v>18</v>
      </c>
      <c r="P377" s="25">
        <v>198</v>
      </c>
      <c r="Q377" s="25">
        <v>5.45</v>
      </c>
      <c r="R377" s="25">
        <v>14</v>
      </c>
      <c r="S377" s="25">
        <v>189</v>
      </c>
      <c r="T377" s="25">
        <v>4.4400000000000004</v>
      </c>
      <c r="U377" s="25">
        <v>21</v>
      </c>
      <c r="V377" s="25">
        <v>204</v>
      </c>
      <c r="W377" s="25">
        <v>6.17</v>
      </c>
      <c r="X377" s="25" t="s">
        <v>263</v>
      </c>
      <c r="Y377" s="26">
        <v>42313</v>
      </c>
    </row>
    <row r="378" spans="1:44" ht="64.5" x14ac:dyDescent="0.25">
      <c r="A378" s="24" t="s">
        <v>645</v>
      </c>
      <c r="B378" s="25" t="s">
        <v>646</v>
      </c>
      <c r="C378" s="25" t="s">
        <v>648</v>
      </c>
      <c r="D378" s="25" t="s">
        <v>298</v>
      </c>
      <c r="E378" s="25" t="s">
        <v>189</v>
      </c>
      <c r="F378" s="25">
        <v>50</v>
      </c>
      <c r="G378" s="25">
        <v>3400</v>
      </c>
      <c r="H378" s="25" t="b">
        <v>0</v>
      </c>
      <c r="I378" s="25" t="s">
        <v>262</v>
      </c>
      <c r="J378" s="25">
        <v>0.14000000000000001</v>
      </c>
      <c r="K378" s="25">
        <v>1.4</v>
      </c>
      <c r="L378" s="25">
        <v>73.3</v>
      </c>
      <c r="M378" s="25">
        <v>0.11</v>
      </c>
      <c r="N378" s="25" t="b">
        <v>0</v>
      </c>
      <c r="O378" s="25">
        <v>17</v>
      </c>
      <c r="P378" s="25">
        <v>226</v>
      </c>
      <c r="Q378" s="25">
        <v>4.51</v>
      </c>
      <c r="R378" s="25">
        <v>16</v>
      </c>
      <c r="S378" s="25">
        <v>224</v>
      </c>
      <c r="T378" s="25">
        <v>4.28</v>
      </c>
      <c r="U378" s="25">
        <v>18</v>
      </c>
      <c r="V378" s="25">
        <v>229</v>
      </c>
      <c r="W378" s="25">
        <v>4.71</v>
      </c>
      <c r="X378" s="25" t="s">
        <v>263</v>
      </c>
      <c r="Y378" s="26">
        <v>42313</v>
      </c>
    </row>
    <row r="379" spans="1:44" ht="64.5" x14ac:dyDescent="0.25">
      <c r="A379" s="24" t="s">
        <v>645</v>
      </c>
      <c r="B379" s="25" t="s">
        <v>646</v>
      </c>
      <c r="C379" s="25" t="s">
        <v>649</v>
      </c>
      <c r="D379" s="25" t="s">
        <v>298</v>
      </c>
      <c r="E379" s="25" t="s">
        <v>189</v>
      </c>
      <c r="F379" s="25">
        <v>50</v>
      </c>
      <c r="G379" s="25">
        <v>3300</v>
      </c>
      <c r="H379" s="25" t="b">
        <v>0</v>
      </c>
      <c r="I379" s="25" t="s">
        <v>262</v>
      </c>
      <c r="J379" s="25">
        <v>0.09</v>
      </c>
      <c r="K379" s="25">
        <v>1.1299999999999999</v>
      </c>
      <c r="L379" s="25">
        <v>62.6</v>
      </c>
      <c r="M379" s="25">
        <v>0.08</v>
      </c>
      <c r="N379" s="25" t="b">
        <v>0</v>
      </c>
      <c r="O379" s="25">
        <v>18</v>
      </c>
      <c r="P379" s="25">
        <v>198</v>
      </c>
      <c r="Q379" s="25">
        <v>5.45</v>
      </c>
      <c r="R379" s="25">
        <v>14</v>
      </c>
      <c r="S379" s="25">
        <v>189</v>
      </c>
      <c r="T379" s="25">
        <v>4.4400000000000004</v>
      </c>
      <c r="U379" s="25">
        <v>21</v>
      </c>
      <c r="V379" s="25">
        <v>204</v>
      </c>
      <c r="W379" s="25">
        <v>6.17</v>
      </c>
      <c r="X379" s="25" t="s">
        <v>263</v>
      </c>
      <c r="Y379" s="26">
        <v>42313</v>
      </c>
    </row>
    <row r="380" spans="1:44" ht="64.5" x14ac:dyDescent="0.25">
      <c r="A380" s="24" t="s">
        <v>645</v>
      </c>
      <c r="B380" s="25" t="s">
        <v>646</v>
      </c>
      <c r="C380" s="25" t="s">
        <v>650</v>
      </c>
      <c r="D380" s="25" t="s">
        <v>298</v>
      </c>
      <c r="E380" s="25" t="s">
        <v>189</v>
      </c>
      <c r="F380" s="25">
        <v>61</v>
      </c>
      <c r="G380" s="25">
        <v>3380</v>
      </c>
      <c r="H380" s="25" t="b">
        <v>0</v>
      </c>
      <c r="I380" s="25" t="s">
        <v>262</v>
      </c>
      <c r="J380" s="25">
        <v>0.2</v>
      </c>
      <c r="K380" s="25">
        <v>1.1499999999999999</v>
      </c>
      <c r="L380" s="25">
        <v>72.3</v>
      </c>
      <c r="M380" s="25">
        <v>0.17</v>
      </c>
      <c r="N380" s="25" t="b">
        <v>0</v>
      </c>
      <c r="O380" s="25">
        <v>22</v>
      </c>
      <c r="P380" s="25">
        <v>242</v>
      </c>
      <c r="Q380" s="25">
        <v>5.45</v>
      </c>
      <c r="R380" s="25">
        <v>16</v>
      </c>
      <c r="S380" s="25">
        <v>232</v>
      </c>
      <c r="T380" s="25">
        <v>4.13</v>
      </c>
      <c r="U380" s="25">
        <v>25</v>
      </c>
      <c r="V380" s="25">
        <v>250</v>
      </c>
      <c r="W380" s="25">
        <v>6</v>
      </c>
      <c r="X380" s="25" t="s">
        <v>263</v>
      </c>
      <c r="Y380" s="26">
        <v>42356</v>
      </c>
    </row>
    <row r="381" spans="1:44" ht="64.5" x14ac:dyDescent="0.25">
      <c r="A381" s="24" t="s">
        <v>645</v>
      </c>
      <c r="B381" s="25" t="s">
        <v>646</v>
      </c>
      <c r="C381" s="25" t="s">
        <v>651</v>
      </c>
      <c r="D381" s="25" t="s">
        <v>298</v>
      </c>
      <c r="E381" s="25" t="s">
        <v>189</v>
      </c>
      <c r="F381" s="25">
        <v>54</v>
      </c>
      <c r="G381" s="25">
        <v>3380</v>
      </c>
      <c r="H381" s="25" t="b">
        <v>0</v>
      </c>
      <c r="I381" s="25" t="s">
        <v>262</v>
      </c>
      <c r="J381" s="25">
        <v>0.2</v>
      </c>
      <c r="K381" s="25">
        <v>1.1499999999999999</v>
      </c>
      <c r="L381" s="25">
        <v>72.3</v>
      </c>
      <c r="M381" s="25">
        <v>0.17</v>
      </c>
      <c r="N381" s="25" t="b">
        <v>0</v>
      </c>
      <c r="O381" s="25">
        <v>22</v>
      </c>
      <c r="P381" s="25">
        <v>242</v>
      </c>
      <c r="Q381" s="25">
        <v>5.45</v>
      </c>
      <c r="R381" s="25">
        <v>16</v>
      </c>
      <c r="S381" s="25">
        <v>232</v>
      </c>
      <c r="T381" s="25">
        <v>4.13</v>
      </c>
      <c r="U381" s="25">
        <v>25</v>
      </c>
      <c r="V381" s="25">
        <v>250</v>
      </c>
      <c r="W381" s="25">
        <v>6</v>
      </c>
      <c r="X381" s="25" t="s">
        <v>263</v>
      </c>
      <c r="Y381" s="26">
        <v>42356</v>
      </c>
    </row>
    <row r="382" spans="1:44" ht="64.5" x14ac:dyDescent="0.25">
      <c r="A382" s="24" t="s">
        <v>645</v>
      </c>
      <c r="B382" s="25" t="s">
        <v>646</v>
      </c>
      <c r="C382" s="25" t="s">
        <v>652</v>
      </c>
      <c r="D382" s="25" t="s">
        <v>298</v>
      </c>
      <c r="E382" s="25" t="s">
        <v>189</v>
      </c>
      <c r="F382" s="25">
        <v>55</v>
      </c>
      <c r="G382" s="25">
        <v>3380</v>
      </c>
      <c r="H382" s="25" t="b">
        <v>0</v>
      </c>
      <c r="I382" s="25" t="s">
        <v>262</v>
      </c>
      <c r="J382" s="25">
        <v>0.3</v>
      </c>
      <c r="K382" s="25">
        <v>1.1499999999999999</v>
      </c>
      <c r="L382" s="25">
        <v>73.2</v>
      </c>
      <c r="M382" s="25">
        <v>0.26</v>
      </c>
      <c r="N382" s="25" t="b">
        <v>0</v>
      </c>
      <c r="O382" s="25">
        <v>28</v>
      </c>
      <c r="P382" s="25">
        <v>311</v>
      </c>
      <c r="Q382" s="25">
        <v>5.4</v>
      </c>
      <c r="R382" s="25">
        <v>20</v>
      </c>
      <c r="S382" s="25">
        <v>292</v>
      </c>
      <c r="T382" s="25">
        <v>4.1100000000000003</v>
      </c>
      <c r="U382" s="25">
        <v>33</v>
      </c>
      <c r="V382" s="25">
        <v>314</v>
      </c>
      <c r="W382" s="25">
        <v>6.31</v>
      </c>
      <c r="X382" s="25" t="s">
        <v>263</v>
      </c>
      <c r="Y382" s="26">
        <v>42356</v>
      </c>
    </row>
    <row r="383" spans="1:44" ht="64.5" x14ac:dyDescent="0.25">
      <c r="A383" s="24" t="s">
        <v>645</v>
      </c>
      <c r="B383" s="25" t="s">
        <v>646</v>
      </c>
      <c r="C383" s="25" t="s">
        <v>653</v>
      </c>
      <c r="D383" s="25" t="s">
        <v>298</v>
      </c>
      <c r="E383" s="25" t="s">
        <v>189</v>
      </c>
      <c r="F383" s="25">
        <v>55</v>
      </c>
      <c r="G383" s="25">
        <v>3380</v>
      </c>
      <c r="H383" s="25" t="b">
        <v>0</v>
      </c>
      <c r="I383" s="25" t="s">
        <v>262</v>
      </c>
      <c r="J383" s="25">
        <v>0.3</v>
      </c>
      <c r="K383" s="25">
        <v>1.1499999999999999</v>
      </c>
      <c r="L383" s="25">
        <v>73.2</v>
      </c>
      <c r="M383" s="25">
        <v>0.26</v>
      </c>
      <c r="N383" s="25" t="b">
        <v>0</v>
      </c>
      <c r="O383" s="25">
        <v>28</v>
      </c>
      <c r="P383" s="25">
        <v>311</v>
      </c>
      <c r="Q383" s="25">
        <v>5.4</v>
      </c>
      <c r="R383" s="25">
        <v>20</v>
      </c>
      <c r="S383" s="25">
        <v>292</v>
      </c>
      <c r="T383" s="25">
        <v>4.1100000000000003</v>
      </c>
      <c r="U383" s="25">
        <v>33</v>
      </c>
      <c r="V383" s="25">
        <v>314</v>
      </c>
      <c r="W383" s="25">
        <v>6.31</v>
      </c>
      <c r="X383" s="25" t="s">
        <v>263</v>
      </c>
      <c r="Y383" s="26">
        <v>42356</v>
      </c>
    </row>
    <row r="384" spans="1:44" ht="64.5" x14ac:dyDescent="0.25">
      <c r="A384" s="24" t="s">
        <v>645</v>
      </c>
      <c r="B384" s="25" t="s">
        <v>646</v>
      </c>
      <c r="C384" s="25" t="s">
        <v>654</v>
      </c>
      <c r="D384" s="25" t="s">
        <v>298</v>
      </c>
      <c r="E384" s="25" t="s">
        <v>189</v>
      </c>
      <c r="F384" s="25">
        <v>61</v>
      </c>
      <c r="G384" s="25">
        <v>3400</v>
      </c>
      <c r="H384" s="25" t="b">
        <v>0</v>
      </c>
      <c r="I384" s="25" t="s">
        <v>262</v>
      </c>
      <c r="J384" s="25">
        <v>0.64</v>
      </c>
      <c r="K384" s="25">
        <v>1.2</v>
      </c>
      <c r="L384" s="25">
        <v>61.8</v>
      </c>
      <c r="M384" s="25">
        <v>0.53</v>
      </c>
      <c r="N384" s="25" t="b">
        <v>0</v>
      </c>
      <c r="O384" s="25">
        <v>27</v>
      </c>
      <c r="P384" s="25">
        <v>286</v>
      </c>
      <c r="Q384" s="25">
        <v>5.66</v>
      </c>
      <c r="R384" s="25">
        <v>19</v>
      </c>
      <c r="S384" s="25">
        <v>255</v>
      </c>
      <c r="T384" s="25">
        <v>4.47</v>
      </c>
      <c r="U384" s="25">
        <v>35</v>
      </c>
      <c r="V384" s="25">
        <v>332</v>
      </c>
      <c r="W384" s="25">
        <v>6.32</v>
      </c>
      <c r="X384" s="25" t="s">
        <v>263</v>
      </c>
      <c r="Y384" s="26">
        <v>42403</v>
      </c>
    </row>
    <row r="385" spans="1:25" ht="64.5" x14ac:dyDescent="0.25">
      <c r="A385" s="24" t="s">
        <v>645</v>
      </c>
      <c r="B385" s="25" t="s">
        <v>646</v>
      </c>
      <c r="C385" s="25" t="s">
        <v>655</v>
      </c>
      <c r="D385" s="25" t="s">
        <v>298</v>
      </c>
      <c r="E385" s="25" t="s">
        <v>189</v>
      </c>
      <c r="F385" s="25">
        <v>61</v>
      </c>
      <c r="G385" s="25">
        <v>3400</v>
      </c>
      <c r="H385" s="25" t="b">
        <v>0</v>
      </c>
      <c r="I385" s="25" t="s">
        <v>262</v>
      </c>
      <c r="J385" s="25">
        <v>0.64</v>
      </c>
      <c r="K385" s="25">
        <v>1.2</v>
      </c>
      <c r="L385" s="25">
        <v>61.8</v>
      </c>
      <c r="M385" s="25">
        <v>0.53</v>
      </c>
      <c r="N385" s="25" t="b">
        <v>0</v>
      </c>
      <c r="O385" s="25">
        <v>27</v>
      </c>
      <c r="P385" s="25">
        <v>286</v>
      </c>
      <c r="Q385" s="25">
        <v>5.66</v>
      </c>
      <c r="R385" s="25">
        <v>19</v>
      </c>
      <c r="S385" s="25">
        <v>255</v>
      </c>
      <c r="T385" s="25">
        <v>4.47</v>
      </c>
      <c r="U385" s="25">
        <v>35</v>
      </c>
      <c r="V385" s="25">
        <v>332</v>
      </c>
      <c r="W385" s="25">
        <v>6.32</v>
      </c>
      <c r="X385" s="25" t="s">
        <v>263</v>
      </c>
      <c r="Y385" s="26">
        <v>42403</v>
      </c>
    </row>
    <row r="386" spans="1:25" ht="64.5" x14ac:dyDescent="0.25">
      <c r="A386" s="24" t="s">
        <v>645</v>
      </c>
      <c r="B386" s="25" t="s">
        <v>646</v>
      </c>
      <c r="C386" s="25" t="s">
        <v>656</v>
      </c>
      <c r="D386" s="25" t="s">
        <v>298</v>
      </c>
      <c r="E386" s="25" t="s">
        <v>189</v>
      </c>
      <c r="F386" s="25">
        <v>54</v>
      </c>
      <c r="G386" s="25">
        <v>3300</v>
      </c>
      <c r="H386" s="25" t="b">
        <v>0</v>
      </c>
      <c r="I386" s="25" t="s">
        <v>262</v>
      </c>
      <c r="J386" s="25">
        <v>0.06</v>
      </c>
      <c r="K386" s="25">
        <v>1.28</v>
      </c>
      <c r="L386" s="25">
        <v>48.3</v>
      </c>
      <c r="M386" s="25">
        <v>0.05</v>
      </c>
      <c r="N386" s="25" t="b">
        <v>0</v>
      </c>
      <c r="O386" s="25">
        <v>11</v>
      </c>
      <c r="P386" s="25">
        <v>100</v>
      </c>
      <c r="Q386" s="25">
        <v>6.6</v>
      </c>
      <c r="R386" s="25">
        <v>9</v>
      </c>
      <c r="S386" s="25">
        <v>98</v>
      </c>
      <c r="T386" s="25">
        <v>5.51</v>
      </c>
      <c r="U386" s="25">
        <v>12</v>
      </c>
      <c r="V386" s="25">
        <v>100</v>
      </c>
      <c r="W386" s="25">
        <v>7.2</v>
      </c>
      <c r="X386" s="25" t="s">
        <v>263</v>
      </c>
      <c r="Y386" s="26">
        <v>42403</v>
      </c>
    </row>
    <row r="387" spans="1:25" ht="64.5" x14ac:dyDescent="0.25">
      <c r="A387" s="24" t="s">
        <v>645</v>
      </c>
      <c r="B387" s="25" t="s">
        <v>646</v>
      </c>
      <c r="C387" s="25" t="s">
        <v>657</v>
      </c>
      <c r="D387" s="25" t="s">
        <v>298</v>
      </c>
      <c r="E387" s="25" t="s">
        <v>189</v>
      </c>
      <c r="F387" s="25">
        <v>54</v>
      </c>
      <c r="G387" s="25">
        <v>3300</v>
      </c>
      <c r="H387" s="25" t="b">
        <v>0</v>
      </c>
      <c r="I387" s="25" t="s">
        <v>262</v>
      </c>
      <c r="J387" s="25">
        <v>0.06</v>
      </c>
      <c r="K387" s="25">
        <v>1.28</v>
      </c>
      <c r="L387" s="25">
        <v>48.3</v>
      </c>
      <c r="M387" s="25">
        <v>0.05</v>
      </c>
      <c r="N387" s="25" t="b">
        <v>0</v>
      </c>
      <c r="O387" s="25">
        <v>11</v>
      </c>
      <c r="P387" s="25">
        <v>100</v>
      </c>
      <c r="Q387" s="25">
        <v>6.6</v>
      </c>
      <c r="R387" s="25">
        <v>9</v>
      </c>
      <c r="S387" s="25">
        <v>98</v>
      </c>
      <c r="T387" s="25">
        <v>5.51</v>
      </c>
      <c r="U387" s="25">
        <v>12</v>
      </c>
      <c r="V387" s="25">
        <v>100</v>
      </c>
      <c r="W387" s="25">
        <v>7.2</v>
      </c>
      <c r="X387" s="25" t="s">
        <v>263</v>
      </c>
      <c r="Y387" s="26">
        <v>42403</v>
      </c>
    </row>
    <row r="388" spans="1:25" ht="51.75" x14ac:dyDescent="0.25">
      <c r="A388" s="24" t="s">
        <v>658</v>
      </c>
      <c r="B388" s="25" t="s">
        <v>659</v>
      </c>
      <c r="C388" s="25" t="s">
        <v>660</v>
      </c>
      <c r="D388" s="25" t="s">
        <v>298</v>
      </c>
      <c r="E388" s="25" t="s">
        <v>189</v>
      </c>
      <c r="F388" s="25">
        <v>80</v>
      </c>
      <c r="G388" s="25">
        <v>3350</v>
      </c>
      <c r="H388" s="25" t="b">
        <v>0</v>
      </c>
      <c r="I388" s="25" t="s">
        <v>262</v>
      </c>
      <c r="J388" s="25">
        <v>0.72</v>
      </c>
      <c r="K388" s="25">
        <v>1.2</v>
      </c>
      <c r="L388" s="25">
        <v>54.3</v>
      </c>
      <c r="M388" s="25">
        <v>0.6</v>
      </c>
      <c r="N388" s="25" t="b">
        <v>0</v>
      </c>
      <c r="O388" s="25">
        <v>30</v>
      </c>
      <c r="P388" s="25">
        <v>647</v>
      </c>
      <c r="Q388" s="25">
        <v>2.78</v>
      </c>
      <c r="R388" s="25">
        <v>21</v>
      </c>
      <c r="S388" s="25">
        <v>609</v>
      </c>
      <c r="T388" s="25">
        <v>2.06</v>
      </c>
      <c r="U388" s="25">
        <v>35</v>
      </c>
      <c r="V388" s="25">
        <v>659</v>
      </c>
      <c r="W388" s="25">
        <v>3.18</v>
      </c>
      <c r="X388" s="25" t="s">
        <v>263</v>
      </c>
      <c r="Y388" s="26">
        <v>42408</v>
      </c>
    </row>
    <row r="389" spans="1:25" ht="51.75" x14ac:dyDescent="0.25">
      <c r="A389" s="24" t="s">
        <v>658</v>
      </c>
      <c r="B389" s="25" t="s">
        <v>659</v>
      </c>
      <c r="C389" s="25" t="s">
        <v>661</v>
      </c>
      <c r="D389" s="25" t="s">
        <v>298</v>
      </c>
      <c r="E389" s="25" t="s">
        <v>189</v>
      </c>
      <c r="F389" s="25">
        <v>60</v>
      </c>
      <c r="G389" s="25">
        <v>3300</v>
      </c>
      <c r="H389" s="25" t="b">
        <v>0</v>
      </c>
      <c r="I389" s="25" t="s">
        <v>262</v>
      </c>
      <c r="J389" s="25">
        <v>0.36</v>
      </c>
      <c r="K389" s="25">
        <v>1.08</v>
      </c>
      <c r="L389" s="25">
        <v>63.9</v>
      </c>
      <c r="M389" s="25">
        <v>0.33</v>
      </c>
      <c r="N389" s="25" t="b">
        <v>0</v>
      </c>
      <c r="O389" s="25">
        <v>22</v>
      </c>
      <c r="P389" s="25">
        <v>326</v>
      </c>
      <c r="Q389" s="25">
        <v>4.05</v>
      </c>
      <c r="R389" s="25">
        <v>16</v>
      </c>
      <c r="S389" s="25">
        <v>318</v>
      </c>
      <c r="T389" s="25">
        <v>3.02</v>
      </c>
      <c r="U389" s="25">
        <v>26</v>
      </c>
      <c r="V389" s="25">
        <v>328</v>
      </c>
      <c r="W389" s="25">
        <v>4.76</v>
      </c>
      <c r="X389" s="25" t="s">
        <v>263</v>
      </c>
      <c r="Y389" s="26">
        <v>42429</v>
      </c>
    </row>
    <row r="390" spans="1:25" ht="51.75" x14ac:dyDescent="0.25">
      <c r="A390" s="24" t="s">
        <v>658</v>
      </c>
      <c r="B390" s="25" t="s">
        <v>659</v>
      </c>
      <c r="C390" s="25" t="s">
        <v>662</v>
      </c>
      <c r="D390" s="25" t="s">
        <v>298</v>
      </c>
      <c r="E390" s="25" t="s">
        <v>189</v>
      </c>
      <c r="F390" s="25">
        <v>80</v>
      </c>
      <c r="G390" s="25">
        <v>3400</v>
      </c>
      <c r="H390" s="25" t="b">
        <v>0</v>
      </c>
      <c r="I390" s="25" t="s">
        <v>262</v>
      </c>
      <c r="J390" s="25">
        <v>0.59</v>
      </c>
      <c r="K390" s="25">
        <v>1.0900000000000001</v>
      </c>
      <c r="L390" s="25">
        <v>75</v>
      </c>
      <c r="M390" s="25">
        <v>0.54</v>
      </c>
      <c r="N390" s="25" t="b">
        <v>0</v>
      </c>
      <c r="O390" s="25">
        <v>30</v>
      </c>
      <c r="P390" s="25">
        <v>603</v>
      </c>
      <c r="Q390" s="25">
        <v>2.99</v>
      </c>
      <c r="R390" s="25">
        <v>20</v>
      </c>
      <c r="S390" s="25">
        <v>589</v>
      </c>
      <c r="T390" s="25">
        <v>2.04</v>
      </c>
      <c r="U390" s="25">
        <v>35</v>
      </c>
      <c r="V390" s="25">
        <v>642</v>
      </c>
      <c r="W390" s="25">
        <v>3.27</v>
      </c>
      <c r="X390" s="25" t="s">
        <v>263</v>
      </c>
      <c r="Y390" s="26">
        <v>42429</v>
      </c>
    </row>
    <row r="391" spans="1:25" ht="51.75" x14ac:dyDescent="0.25">
      <c r="A391" s="24" t="s">
        <v>658</v>
      </c>
      <c r="B391" s="25" t="s">
        <v>659</v>
      </c>
      <c r="C391" s="25" t="s">
        <v>663</v>
      </c>
      <c r="D391" s="25" t="s">
        <v>298</v>
      </c>
      <c r="E391" s="25" t="s">
        <v>189</v>
      </c>
      <c r="F391" s="25">
        <v>56</v>
      </c>
      <c r="G391" s="25">
        <v>3300</v>
      </c>
      <c r="H391" s="25" t="b">
        <v>0</v>
      </c>
      <c r="I391" s="25" t="s">
        <v>262</v>
      </c>
      <c r="J391" s="25">
        <v>0.17</v>
      </c>
      <c r="K391" s="25">
        <v>1.0900000000000001</v>
      </c>
      <c r="L391" s="25">
        <v>61.1</v>
      </c>
      <c r="M391" s="25">
        <v>0.16</v>
      </c>
      <c r="N391" s="25" t="b">
        <v>0</v>
      </c>
      <c r="O391" s="25">
        <v>21</v>
      </c>
      <c r="P391" s="25">
        <v>164</v>
      </c>
      <c r="Q391" s="25">
        <v>7.68</v>
      </c>
      <c r="R391" s="25">
        <v>14</v>
      </c>
      <c r="S391" s="25">
        <v>144</v>
      </c>
      <c r="T391" s="25">
        <v>5.83</v>
      </c>
      <c r="U391" s="25">
        <v>24</v>
      </c>
      <c r="V391" s="25">
        <v>173</v>
      </c>
      <c r="W391" s="25">
        <v>8.32</v>
      </c>
      <c r="X391" s="25" t="s">
        <v>263</v>
      </c>
      <c r="Y391" s="26">
        <v>42429</v>
      </c>
    </row>
    <row r="392" spans="1:25" ht="51.75" x14ac:dyDescent="0.25">
      <c r="A392" s="24" t="s">
        <v>658</v>
      </c>
      <c r="B392" s="25" t="s">
        <v>659</v>
      </c>
      <c r="C392" s="25" t="s">
        <v>664</v>
      </c>
      <c r="D392" s="25" t="s">
        <v>298</v>
      </c>
      <c r="E392" s="25" t="s">
        <v>189</v>
      </c>
      <c r="F392" s="25">
        <v>80</v>
      </c>
      <c r="G392" s="25">
        <v>3350</v>
      </c>
      <c r="H392" s="25" t="b">
        <v>0</v>
      </c>
      <c r="I392" s="25" t="s">
        <v>262</v>
      </c>
      <c r="J392" s="25">
        <v>0.72</v>
      </c>
      <c r="K392" s="25">
        <v>1.08</v>
      </c>
      <c r="L392" s="25">
        <v>82</v>
      </c>
      <c r="M392" s="25">
        <v>0.67</v>
      </c>
      <c r="N392" s="25" t="b">
        <v>0</v>
      </c>
      <c r="O392" s="25">
        <v>31</v>
      </c>
      <c r="P392" s="25">
        <v>592</v>
      </c>
      <c r="Q392" s="25">
        <v>3.14</v>
      </c>
      <c r="R392" s="25">
        <v>21</v>
      </c>
      <c r="S392" s="25">
        <v>567</v>
      </c>
      <c r="T392" s="25">
        <v>2.2200000000000002</v>
      </c>
      <c r="U392" s="25">
        <v>36</v>
      </c>
      <c r="V392" s="25">
        <v>603</v>
      </c>
      <c r="W392" s="25">
        <v>3.58</v>
      </c>
      <c r="X392" s="25" t="s">
        <v>263</v>
      </c>
      <c r="Y392" s="26">
        <v>42429</v>
      </c>
    </row>
    <row r="393" spans="1:25" ht="51.75" x14ac:dyDescent="0.25">
      <c r="A393" s="24" t="s">
        <v>658</v>
      </c>
      <c r="B393" s="25" t="s">
        <v>659</v>
      </c>
      <c r="C393" s="25" t="s">
        <v>665</v>
      </c>
      <c r="D393" s="25" t="s">
        <v>298</v>
      </c>
      <c r="E393" s="25" t="s">
        <v>189</v>
      </c>
      <c r="F393" s="25">
        <v>60</v>
      </c>
      <c r="G393" s="25">
        <v>3300</v>
      </c>
      <c r="H393" s="25" t="b">
        <v>0</v>
      </c>
      <c r="I393" s="25" t="s">
        <v>262</v>
      </c>
      <c r="J393" s="25">
        <v>0.32</v>
      </c>
      <c r="K393" s="25">
        <v>1.08</v>
      </c>
      <c r="L393" s="25">
        <v>62.2</v>
      </c>
      <c r="M393" s="25">
        <v>0.3</v>
      </c>
      <c r="N393" s="25" t="b">
        <v>0</v>
      </c>
      <c r="O393" s="25">
        <v>22</v>
      </c>
      <c r="P393" s="25">
        <v>331</v>
      </c>
      <c r="Q393" s="25">
        <v>3.99</v>
      </c>
      <c r="R393" s="25">
        <v>16</v>
      </c>
      <c r="S393" s="25">
        <v>320</v>
      </c>
      <c r="T393" s="25">
        <v>3</v>
      </c>
      <c r="U393" s="25">
        <v>25</v>
      </c>
      <c r="V393" s="25">
        <v>333</v>
      </c>
      <c r="W393" s="25">
        <v>4.5</v>
      </c>
      <c r="X393" s="25" t="s">
        <v>263</v>
      </c>
      <c r="Y393" s="26">
        <v>42429</v>
      </c>
    </row>
    <row r="394" spans="1:25" ht="51.75" x14ac:dyDescent="0.25">
      <c r="A394" s="24" t="s">
        <v>658</v>
      </c>
      <c r="B394" s="25" t="s">
        <v>659</v>
      </c>
      <c r="C394" s="25" t="s">
        <v>666</v>
      </c>
      <c r="D394" s="25" t="s">
        <v>298</v>
      </c>
      <c r="E394" s="25" t="s">
        <v>189</v>
      </c>
      <c r="F394" s="25">
        <v>80</v>
      </c>
      <c r="G394" s="25">
        <v>3350</v>
      </c>
      <c r="H394" s="25" t="b">
        <v>0</v>
      </c>
      <c r="I394" s="25" t="s">
        <v>262</v>
      </c>
      <c r="J394" s="25">
        <v>0.65</v>
      </c>
      <c r="K394" s="25">
        <v>1.0900000000000001</v>
      </c>
      <c r="L394" s="25">
        <v>80.3</v>
      </c>
      <c r="M394" s="25">
        <v>0.6</v>
      </c>
      <c r="N394" s="25" t="b">
        <v>0</v>
      </c>
      <c r="O394" s="25">
        <v>29</v>
      </c>
      <c r="P394" s="25">
        <v>617</v>
      </c>
      <c r="Q394" s="25">
        <v>2.82</v>
      </c>
      <c r="R394" s="25">
        <v>21</v>
      </c>
      <c r="S394" s="25">
        <v>594</v>
      </c>
      <c r="T394" s="25">
        <v>2.12</v>
      </c>
      <c r="U394" s="25">
        <v>34</v>
      </c>
      <c r="V394" s="25">
        <v>628</v>
      </c>
      <c r="W394" s="25">
        <v>3.25</v>
      </c>
      <c r="X394" s="25" t="s">
        <v>263</v>
      </c>
      <c r="Y394" s="26">
        <v>42429</v>
      </c>
    </row>
    <row r="395" spans="1:25" ht="51.75" x14ac:dyDescent="0.25">
      <c r="A395" s="24" t="s">
        <v>658</v>
      </c>
      <c r="B395" s="25" t="s">
        <v>659</v>
      </c>
      <c r="C395" s="25" t="s">
        <v>667</v>
      </c>
      <c r="D395" s="25" t="s">
        <v>298</v>
      </c>
      <c r="E395" s="25" t="s">
        <v>189</v>
      </c>
      <c r="F395" s="25">
        <v>56</v>
      </c>
      <c r="G395" s="25">
        <v>3400</v>
      </c>
      <c r="H395" s="25" t="b">
        <v>0</v>
      </c>
      <c r="I395" s="25" t="s">
        <v>262</v>
      </c>
      <c r="J395" s="25">
        <v>0.18</v>
      </c>
      <c r="K395" s="25">
        <v>1.1299999999999999</v>
      </c>
      <c r="L395" s="25">
        <v>70.5</v>
      </c>
      <c r="M395" s="25">
        <v>0.16</v>
      </c>
      <c r="N395" s="25" t="b">
        <v>0</v>
      </c>
      <c r="O395" s="25">
        <v>25</v>
      </c>
      <c r="P395" s="25">
        <v>224</v>
      </c>
      <c r="Q395" s="25">
        <v>6.7</v>
      </c>
      <c r="R395" s="25">
        <v>16</v>
      </c>
      <c r="S395" s="25">
        <v>222</v>
      </c>
      <c r="T395" s="25">
        <v>4.32</v>
      </c>
      <c r="U395" s="25">
        <v>32</v>
      </c>
      <c r="V395" s="25">
        <v>212</v>
      </c>
      <c r="W395" s="25">
        <v>9.06</v>
      </c>
      <c r="X395" s="25" t="s">
        <v>263</v>
      </c>
      <c r="Y395" s="26">
        <v>42500</v>
      </c>
    </row>
    <row r="396" spans="1:25" ht="51.75" x14ac:dyDescent="0.25">
      <c r="A396" s="24" t="s">
        <v>658</v>
      </c>
      <c r="B396" s="25" t="s">
        <v>659</v>
      </c>
      <c r="C396" s="25" t="s">
        <v>668</v>
      </c>
      <c r="D396" s="25" t="s">
        <v>298</v>
      </c>
      <c r="E396" s="25" t="s">
        <v>189</v>
      </c>
      <c r="F396" s="25">
        <v>56</v>
      </c>
      <c r="G396" s="25">
        <v>3400</v>
      </c>
      <c r="H396" s="25" t="b">
        <v>0</v>
      </c>
      <c r="I396" s="25" t="s">
        <v>262</v>
      </c>
      <c r="J396" s="25">
        <v>0.18</v>
      </c>
      <c r="K396" s="25">
        <v>1.1299999999999999</v>
      </c>
      <c r="L396" s="25">
        <v>70.5</v>
      </c>
      <c r="M396" s="25">
        <v>0.16</v>
      </c>
      <c r="N396" s="25" t="b">
        <v>0</v>
      </c>
      <c r="O396" s="25">
        <v>25</v>
      </c>
      <c r="P396" s="25">
        <v>224</v>
      </c>
      <c r="Q396" s="25">
        <v>6.7</v>
      </c>
      <c r="R396" s="25">
        <v>16</v>
      </c>
      <c r="S396" s="25">
        <v>222</v>
      </c>
      <c r="T396" s="25">
        <v>4.32</v>
      </c>
      <c r="U396" s="25">
        <v>32</v>
      </c>
      <c r="V396" s="25">
        <v>212</v>
      </c>
      <c r="W396" s="25">
        <v>9.06</v>
      </c>
      <c r="X396" s="25" t="s">
        <v>263</v>
      </c>
      <c r="Y396" s="26">
        <v>42500</v>
      </c>
    </row>
    <row r="397" spans="1:25" ht="51.75" x14ac:dyDescent="0.25">
      <c r="A397" s="24" t="s">
        <v>658</v>
      </c>
      <c r="B397" s="25" t="s">
        <v>659</v>
      </c>
      <c r="C397" s="25" t="s">
        <v>669</v>
      </c>
      <c r="D397" s="25" t="s">
        <v>298</v>
      </c>
      <c r="E397" s="25" t="s">
        <v>189</v>
      </c>
      <c r="F397" s="25">
        <v>80</v>
      </c>
      <c r="G397" s="25">
        <v>3400</v>
      </c>
      <c r="H397" s="25" t="b">
        <v>0</v>
      </c>
      <c r="I397" s="25" t="s">
        <v>262</v>
      </c>
      <c r="J397" s="25">
        <v>0.52</v>
      </c>
      <c r="K397" s="25">
        <v>1.1000000000000001</v>
      </c>
      <c r="L397" s="25">
        <v>75</v>
      </c>
      <c r="M397" s="25">
        <v>0.47</v>
      </c>
      <c r="N397" s="25" t="b">
        <v>0</v>
      </c>
      <c r="O397" s="25">
        <v>40</v>
      </c>
      <c r="P397" s="25">
        <v>414</v>
      </c>
      <c r="Q397" s="25">
        <v>5.8</v>
      </c>
      <c r="R397" s="25">
        <v>24</v>
      </c>
      <c r="S397" s="25">
        <v>365</v>
      </c>
      <c r="T397" s="25">
        <v>3.95</v>
      </c>
      <c r="U397" s="25">
        <v>49</v>
      </c>
      <c r="V397" s="25">
        <v>424</v>
      </c>
      <c r="W397" s="25">
        <v>6.93</v>
      </c>
      <c r="X397" s="25" t="s">
        <v>263</v>
      </c>
      <c r="Y397" s="26">
        <v>42556</v>
      </c>
    </row>
    <row r="398" spans="1:25" ht="51.75" x14ac:dyDescent="0.25">
      <c r="A398" s="24" t="s">
        <v>658</v>
      </c>
      <c r="B398" s="25" t="s">
        <v>659</v>
      </c>
      <c r="C398" s="25" t="s">
        <v>670</v>
      </c>
      <c r="D398" s="25" t="s">
        <v>298</v>
      </c>
      <c r="E398" s="25" t="s">
        <v>189</v>
      </c>
      <c r="F398" s="25">
        <v>60</v>
      </c>
      <c r="G398" s="25">
        <v>3300</v>
      </c>
      <c r="H398" s="25" t="b">
        <v>0</v>
      </c>
      <c r="I398" s="25" t="s">
        <v>262</v>
      </c>
      <c r="J398" s="25">
        <v>0.24</v>
      </c>
      <c r="K398" s="25">
        <v>1.1000000000000001</v>
      </c>
      <c r="L398" s="25">
        <v>63.9</v>
      </c>
      <c r="M398" s="25">
        <v>0.22</v>
      </c>
      <c r="N398" s="25" t="b">
        <v>0</v>
      </c>
      <c r="O398" s="25">
        <v>32</v>
      </c>
      <c r="P398" s="25">
        <v>215</v>
      </c>
      <c r="Q398" s="25">
        <v>8.93</v>
      </c>
      <c r="R398" s="25">
        <v>21</v>
      </c>
      <c r="S398" s="25">
        <v>209</v>
      </c>
      <c r="T398" s="25">
        <v>6.03</v>
      </c>
      <c r="U398" s="25">
        <v>39</v>
      </c>
      <c r="V398" s="25">
        <v>207</v>
      </c>
      <c r="W398" s="25">
        <v>11.3</v>
      </c>
      <c r="X398" s="25" t="s">
        <v>263</v>
      </c>
      <c r="Y398" s="26">
        <v>42556</v>
      </c>
    </row>
    <row r="399" spans="1:25" ht="51.75" x14ac:dyDescent="0.25">
      <c r="A399" s="24" t="s">
        <v>658</v>
      </c>
      <c r="B399" s="25" t="s">
        <v>659</v>
      </c>
      <c r="C399" s="25" t="s">
        <v>671</v>
      </c>
      <c r="D399" s="25" t="s">
        <v>298</v>
      </c>
      <c r="E399" s="25" t="s">
        <v>189</v>
      </c>
      <c r="F399" s="25">
        <v>80</v>
      </c>
      <c r="G399" s="25">
        <v>3350</v>
      </c>
      <c r="H399" s="25" t="b">
        <v>0</v>
      </c>
      <c r="I399" s="25" t="s">
        <v>262</v>
      </c>
      <c r="J399" s="25">
        <v>0.59</v>
      </c>
      <c r="K399" s="25">
        <v>1.0900000000000001</v>
      </c>
      <c r="L399" s="25">
        <v>75</v>
      </c>
      <c r="M399" s="25">
        <v>0.54</v>
      </c>
      <c r="N399" s="25" t="b">
        <v>0</v>
      </c>
      <c r="O399" s="25">
        <v>42</v>
      </c>
      <c r="P399" s="25">
        <v>507</v>
      </c>
      <c r="Q399" s="25">
        <v>4.97</v>
      </c>
      <c r="R399" s="25">
        <v>26</v>
      </c>
      <c r="S399" s="25">
        <v>446</v>
      </c>
      <c r="T399" s="25">
        <v>3.5</v>
      </c>
      <c r="U399" s="25">
        <v>54</v>
      </c>
      <c r="V399" s="25">
        <v>539</v>
      </c>
      <c r="W399" s="25">
        <v>6.01</v>
      </c>
      <c r="X399" s="25" t="s">
        <v>263</v>
      </c>
      <c r="Y399" s="26">
        <v>42556</v>
      </c>
    </row>
    <row r="400" spans="1:25" ht="51.75" x14ac:dyDescent="0.25">
      <c r="A400" s="24" t="s">
        <v>658</v>
      </c>
      <c r="B400" s="25" t="s">
        <v>659</v>
      </c>
      <c r="C400" s="25" t="s">
        <v>672</v>
      </c>
      <c r="D400" s="25" t="s">
        <v>298</v>
      </c>
      <c r="E400" s="25" t="s">
        <v>189</v>
      </c>
      <c r="F400" s="25">
        <v>60</v>
      </c>
      <c r="G400" s="25">
        <v>3300</v>
      </c>
      <c r="H400" s="25" t="b">
        <v>0</v>
      </c>
      <c r="I400" s="25" t="s">
        <v>262</v>
      </c>
      <c r="J400" s="25">
        <v>0.22</v>
      </c>
      <c r="K400" s="25">
        <v>1.1000000000000001</v>
      </c>
      <c r="L400" s="25">
        <v>62.2</v>
      </c>
      <c r="M400" s="25">
        <v>0.2</v>
      </c>
      <c r="N400" s="25" t="b">
        <v>0</v>
      </c>
      <c r="O400" s="25">
        <v>31</v>
      </c>
      <c r="P400" s="25">
        <v>198</v>
      </c>
      <c r="Q400" s="25">
        <v>9.39</v>
      </c>
      <c r="R400" s="25">
        <v>20</v>
      </c>
      <c r="S400" s="25">
        <v>186</v>
      </c>
      <c r="T400" s="25">
        <v>6.45</v>
      </c>
      <c r="U400" s="25">
        <v>38</v>
      </c>
      <c r="V400" s="25">
        <v>195</v>
      </c>
      <c r="W400" s="25">
        <v>11.69</v>
      </c>
      <c r="X400" s="25" t="s">
        <v>263</v>
      </c>
      <c r="Y400" s="26">
        <v>42556</v>
      </c>
    </row>
    <row r="401" spans="1:44" ht="51.75" x14ac:dyDescent="0.25">
      <c r="A401" s="24" t="s">
        <v>658</v>
      </c>
      <c r="B401" s="25" t="s">
        <v>659</v>
      </c>
      <c r="C401" s="25" t="s">
        <v>673</v>
      </c>
      <c r="D401" s="25" t="s">
        <v>298</v>
      </c>
      <c r="E401" s="25" t="s">
        <v>189</v>
      </c>
      <c r="F401" s="25">
        <v>80</v>
      </c>
      <c r="G401" s="25">
        <v>3350</v>
      </c>
      <c r="H401" s="25" t="b">
        <v>0</v>
      </c>
      <c r="I401" s="25" t="s">
        <v>262</v>
      </c>
      <c r="J401" s="25">
        <v>0.65</v>
      </c>
      <c r="K401" s="25">
        <v>1.0900000000000001</v>
      </c>
      <c r="L401" s="25">
        <v>80.3</v>
      </c>
      <c r="M401" s="25">
        <v>0.6</v>
      </c>
      <c r="N401" s="25" t="b">
        <v>0</v>
      </c>
      <c r="O401" s="25">
        <v>43</v>
      </c>
      <c r="P401" s="25">
        <v>537</v>
      </c>
      <c r="Q401" s="25">
        <v>4.8</v>
      </c>
      <c r="R401" s="25">
        <v>26</v>
      </c>
      <c r="S401" s="25">
        <v>471</v>
      </c>
      <c r="T401" s="25">
        <v>3.31</v>
      </c>
      <c r="U401" s="25">
        <v>55</v>
      </c>
      <c r="V401" s="25">
        <v>572</v>
      </c>
      <c r="W401" s="25">
        <v>5.77</v>
      </c>
      <c r="X401" s="25" t="s">
        <v>263</v>
      </c>
      <c r="Y401" s="26">
        <v>42556</v>
      </c>
    </row>
    <row r="402" spans="1:44" ht="51.75" x14ac:dyDescent="0.25">
      <c r="A402" s="24" t="s">
        <v>658</v>
      </c>
      <c r="B402" s="25" t="s">
        <v>659</v>
      </c>
      <c r="C402" s="25" t="s">
        <v>674</v>
      </c>
      <c r="D402" s="25" t="s">
        <v>298</v>
      </c>
      <c r="E402" s="25" t="s">
        <v>189</v>
      </c>
      <c r="F402" s="25">
        <v>65</v>
      </c>
      <c r="G402" s="25">
        <v>3400</v>
      </c>
      <c r="H402" s="25" t="b">
        <v>0</v>
      </c>
      <c r="I402" s="25" t="s">
        <v>262</v>
      </c>
      <c r="J402" s="25">
        <v>0.28000000000000003</v>
      </c>
      <c r="K402" s="25">
        <v>1.1200000000000001</v>
      </c>
      <c r="L402" s="25">
        <v>66.900000000000006</v>
      </c>
      <c r="M402" s="25">
        <v>0.25</v>
      </c>
      <c r="N402" s="25" t="b">
        <v>0</v>
      </c>
      <c r="O402" s="25">
        <v>34</v>
      </c>
      <c r="P402" s="25">
        <v>309</v>
      </c>
      <c r="Q402" s="25">
        <v>6.6</v>
      </c>
      <c r="R402" s="25">
        <v>21</v>
      </c>
      <c r="S402" s="25">
        <v>283</v>
      </c>
      <c r="T402" s="25">
        <v>4.45</v>
      </c>
      <c r="U402" s="25">
        <v>45</v>
      </c>
      <c r="V402" s="25">
        <v>329</v>
      </c>
      <c r="W402" s="25">
        <v>8.2100000000000009</v>
      </c>
      <c r="X402" s="25" t="s">
        <v>263</v>
      </c>
      <c r="Y402" s="26">
        <v>42556</v>
      </c>
    </row>
    <row r="403" spans="1:44" ht="51.75" x14ac:dyDescent="0.25">
      <c r="A403" s="24" t="s">
        <v>295</v>
      </c>
      <c r="B403" s="25" t="s">
        <v>314</v>
      </c>
      <c r="C403" s="25" t="s">
        <v>675</v>
      </c>
      <c r="D403" s="25" t="s">
        <v>298</v>
      </c>
      <c r="E403" s="25" t="s">
        <v>189</v>
      </c>
      <c r="F403" s="25">
        <v>56</v>
      </c>
      <c r="G403" s="25">
        <v>1725</v>
      </c>
      <c r="H403" s="25"/>
      <c r="I403" s="25" t="s">
        <v>262</v>
      </c>
      <c r="J403" s="25">
        <v>0.33</v>
      </c>
      <c r="K403" s="25">
        <v>1</v>
      </c>
      <c r="L403" s="25">
        <v>57</v>
      </c>
      <c r="M403" s="25">
        <v>0.33</v>
      </c>
      <c r="N403" s="25"/>
      <c r="O403" s="25">
        <v>29</v>
      </c>
      <c r="P403" s="25">
        <v>354</v>
      </c>
      <c r="Q403" s="25">
        <v>4.92</v>
      </c>
      <c r="R403" s="25">
        <v>17</v>
      </c>
      <c r="S403" s="25">
        <v>326</v>
      </c>
      <c r="T403" s="25">
        <v>3.13</v>
      </c>
      <c r="U403" s="25">
        <v>40</v>
      </c>
      <c r="V403" s="25">
        <v>377</v>
      </c>
      <c r="W403" s="25">
        <v>6.37</v>
      </c>
      <c r="X403" s="25" t="s">
        <v>263</v>
      </c>
      <c r="Y403" s="26">
        <v>42797</v>
      </c>
      <c r="Z403">
        <f t="shared" ref="Z403:Z435" si="55">J403/(L403*0.01)</f>
        <v>0.57894736842105254</v>
      </c>
      <c r="AA403">
        <f t="shared" si="51"/>
        <v>431.8947368421052</v>
      </c>
      <c r="AB403">
        <f t="shared" ref="AB403:AB435" si="56">POWER((482439*J403*$C$1),1/3)*60/1000</f>
        <v>2.6643478818886268</v>
      </c>
      <c r="AC403">
        <f t="shared" ref="AC403:AC435" si="57">AA403/1000</f>
        <v>0.43189473684210522</v>
      </c>
      <c r="AD403">
        <f t="shared" ref="AD403:AD435" si="58">AB403/AC403</f>
        <v>6.1689751103928732</v>
      </c>
      <c r="AE403">
        <f>AD403</f>
        <v>6.1689751103928732</v>
      </c>
      <c r="AQ403">
        <f t="shared" ref="AQ403:AQ406" si="59">-1.3*LN(J403/1.406)+2.9</f>
        <v>4.7842348432831088</v>
      </c>
    </row>
    <row r="404" spans="1:44" ht="51.75" x14ac:dyDescent="0.25">
      <c r="A404" s="24" t="s">
        <v>295</v>
      </c>
      <c r="B404" s="25" t="s">
        <v>314</v>
      </c>
      <c r="C404" s="25" t="s">
        <v>676</v>
      </c>
      <c r="D404" s="25" t="s">
        <v>298</v>
      </c>
      <c r="E404" s="25" t="s">
        <v>189</v>
      </c>
      <c r="F404" s="25">
        <v>56</v>
      </c>
      <c r="G404" s="25">
        <v>1725</v>
      </c>
      <c r="H404" s="25"/>
      <c r="I404" s="25" t="s">
        <v>262</v>
      </c>
      <c r="J404" s="25">
        <v>0.75</v>
      </c>
      <c r="K404" s="25">
        <v>1</v>
      </c>
      <c r="L404" s="25">
        <v>83</v>
      </c>
      <c r="M404" s="25">
        <v>0.75</v>
      </c>
      <c r="N404" s="25"/>
      <c r="O404" s="25">
        <v>34</v>
      </c>
      <c r="P404" s="25">
        <v>729</v>
      </c>
      <c r="Q404" s="25">
        <v>2.8</v>
      </c>
      <c r="R404" s="25">
        <v>20</v>
      </c>
      <c r="S404" s="25">
        <v>701</v>
      </c>
      <c r="T404" s="25">
        <v>1.71</v>
      </c>
      <c r="U404" s="25">
        <v>48</v>
      </c>
      <c r="V404" s="25">
        <v>745</v>
      </c>
      <c r="W404" s="25">
        <v>3.86</v>
      </c>
      <c r="X404" s="25" t="s">
        <v>263</v>
      </c>
      <c r="Y404" s="26">
        <v>42797</v>
      </c>
      <c r="Z404">
        <f t="shared" si="55"/>
        <v>0.90361445783132521</v>
      </c>
      <c r="AA404">
        <f t="shared" si="51"/>
        <v>674.0963855421686</v>
      </c>
      <c r="AB404">
        <f t="shared" si="56"/>
        <v>3.5029991952031856</v>
      </c>
      <c r="AC404">
        <f t="shared" si="57"/>
        <v>0.67409638554216855</v>
      </c>
      <c r="AD404">
        <f t="shared" si="58"/>
        <v>5.196585043822421</v>
      </c>
      <c r="AE404">
        <f t="shared" ref="AE404:AE406" si="60">AD404</f>
        <v>5.196585043822421</v>
      </c>
      <c r="AQ404">
        <f t="shared" si="59"/>
        <v>3.7169601255923301</v>
      </c>
    </row>
    <row r="405" spans="1:44" ht="51.75" x14ac:dyDescent="0.25">
      <c r="A405" s="24" t="s">
        <v>295</v>
      </c>
      <c r="B405" s="25" t="s">
        <v>314</v>
      </c>
      <c r="C405" s="25" t="s">
        <v>677</v>
      </c>
      <c r="D405" s="25" t="s">
        <v>298</v>
      </c>
      <c r="E405" s="25" t="s">
        <v>189</v>
      </c>
      <c r="F405" s="25">
        <v>56</v>
      </c>
      <c r="G405" s="25">
        <v>1725</v>
      </c>
      <c r="H405" s="25"/>
      <c r="I405" s="25" t="s">
        <v>262</v>
      </c>
      <c r="J405" s="25">
        <v>0.5</v>
      </c>
      <c r="K405" s="25">
        <v>1</v>
      </c>
      <c r="L405" s="25">
        <v>61</v>
      </c>
      <c r="M405" s="25">
        <v>0.5</v>
      </c>
      <c r="N405" s="25"/>
      <c r="O405" s="25">
        <v>34</v>
      </c>
      <c r="P405" s="25">
        <v>595</v>
      </c>
      <c r="Q405" s="25">
        <v>3.43</v>
      </c>
      <c r="R405" s="25">
        <v>20</v>
      </c>
      <c r="S405" s="25">
        <v>566</v>
      </c>
      <c r="T405" s="25">
        <v>2.12</v>
      </c>
      <c r="U405" s="25">
        <v>47</v>
      </c>
      <c r="V405" s="25">
        <v>614</v>
      </c>
      <c r="W405" s="25">
        <v>4.59</v>
      </c>
      <c r="X405" s="25" t="s">
        <v>263</v>
      </c>
      <c r="Y405" s="26">
        <v>42797</v>
      </c>
      <c r="Z405">
        <f t="shared" si="55"/>
        <v>0.81967213114754101</v>
      </c>
      <c r="AA405">
        <f t="shared" si="51"/>
        <v>611.47540983606564</v>
      </c>
      <c r="AB405">
        <f t="shared" si="56"/>
        <v>3.0601516649164795</v>
      </c>
      <c r="AC405">
        <f t="shared" si="57"/>
        <v>0.61147540983606563</v>
      </c>
      <c r="AD405">
        <f t="shared" si="58"/>
        <v>5.0045375753325798</v>
      </c>
      <c r="AE405">
        <f t="shared" si="60"/>
        <v>5.0045375753325798</v>
      </c>
      <c r="AQ405">
        <f t="shared" si="59"/>
        <v>4.2440647661329436</v>
      </c>
    </row>
    <row r="406" spans="1:44" ht="51.75" x14ac:dyDescent="0.25">
      <c r="A406" s="24" t="s">
        <v>295</v>
      </c>
      <c r="B406" s="25" t="s">
        <v>314</v>
      </c>
      <c r="C406" s="25" t="s">
        <v>678</v>
      </c>
      <c r="D406" s="25" t="s">
        <v>298</v>
      </c>
      <c r="E406" s="25" t="s">
        <v>189</v>
      </c>
      <c r="F406" s="25">
        <v>56</v>
      </c>
      <c r="G406" s="25">
        <v>1725</v>
      </c>
      <c r="H406" s="25"/>
      <c r="I406" s="25" t="s">
        <v>262</v>
      </c>
      <c r="J406" s="25">
        <v>0.5</v>
      </c>
      <c r="K406" s="25">
        <v>1</v>
      </c>
      <c r="L406" s="25">
        <v>60</v>
      </c>
      <c r="M406" s="25">
        <v>0.5</v>
      </c>
      <c r="N406" s="25"/>
      <c r="O406" s="25">
        <v>32</v>
      </c>
      <c r="P406" s="25">
        <v>412</v>
      </c>
      <c r="Q406" s="25">
        <v>4.66</v>
      </c>
      <c r="R406" s="25">
        <v>19</v>
      </c>
      <c r="S406" s="25">
        <v>376</v>
      </c>
      <c r="T406" s="25">
        <v>3.03</v>
      </c>
      <c r="U406" s="25">
        <v>44</v>
      </c>
      <c r="V406" s="25">
        <v>447</v>
      </c>
      <c r="W406" s="25">
        <v>5.91</v>
      </c>
      <c r="X406" s="25" t="s">
        <v>263</v>
      </c>
      <c r="Y406" s="26">
        <v>42797</v>
      </c>
      <c r="Z406">
        <f t="shared" si="55"/>
        <v>0.83333333333333337</v>
      </c>
      <c r="AA406">
        <f t="shared" si="51"/>
        <v>621.66666666666674</v>
      </c>
      <c r="AB406">
        <f t="shared" si="56"/>
        <v>3.0601516649164795</v>
      </c>
      <c r="AC406">
        <f t="shared" si="57"/>
        <v>0.6216666666666667</v>
      </c>
      <c r="AD406">
        <f t="shared" si="58"/>
        <v>4.9224959757369637</v>
      </c>
      <c r="AE406">
        <f t="shared" si="60"/>
        <v>4.9224959757369637</v>
      </c>
      <c r="AQ406">
        <f t="shared" si="59"/>
        <v>4.2440647661329436</v>
      </c>
    </row>
    <row r="407" spans="1:44" ht="51.75" x14ac:dyDescent="0.25">
      <c r="A407" s="24" t="s">
        <v>658</v>
      </c>
      <c r="B407" s="25" t="s">
        <v>659</v>
      </c>
      <c r="C407" s="25" t="s">
        <v>679</v>
      </c>
      <c r="D407" s="25" t="s">
        <v>680</v>
      </c>
      <c r="E407" s="25" t="s">
        <v>189</v>
      </c>
      <c r="F407" s="25">
        <v>50</v>
      </c>
      <c r="G407" s="25">
        <v>3600</v>
      </c>
      <c r="H407" s="25" t="b">
        <v>0</v>
      </c>
      <c r="I407" s="25" t="s">
        <v>262</v>
      </c>
      <c r="J407" s="25">
        <v>0.01</v>
      </c>
      <c r="K407" s="25">
        <v>1</v>
      </c>
      <c r="L407" s="25">
        <v>41.3</v>
      </c>
      <c r="M407" s="25">
        <v>0.01</v>
      </c>
      <c r="N407" s="25" t="b">
        <v>0</v>
      </c>
      <c r="O407" s="25">
        <v>5</v>
      </c>
      <c r="P407" s="25">
        <v>23</v>
      </c>
      <c r="Q407" s="25">
        <v>13.04</v>
      </c>
      <c r="R407" s="25">
        <v>5</v>
      </c>
      <c r="S407" s="25">
        <v>23</v>
      </c>
      <c r="T407" s="25">
        <v>13.04</v>
      </c>
      <c r="U407" s="25">
        <v>5</v>
      </c>
      <c r="V407" s="25">
        <v>23</v>
      </c>
      <c r="W407" s="25">
        <v>13.04</v>
      </c>
      <c r="X407" s="25" t="s">
        <v>263</v>
      </c>
      <c r="Y407" s="26">
        <v>42832</v>
      </c>
    </row>
    <row r="408" spans="1:44" ht="51.75" x14ac:dyDescent="0.25">
      <c r="A408" s="24" t="s">
        <v>658</v>
      </c>
      <c r="B408" s="25" t="s">
        <v>659</v>
      </c>
      <c r="C408" s="25" t="s">
        <v>681</v>
      </c>
      <c r="D408" s="25" t="s">
        <v>680</v>
      </c>
      <c r="E408" s="25" t="s">
        <v>189</v>
      </c>
      <c r="F408" s="25">
        <v>57</v>
      </c>
      <c r="G408" s="25">
        <v>3600</v>
      </c>
      <c r="H408" s="25" t="b">
        <v>0</v>
      </c>
      <c r="I408" s="25" t="s">
        <v>262</v>
      </c>
      <c r="J408" s="25">
        <v>0.02</v>
      </c>
      <c r="K408" s="25">
        <v>1</v>
      </c>
      <c r="L408" s="25">
        <v>35.6</v>
      </c>
      <c r="M408" s="25">
        <v>0.02</v>
      </c>
      <c r="N408" s="25" t="b">
        <v>0</v>
      </c>
      <c r="O408" s="25">
        <v>7</v>
      </c>
      <c r="P408" s="25">
        <v>45</v>
      </c>
      <c r="Q408" s="25">
        <v>9.33</v>
      </c>
      <c r="R408" s="25">
        <v>6</v>
      </c>
      <c r="S408" s="25">
        <v>44</v>
      </c>
      <c r="T408" s="25">
        <v>8.18</v>
      </c>
      <c r="U408" s="25">
        <v>8</v>
      </c>
      <c r="V408" s="25">
        <v>47</v>
      </c>
      <c r="W408" s="25">
        <v>10.210000000000001</v>
      </c>
      <c r="X408" s="25" t="s">
        <v>263</v>
      </c>
      <c r="Y408" s="26">
        <v>42832</v>
      </c>
    </row>
    <row r="409" spans="1:44" ht="51.75" x14ac:dyDescent="0.25">
      <c r="A409" s="24" t="s">
        <v>658</v>
      </c>
      <c r="B409" s="25" t="s">
        <v>659</v>
      </c>
      <c r="C409" s="25" t="s">
        <v>682</v>
      </c>
      <c r="D409" s="25" t="s">
        <v>680</v>
      </c>
      <c r="E409" s="25" t="s">
        <v>189</v>
      </c>
      <c r="F409" s="25">
        <v>72.5</v>
      </c>
      <c r="G409" s="25">
        <v>3600</v>
      </c>
      <c r="H409" s="25" t="b">
        <v>0</v>
      </c>
      <c r="I409" s="25" t="s">
        <v>262</v>
      </c>
      <c r="J409" s="25">
        <v>0.11</v>
      </c>
      <c r="K409" s="25">
        <v>1</v>
      </c>
      <c r="L409" s="25">
        <v>35.200000000000003</v>
      </c>
      <c r="M409" s="25">
        <v>0.11</v>
      </c>
      <c r="N409" s="25" t="b">
        <v>0</v>
      </c>
      <c r="O409" s="25">
        <v>17</v>
      </c>
      <c r="P409" s="25">
        <v>144</v>
      </c>
      <c r="Q409" s="25">
        <v>7.08</v>
      </c>
      <c r="R409" s="25">
        <v>11</v>
      </c>
      <c r="S409" s="25">
        <v>132</v>
      </c>
      <c r="T409" s="25">
        <v>5</v>
      </c>
      <c r="U409" s="25">
        <v>21</v>
      </c>
      <c r="V409" s="25">
        <v>156</v>
      </c>
      <c r="W409" s="25">
        <v>8.08</v>
      </c>
      <c r="X409" s="25" t="s">
        <v>263</v>
      </c>
      <c r="Y409" s="26">
        <v>42832</v>
      </c>
    </row>
    <row r="410" spans="1:44" ht="51.75" x14ac:dyDescent="0.25">
      <c r="A410" s="24" t="s">
        <v>658</v>
      </c>
      <c r="B410" s="25" t="s">
        <v>659</v>
      </c>
      <c r="C410" s="25" t="s">
        <v>683</v>
      </c>
      <c r="D410" s="25" t="s">
        <v>680</v>
      </c>
      <c r="E410" s="25" t="s">
        <v>189</v>
      </c>
      <c r="F410" s="25">
        <v>62.7</v>
      </c>
      <c r="G410" s="25">
        <v>3600</v>
      </c>
      <c r="H410" s="25" t="b">
        <v>0</v>
      </c>
      <c r="I410" s="25" t="s">
        <v>262</v>
      </c>
      <c r="J410" s="25">
        <v>0.06</v>
      </c>
      <c r="K410" s="25">
        <v>1</v>
      </c>
      <c r="L410" s="25">
        <v>34.9</v>
      </c>
      <c r="M410" s="25">
        <v>0.06</v>
      </c>
      <c r="N410" s="25" t="b">
        <v>0</v>
      </c>
      <c r="O410" s="25">
        <v>13</v>
      </c>
      <c r="P410" s="25">
        <v>97</v>
      </c>
      <c r="Q410" s="25">
        <v>8.0399999999999991</v>
      </c>
      <c r="R410" s="25">
        <v>10</v>
      </c>
      <c r="S410" s="25">
        <v>88</v>
      </c>
      <c r="T410" s="25">
        <v>6.82</v>
      </c>
      <c r="U410" s="25">
        <v>13</v>
      </c>
      <c r="V410" s="25">
        <v>98</v>
      </c>
      <c r="W410" s="25">
        <v>7.96</v>
      </c>
      <c r="X410" s="25" t="s">
        <v>263</v>
      </c>
      <c r="Y410" s="26">
        <v>42832</v>
      </c>
    </row>
    <row r="411" spans="1:44" ht="51.75" x14ac:dyDescent="0.25">
      <c r="A411" s="24" t="s">
        <v>291</v>
      </c>
      <c r="B411" s="25" t="s">
        <v>292</v>
      </c>
      <c r="C411" s="25" t="s">
        <v>684</v>
      </c>
      <c r="D411" s="25" t="s">
        <v>281</v>
      </c>
      <c r="E411" s="25" t="s">
        <v>189</v>
      </c>
      <c r="F411" s="25">
        <v>56</v>
      </c>
      <c r="G411" s="25">
        <v>3450</v>
      </c>
      <c r="H411" s="25"/>
      <c r="I411" s="25" t="s">
        <v>262</v>
      </c>
      <c r="J411" s="25">
        <v>0.98</v>
      </c>
      <c r="K411" s="25">
        <v>1.3</v>
      </c>
      <c r="L411" s="25">
        <v>63.9</v>
      </c>
      <c r="M411" s="25">
        <v>0.75</v>
      </c>
      <c r="N411" s="25"/>
      <c r="O411" s="25">
        <v>51</v>
      </c>
      <c r="P411" s="25">
        <v>1150</v>
      </c>
      <c r="Q411" s="25">
        <v>2.66</v>
      </c>
      <c r="R411" s="25">
        <v>32</v>
      </c>
      <c r="S411" s="25">
        <v>1080</v>
      </c>
      <c r="T411" s="25">
        <v>1.78</v>
      </c>
      <c r="U411" s="25">
        <v>66</v>
      </c>
      <c r="V411" s="25">
        <v>1095</v>
      </c>
      <c r="W411" s="25">
        <v>3.62</v>
      </c>
      <c r="X411" s="25" t="s">
        <v>263</v>
      </c>
      <c r="Y411" s="26">
        <v>40785</v>
      </c>
      <c r="Z411">
        <f t="shared" si="55"/>
        <v>1.5336463223787167</v>
      </c>
      <c r="AA411">
        <f t="shared" si="51"/>
        <v>1144.1001564945227</v>
      </c>
      <c r="AB411">
        <f t="shared" si="56"/>
        <v>3.8296725476806825</v>
      </c>
      <c r="AC411">
        <f t="shared" si="57"/>
        <v>1.1441001564945228</v>
      </c>
      <c r="AD411">
        <f t="shared" si="58"/>
        <v>3.3473228073096735</v>
      </c>
      <c r="AE411">
        <f t="shared" ref="AE411:AE435" si="61">AD411</f>
        <v>3.3473228073096735</v>
      </c>
      <c r="AF411">
        <f>J411*$C$1</f>
        <v>0.53900000000000003</v>
      </c>
      <c r="AQ411">
        <f t="shared" ref="AQ411:AQ435" si="62">-1.3*LN(J411/1.406)+2.9</f>
        <v>3.3692369509177902</v>
      </c>
      <c r="AR411">
        <f t="shared" ref="AR411:AR415" si="63">IF(AE411&gt;AQ411,1,0)</f>
        <v>0</v>
      </c>
    </row>
    <row r="412" spans="1:44" ht="51.75" x14ac:dyDescent="0.25">
      <c r="A412" s="24" t="s">
        <v>291</v>
      </c>
      <c r="B412" s="25" t="s">
        <v>292</v>
      </c>
      <c r="C412" s="25" t="s">
        <v>685</v>
      </c>
      <c r="D412" s="25" t="s">
        <v>281</v>
      </c>
      <c r="E412" s="25" t="s">
        <v>189</v>
      </c>
      <c r="F412" s="25">
        <v>56</v>
      </c>
      <c r="G412" s="25">
        <v>3450</v>
      </c>
      <c r="H412" s="25"/>
      <c r="I412" s="25" t="s">
        <v>262</v>
      </c>
      <c r="J412" s="25">
        <v>0.95</v>
      </c>
      <c r="K412" s="25">
        <v>1.9</v>
      </c>
      <c r="L412" s="25">
        <v>63.9</v>
      </c>
      <c r="M412" s="25">
        <v>0.5</v>
      </c>
      <c r="N412" s="25"/>
      <c r="O412" s="25">
        <v>55</v>
      </c>
      <c r="P412" s="25">
        <v>1096</v>
      </c>
      <c r="Q412" s="25">
        <v>3</v>
      </c>
      <c r="R412" s="25">
        <v>34</v>
      </c>
      <c r="S412" s="25">
        <v>1000</v>
      </c>
      <c r="T412" s="25">
        <v>2.0499999999999998</v>
      </c>
      <c r="U412" s="25">
        <v>70</v>
      </c>
      <c r="V412" s="25">
        <v>1131</v>
      </c>
      <c r="W412" s="25">
        <v>3.71</v>
      </c>
      <c r="X412" s="25" t="s">
        <v>263</v>
      </c>
      <c r="Y412" s="26">
        <v>40785</v>
      </c>
      <c r="Z412">
        <f t="shared" si="55"/>
        <v>1.4866979655712049</v>
      </c>
      <c r="AA412">
        <f t="shared" si="51"/>
        <v>1109.0766823161189</v>
      </c>
      <c r="AB412">
        <f t="shared" si="56"/>
        <v>3.790188575120601</v>
      </c>
      <c r="AC412">
        <f t="shared" si="57"/>
        <v>1.1090766823161189</v>
      </c>
      <c r="AD412">
        <f t="shared" si="58"/>
        <v>3.4174269782729847</v>
      </c>
      <c r="AE412">
        <f t="shared" si="61"/>
        <v>3.4174269782729847</v>
      </c>
      <c r="AF412">
        <f>J412*$C$1</f>
        <v>0.52249999999999996</v>
      </c>
      <c r="AQ412">
        <f t="shared" si="62"/>
        <v>3.4096547141088309</v>
      </c>
      <c r="AR412">
        <f t="shared" si="63"/>
        <v>1</v>
      </c>
    </row>
    <row r="413" spans="1:44" ht="51.75" x14ac:dyDescent="0.25">
      <c r="A413" s="24" t="s">
        <v>258</v>
      </c>
      <c r="B413" s="25" t="s">
        <v>686</v>
      </c>
      <c r="C413" s="25" t="s">
        <v>687</v>
      </c>
      <c r="D413" s="25" t="s">
        <v>298</v>
      </c>
      <c r="E413" s="25" t="s">
        <v>189</v>
      </c>
      <c r="F413" s="25">
        <v>48</v>
      </c>
      <c r="G413" s="25">
        <v>3450</v>
      </c>
      <c r="H413" s="25" t="b">
        <v>0</v>
      </c>
      <c r="I413" s="25" t="s">
        <v>262</v>
      </c>
      <c r="J413" s="25">
        <v>0.99</v>
      </c>
      <c r="K413" s="25">
        <v>1.32</v>
      </c>
      <c r="L413" s="25">
        <v>79</v>
      </c>
      <c r="M413" s="25">
        <v>0.75</v>
      </c>
      <c r="N413" s="25"/>
      <c r="O413" s="25">
        <v>55</v>
      </c>
      <c r="P413" s="25">
        <v>1297</v>
      </c>
      <c r="Q413" s="25">
        <v>2.54</v>
      </c>
      <c r="R413" s="25">
        <v>37</v>
      </c>
      <c r="S413" s="25">
        <v>1182</v>
      </c>
      <c r="T413" s="25">
        <v>1.88</v>
      </c>
      <c r="U413" s="25">
        <v>67</v>
      </c>
      <c r="V413" s="25">
        <v>1321</v>
      </c>
      <c r="W413" s="25">
        <v>3.04</v>
      </c>
      <c r="X413" s="25" t="s">
        <v>263</v>
      </c>
      <c r="Y413" s="26">
        <v>41786</v>
      </c>
      <c r="Z413">
        <f t="shared" si="55"/>
        <v>1.2531645569620253</v>
      </c>
      <c r="AA413">
        <f t="shared" si="51"/>
        <v>934.86075949367091</v>
      </c>
      <c r="AB413">
        <f t="shared" si="56"/>
        <v>3.8426545878033234</v>
      </c>
      <c r="AC413">
        <f t="shared" si="57"/>
        <v>0.93486075949367087</v>
      </c>
      <c r="AD413">
        <f t="shared" si="58"/>
        <v>4.1104031255783378</v>
      </c>
      <c r="AE413">
        <f t="shared" si="61"/>
        <v>4.1104031255783378</v>
      </c>
      <c r="AF413">
        <f>J413*$C$1</f>
        <v>0.54449999999999998</v>
      </c>
      <c r="AQ413">
        <f t="shared" si="62"/>
        <v>3.3560388680145667</v>
      </c>
      <c r="AR413">
        <f t="shared" si="63"/>
        <v>1</v>
      </c>
    </row>
    <row r="414" spans="1:44" ht="51.75" x14ac:dyDescent="0.25">
      <c r="A414" s="24" t="s">
        <v>278</v>
      </c>
      <c r="B414" s="25" t="s">
        <v>279</v>
      </c>
      <c r="C414" s="25" t="s">
        <v>688</v>
      </c>
      <c r="D414" s="25" t="s">
        <v>281</v>
      </c>
      <c r="E414" s="25" t="s">
        <v>189</v>
      </c>
      <c r="F414" s="25">
        <v>56</v>
      </c>
      <c r="G414" s="25">
        <v>3450</v>
      </c>
      <c r="H414" s="25" t="b">
        <v>0</v>
      </c>
      <c r="I414" s="25" t="s">
        <v>262</v>
      </c>
      <c r="J414" s="25">
        <v>0.95</v>
      </c>
      <c r="K414" s="25">
        <v>1.25</v>
      </c>
      <c r="L414" s="25">
        <v>50.8</v>
      </c>
      <c r="M414" s="25">
        <v>0.75</v>
      </c>
      <c r="N414" s="25"/>
      <c r="O414" s="25">
        <v>53</v>
      </c>
      <c r="P414" s="25">
        <v>1328</v>
      </c>
      <c r="Q414" s="25">
        <v>2.39</v>
      </c>
      <c r="R414" s="25">
        <v>34</v>
      </c>
      <c r="S414" s="25">
        <v>1232</v>
      </c>
      <c r="T414" s="25">
        <v>1.66</v>
      </c>
      <c r="U414" s="25">
        <v>67</v>
      </c>
      <c r="V414" s="25">
        <v>1340</v>
      </c>
      <c r="W414" s="25">
        <v>3</v>
      </c>
      <c r="X414" s="25" t="s">
        <v>263</v>
      </c>
      <c r="Y414" s="26">
        <v>40386</v>
      </c>
      <c r="Z414">
        <f t="shared" si="55"/>
        <v>1.8700787401574801</v>
      </c>
      <c r="AA414">
        <f t="shared" si="51"/>
        <v>1395.0787401574801</v>
      </c>
      <c r="AB414">
        <f t="shared" si="56"/>
        <v>3.790188575120601</v>
      </c>
      <c r="AC414">
        <f t="shared" si="57"/>
        <v>1.39507874015748</v>
      </c>
      <c r="AD414">
        <f t="shared" si="58"/>
        <v>2.7168277072968334</v>
      </c>
      <c r="AE414">
        <f t="shared" si="61"/>
        <v>2.7168277072968334</v>
      </c>
      <c r="AF414">
        <f>J414*$C$1</f>
        <v>0.52249999999999996</v>
      </c>
      <c r="AQ414">
        <f t="shared" si="62"/>
        <v>3.4096547141088309</v>
      </c>
      <c r="AR414">
        <f t="shared" si="63"/>
        <v>0</v>
      </c>
    </row>
    <row r="415" spans="1:44" ht="51.75" x14ac:dyDescent="0.25">
      <c r="A415" s="24" t="s">
        <v>278</v>
      </c>
      <c r="B415" s="25" t="s">
        <v>412</v>
      </c>
      <c r="C415" s="25" t="s">
        <v>689</v>
      </c>
      <c r="D415" s="25" t="s">
        <v>298</v>
      </c>
      <c r="E415" s="25" t="s">
        <v>189</v>
      </c>
      <c r="F415" s="25">
        <v>48</v>
      </c>
      <c r="G415" s="25">
        <v>3450</v>
      </c>
      <c r="H415" s="25" t="b">
        <v>0</v>
      </c>
      <c r="I415" s="25" t="s">
        <v>262</v>
      </c>
      <c r="J415" s="25">
        <v>0.95</v>
      </c>
      <c r="K415" s="25">
        <v>1.9</v>
      </c>
      <c r="L415" s="25">
        <v>75</v>
      </c>
      <c r="M415" s="25">
        <v>0.5</v>
      </c>
      <c r="N415" s="25"/>
      <c r="O415" s="25">
        <v>48</v>
      </c>
      <c r="P415" s="25">
        <v>928</v>
      </c>
      <c r="Q415" s="25">
        <v>3.1</v>
      </c>
      <c r="R415" s="25">
        <v>34</v>
      </c>
      <c r="S415" s="25">
        <v>940</v>
      </c>
      <c r="T415" s="25">
        <v>2.17</v>
      </c>
      <c r="U415" s="25">
        <v>55</v>
      </c>
      <c r="V415" s="25">
        <v>876</v>
      </c>
      <c r="W415" s="25">
        <v>3.77</v>
      </c>
      <c r="X415" s="25" t="s">
        <v>263</v>
      </c>
      <c r="Y415" s="26">
        <v>40386</v>
      </c>
      <c r="Z415">
        <f t="shared" si="55"/>
        <v>1.2666666666666666</v>
      </c>
      <c r="AA415">
        <f t="shared" si="51"/>
        <v>944.93333333333328</v>
      </c>
      <c r="AB415">
        <f t="shared" si="56"/>
        <v>3.790188575120601</v>
      </c>
      <c r="AC415">
        <f t="shared" si="57"/>
        <v>0.94493333333333329</v>
      </c>
      <c r="AD415">
        <f t="shared" si="58"/>
        <v>4.0110645284894186</v>
      </c>
      <c r="AE415">
        <f t="shared" si="61"/>
        <v>4.0110645284894186</v>
      </c>
      <c r="AF415">
        <f>J415*$C$1</f>
        <v>0.52249999999999996</v>
      </c>
      <c r="AQ415">
        <f t="shared" si="62"/>
        <v>3.4096547141088309</v>
      </c>
      <c r="AR415">
        <f t="shared" si="63"/>
        <v>1</v>
      </c>
    </row>
    <row r="416" spans="1:44" ht="51.75" x14ac:dyDescent="0.25">
      <c r="A416" s="24" t="s">
        <v>291</v>
      </c>
      <c r="B416" s="25" t="s">
        <v>292</v>
      </c>
      <c r="C416" s="25" t="s">
        <v>690</v>
      </c>
      <c r="D416" s="25" t="s">
        <v>281</v>
      </c>
      <c r="E416" s="25" t="s">
        <v>189</v>
      </c>
      <c r="F416" s="25">
        <v>56</v>
      </c>
      <c r="G416" s="25">
        <v>1725</v>
      </c>
      <c r="H416" s="25"/>
      <c r="I416" s="25" t="s">
        <v>262</v>
      </c>
      <c r="J416" s="25">
        <v>0.65</v>
      </c>
      <c r="K416" s="25">
        <v>1</v>
      </c>
      <c r="L416" s="25">
        <v>60</v>
      </c>
      <c r="M416" s="25">
        <v>0.65</v>
      </c>
      <c r="N416" s="25"/>
      <c r="O416" s="25">
        <v>37</v>
      </c>
      <c r="P416" s="25">
        <v>579</v>
      </c>
      <c r="Q416" s="25">
        <v>3.83</v>
      </c>
      <c r="R416" s="25">
        <v>22</v>
      </c>
      <c r="S416" s="25">
        <v>523</v>
      </c>
      <c r="T416" s="25">
        <v>2.52</v>
      </c>
      <c r="U416" s="25">
        <v>53</v>
      </c>
      <c r="V416" s="25">
        <v>659</v>
      </c>
      <c r="W416" s="25">
        <v>4.83</v>
      </c>
      <c r="X416" s="25" t="s">
        <v>263</v>
      </c>
      <c r="Y416" s="26">
        <v>40785</v>
      </c>
      <c r="Z416">
        <f t="shared" si="55"/>
        <v>1.0833333333333335</v>
      </c>
      <c r="AA416">
        <f t="shared" si="51"/>
        <v>808.16666666666674</v>
      </c>
      <c r="AB416">
        <f t="shared" si="56"/>
        <v>3.3398277481774388</v>
      </c>
      <c r="AC416">
        <f t="shared" si="57"/>
        <v>0.8081666666666667</v>
      </c>
      <c r="AD416">
        <f t="shared" si="58"/>
        <v>4.1325977498586575</v>
      </c>
      <c r="AE416">
        <f t="shared" si="61"/>
        <v>4.1325977498586575</v>
      </c>
      <c r="AQ416">
        <f t="shared" si="62"/>
        <v>3.9029912223252055</v>
      </c>
    </row>
    <row r="417" spans="1:44" ht="51.75" x14ac:dyDescent="0.25">
      <c r="A417" s="24" t="s">
        <v>278</v>
      </c>
      <c r="B417" s="25" t="s">
        <v>412</v>
      </c>
      <c r="C417" s="25" t="s">
        <v>691</v>
      </c>
      <c r="D417" s="25" t="s">
        <v>298</v>
      </c>
      <c r="E417" s="25" t="s">
        <v>189</v>
      </c>
      <c r="F417" s="25">
        <v>48</v>
      </c>
      <c r="G417" s="25">
        <v>3450</v>
      </c>
      <c r="H417" s="25" t="b">
        <v>0</v>
      </c>
      <c r="I417" s="25" t="s">
        <v>262</v>
      </c>
      <c r="J417" s="25">
        <v>0.95</v>
      </c>
      <c r="K417" s="25">
        <v>1.9</v>
      </c>
      <c r="L417" s="25">
        <v>74</v>
      </c>
      <c r="M417" s="25">
        <v>0.5</v>
      </c>
      <c r="N417" s="25"/>
      <c r="O417" s="25">
        <v>42</v>
      </c>
      <c r="P417" s="25">
        <v>962</v>
      </c>
      <c r="Q417" s="25">
        <v>2.62</v>
      </c>
      <c r="R417" s="25">
        <v>35</v>
      </c>
      <c r="S417" s="25">
        <v>962</v>
      </c>
      <c r="T417" s="25">
        <v>2.1800000000000002</v>
      </c>
      <c r="U417" s="25">
        <v>51</v>
      </c>
      <c r="V417" s="25">
        <v>922</v>
      </c>
      <c r="W417" s="25">
        <v>3.32</v>
      </c>
      <c r="X417" s="25" t="s">
        <v>263</v>
      </c>
      <c r="Y417" s="26">
        <v>40386</v>
      </c>
      <c r="Z417">
        <f t="shared" si="55"/>
        <v>1.2837837837837838</v>
      </c>
      <c r="AA417">
        <f t="shared" ref="AA417:AA435" si="64">Z417*746</f>
        <v>957.70270270270271</v>
      </c>
      <c r="AB417">
        <f t="shared" si="56"/>
        <v>3.790188575120601</v>
      </c>
      <c r="AC417">
        <f t="shared" si="57"/>
        <v>0.95770270270270275</v>
      </c>
      <c r="AD417">
        <f t="shared" si="58"/>
        <v>3.9575836681095593</v>
      </c>
      <c r="AE417">
        <f t="shared" si="61"/>
        <v>3.9575836681095593</v>
      </c>
      <c r="AF417">
        <f t="shared" ref="AF417:AF435" si="65">J417*$C$1</f>
        <v>0.52249999999999996</v>
      </c>
      <c r="AQ417">
        <f t="shared" si="62"/>
        <v>3.4096547141088309</v>
      </c>
      <c r="AR417">
        <f t="shared" ref="AR417:AR435" si="66">IF(AE417&gt;AQ417,1,0)</f>
        <v>1</v>
      </c>
    </row>
    <row r="418" spans="1:44" ht="51.75" x14ac:dyDescent="0.25">
      <c r="A418" s="24" t="s">
        <v>278</v>
      </c>
      <c r="B418" s="25" t="s">
        <v>412</v>
      </c>
      <c r="C418" s="25" t="s">
        <v>692</v>
      </c>
      <c r="D418" s="25" t="s">
        <v>298</v>
      </c>
      <c r="E418" s="25" t="s">
        <v>189</v>
      </c>
      <c r="F418" s="25">
        <v>48</v>
      </c>
      <c r="G418" s="25">
        <v>3450</v>
      </c>
      <c r="H418" s="25" t="b">
        <v>0</v>
      </c>
      <c r="I418" s="25" t="s">
        <v>262</v>
      </c>
      <c r="J418" s="25">
        <v>0.95</v>
      </c>
      <c r="K418" s="25">
        <v>1.27</v>
      </c>
      <c r="L418" s="25">
        <v>74.099999999999994</v>
      </c>
      <c r="M418" s="25">
        <v>0.75</v>
      </c>
      <c r="N418" s="25"/>
      <c r="O418" s="25">
        <v>48</v>
      </c>
      <c r="P418" s="25">
        <v>916</v>
      </c>
      <c r="Q418" s="25">
        <v>3.14</v>
      </c>
      <c r="R418" s="25">
        <v>35</v>
      </c>
      <c r="S418" s="25">
        <v>928</v>
      </c>
      <c r="T418" s="25">
        <v>2.2599999999999998</v>
      </c>
      <c r="U418" s="25">
        <v>55</v>
      </c>
      <c r="V418" s="25">
        <v>864</v>
      </c>
      <c r="W418" s="25">
        <v>3.82</v>
      </c>
      <c r="X418" s="25" t="s">
        <v>263</v>
      </c>
      <c r="Y418" s="26">
        <v>40386</v>
      </c>
      <c r="Z418">
        <f t="shared" si="55"/>
        <v>1.2820512820512819</v>
      </c>
      <c r="AA418">
        <f t="shared" si="64"/>
        <v>956.41025641025635</v>
      </c>
      <c r="AB418">
        <f t="shared" si="56"/>
        <v>3.790188575120601</v>
      </c>
      <c r="AC418">
        <f t="shared" si="57"/>
        <v>0.95641025641025634</v>
      </c>
      <c r="AD418">
        <f t="shared" si="58"/>
        <v>3.9629317541475455</v>
      </c>
      <c r="AE418">
        <f t="shared" si="61"/>
        <v>3.9629317541475455</v>
      </c>
      <c r="AF418">
        <f t="shared" si="65"/>
        <v>0.52249999999999996</v>
      </c>
      <c r="AQ418">
        <f t="shared" si="62"/>
        <v>3.4096547141088309</v>
      </c>
      <c r="AR418">
        <f t="shared" si="66"/>
        <v>1</v>
      </c>
    </row>
    <row r="419" spans="1:44" ht="51.75" x14ac:dyDescent="0.25">
      <c r="A419" s="24" t="s">
        <v>532</v>
      </c>
      <c r="B419" s="25" t="s">
        <v>532</v>
      </c>
      <c r="C419" s="25" t="s">
        <v>693</v>
      </c>
      <c r="D419" s="25" t="s">
        <v>281</v>
      </c>
      <c r="E419" s="25" t="s">
        <v>189</v>
      </c>
      <c r="F419" s="25">
        <v>48</v>
      </c>
      <c r="G419" s="25">
        <v>3400</v>
      </c>
      <c r="H419" s="25"/>
      <c r="I419" s="25" t="s">
        <v>262</v>
      </c>
      <c r="J419" s="25">
        <v>0.5</v>
      </c>
      <c r="K419" s="25">
        <v>1</v>
      </c>
      <c r="L419" s="25">
        <v>76</v>
      </c>
      <c r="M419" s="25">
        <v>0.5</v>
      </c>
      <c r="N419" s="25"/>
      <c r="O419" s="25">
        <v>40</v>
      </c>
      <c r="P419" s="25">
        <v>663</v>
      </c>
      <c r="Q419" s="25">
        <v>3.61</v>
      </c>
      <c r="R419" s="25">
        <v>26</v>
      </c>
      <c r="S419" s="25">
        <v>650</v>
      </c>
      <c r="T419" s="25">
        <v>2.4</v>
      </c>
      <c r="U419" s="25">
        <v>49</v>
      </c>
      <c r="V419" s="25">
        <v>667</v>
      </c>
      <c r="W419" s="25">
        <v>4.4000000000000004</v>
      </c>
      <c r="X419" s="25" t="s">
        <v>263</v>
      </c>
      <c r="Y419" s="26">
        <v>40799</v>
      </c>
      <c r="Z419">
        <f t="shared" si="55"/>
        <v>0.65789473684210531</v>
      </c>
      <c r="AA419">
        <f t="shared" si="64"/>
        <v>490.78947368421058</v>
      </c>
      <c r="AB419">
        <f t="shared" si="56"/>
        <v>3.0601516649164795</v>
      </c>
      <c r="AC419">
        <f t="shared" si="57"/>
        <v>0.49078947368421055</v>
      </c>
      <c r="AD419">
        <f t="shared" si="58"/>
        <v>6.235161569266821</v>
      </c>
      <c r="AE419">
        <f t="shared" si="61"/>
        <v>6.235161569266821</v>
      </c>
      <c r="AF419">
        <f t="shared" si="65"/>
        <v>0.27500000000000002</v>
      </c>
      <c r="AQ419">
        <f t="shared" si="62"/>
        <v>4.2440647661329436</v>
      </c>
      <c r="AR419">
        <f t="shared" si="66"/>
        <v>1</v>
      </c>
    </row>
    <row r="420" spans="1:44" ht="51.75" x14ac:dyDescent="0.25">
      <c r="A420" s="24" t="s">
        <v>278</v>
      </c>
      <c r="B420" s="25" t="s">
        <v>279</v>
      </c>
      <c r="C420" s="25" t="s">
        <v>694</v>
      </c>
      <c r="D420" s="25" t="s">
        <v>281</v>
      </c>
      <c r="E420" s="25" t="s">
        <v>189</v>
      </c>
      <c r="F420" s="25">
        <v>56</v>
      </c>
      <c r="G420" s="25">
        <v>3450</v>
      </c>
      <c r="H420" s="25" t="b">
        <v>0</v>
      </c>
      <c r="I420" s="25" t="s">
        <v>262</v>
      </c>
      <c r="J420" s="25">
        <v>0.95</v>
      </c>
      <c r="K420" s="25">
        <v>1.27</v>
      </c>
      <c r="L420" s="25">
        <v>50.8</v>
      </c>
      <c r="M420" s="25">
        <v>0.75</v>
      </c>
      <c r="N420" s="25"/>
      <c r="O420" s="25">
        <v>46</v>
      </c>
      <c r="P420" s="25">
        <v>1110</v>
      </c>
      <c r="Q420" s="25">
        <v>2.4900000000000002</v>
      </c>
      <c r="R420" s="25">
        <v>31</v>
      </c>
      <c r="S420" s="25">
        <v>1080</v>
      </c>
      <c r="T420" s="25">
        <v>1.72</v>
      </c>
      <c r="U420" s="25">
        <v>60</v>
      </c>
      <c r="V420" s="25">
        <v>1340</v>
      </c>
      <c r="W420" s="25">
        <v>2.69</v>
      </c>
      <c r="X420" s="25" t="s">
        <v>263</v>
      </c>
      <c r="Y420" s="26">
        <v>40386</v>
      </c>
      <c r="Z420">
        <f t="shared" si="55"/>
        <v>1.8700787401574801</v>
      </c>
      <c r="AA420">
        <f t="shared" si="64"/>
        <v>1395.0787401574801</v>
      </c>
      <c r="AB420">
        <f t="shared" si="56"/>
        <v>3.790188575120601</v>
      </c>
      <c r="AC420">
        <f t="shared" si="57"/>
        <v>1.39507874015748</v>
      </c>
      <c r="AD420">
        <f t="shared" si="58"/>
        <v>2.7168277072968334</v>
      </c>
      <c r="AE420">
        <f t="shared" si="61"/>
        <v>2.7168277072968334</v>
      </c>
      <c r="AF420">
        <f t="shared" si="65"/>
        <v>0.52249999999999996</v>
      </c>
      <c r="AQ420">
        <f t="shared" si="62"/>
        <v>3.4096547141088309</v>
      </c>
      <c r="AR420">
        <f t="shared" si="66"/>
        <v>0</v>
      </c>
    </row>
    <row r="421" spans="1:44" ht="51.75" x14ac:dyDescent="0.25">
      <c r="A421" s="24" t="s">
        <v>588</v>
      </c>
      <c r="B421" s="25" t="s">
        <v>588</v>
      </c>
      <c r="C421" s="25" t="s">
        <v>695</v>
      </c>
      <c r="D421" s="25" t="s">
        <v>281</v>
      </c>
      <c r="E421" s="25" t="s">
        <v>189</v>
      </c>
      <c r="F421" s="25">
        <v>56</v>
      </c>
      <c r="G421" s="25">
        <v>3450</v>
      </c>
      <c r="H421" s="25"/>
      <c r="I421" s="25" t="s">
        <v>262</v>
      </c>
      <c r="J421" s="25">
        <v>0.94</v>
      </c>
      <c r="K421" s="25">
        <v>1.25</v>
      </c>
      <c r="L421" s="25">
        <v>70.5</v>
      </c>
      <c r="M421" s="25">
        <v>0.75</v>
      </c>
      <c r="N421" s="25" t="b">
        <v>1</v>
      </c>
      <c r="O421" s="25">
        <v>51</v>
      </c>
      <c r="P421" s="25">
        <v>1104</v>
      </c>
      <c r="Q421" s="25">
        <v>2.77</v>
      </c>
      <c r="R421" s="25">
        <v>31</v>
      </c>
      <c r="S421" s="25">
        <v>1058</v>
      </c>
      <c r="T421" s="25">
        <v>1.76</v>
      </c>
      <c r="U421" s="25">
        <v>64</v>
      </c>
      <c r="V421" s="25">
        <v>1127</v>
      </c>
      <c r="W421" s="25">
        <v>3.41</v>
      </c>
      <c r="X421" s="25" t="s">
        <v>263</v>
      </c>
      <c r="Y421" s="26">
        <v>42195</v>
      </c>
      <c r="Z421">
        <f t="shared" si="55"/>
        <v>1.3333333333333333</v>
      </c>
      <c r="AA421">
        <f t="shared" si="64"/>
        <v>994.66666666666663</v>
      </c>
      <c r="AB421">
        <f t="shared" si="56"/>
        <v>3.776842730194983</v>
      </c>
      <c r="AC421">
        <f t="shared" si="57"/>
        <v>0.99466666666666659</v>
      </c>
      <c r="AD421">
        <f t="shared" si="58"/>
        <v>3.7970938976491118</v>
      </c>
      <c r="AE421">
        <f t="shared" si="61"/>
        <v>3.7970938976491118</v>
      </c>
      <c r="AF421">
        <f t="shared" si="65"/>
        <v>0.51700000000000002</v>
      </c>
      <c r="AQ421">
        <f t="shared" si="62"/>
        <v>3.4234114562385285</v>
      </c>
      <c r="AR421">
        <f t="shared" si="66"/>
        <v>1</v>
      </c>
    </row>
    <row r="422" spans="1:44" ht="51.75" x14ac:dyDescent="0.25">
      <c r="A422" s="24" t="s">
        <v>278</v>
      </c>
      <c r="B422" s="25" t="s">
        <v>412</v>
      </c>
      <c r="C422" s="25" t="s">
        <v>696</v>
      </c>
      <c r="D422" s="25" t="s">
        <v>298</v>
      </c>
      <c r="E422" s="25" t="s">
        <v>189</v>
      </c>
      <c r="F422" s="25">
        <v>48</v>
      </c>
      <c r="G422" s="25">
        <v>3450</v>
      </c>
      <c r="H422" s="25" t="b">
        <v>0</v>
      </c>
      <c r="I422" s="25" t="s">
        <v>262</v>
      </c>
      <c r="J422" s="25">
        <v>0.95</v>
      </c>
      <c r="K422" s="25">
        <v>1.9</v>
      </c>
      <c r="L422" s="25">
        <v>74.099999999999994</v>
      </c>
      <c r="M422" s="25">
        <v>0.5</v>
      </c>
      <c r="N422" s="25"/>
      <c r="O422" s="25">
        <v>52</v>
      </c>
      <c r="P422" s="25">
        <v>1238</v>
      </c>
      <c r="Q422" s="25">
        <v>2.52</v>
      </c>
      <c r="R422" s="25">
        <v>35</v>
      </c>
      <c r="S422" s="25">
        <v>1110</v>
      </c>
      <c r="T422" s="25">
        <v>1.89</v>
      </c>
      <c r="U422" s="25">
        <v>65</v>
      </c>
      <c r="V422" s="25">
        <v>1270</v>
      </c>
      <c r="W422" s="25">
        <v>3.07</v>
      </c>
      <c r="X422" s="25" t="s">
        <v>263</v>
      </c>
      <c r="Y422" s="26">
        <v>40386</v>
      </c>
      <c r="Z422">
        <f t="shared" si="55"/>
        <v>1.2820512820512819</v>
      </c>
      <c r="AA422">
        <f t="shared" si="64"/>
        <v>956.41025641025635</v>
      </c>
      <c r="AB422">
        <f t="shared" si="56"/>
        <v>3.790188575120601</v>
      </c>
      <c r="AC422">
        <f t="shared" si="57"/>
        <v>0.95641025641025634</v>
      </c>
      <c r="AD422">
        <f t="shared" si="58"/>
        <v>3.9629317541475455</v>
      </c>
      <c r="AE422">
        <f t="shared" si="61"/>
        <v>3.9629317541475455</v>
      </c>
      <c r="AF422">
        <f t="shared" si="65"/>
        <v>0.52249999999999996</v>
      </c>
      <c r="AQ422">
        <f t="shared" si="62"/>
        <v>3.4096547141088309</v>
      </c>
      <c r="AR422">
        <f t="shared" si="66"/>
        <v>1</v>
      </c>
    </row>
    <row r="423" spans="1:44" ht="51.75" x14ac:dyDescent="0.25">
      <c r="A423" s="24" t="s">
        <v>278</v>
      </c>
      <c r="B423" s="25" t="s">
        <v>279</v>
      </c>
      <c r="C423" s="25" t="s">
        <v>697</v>
      </c>
      <c r="D423" s="25" t="s">
        <v>281</v>
      </c>
      <c r="E423" s="25" t="s">
        <v>189</v>
      </c>
      <c r="F423" s="25">
        <v>56</v>
      </c>
      <c r="G423" s="25">
        <v>3450</v>
      </c>
      <c r="H423" s="25" t="b">
        <v>0</v>
      </c>
      <c r="I423" s="25" t="s">
        <v>262</v>
      </c>
      <c r="J423" s="25">
        <v>0.95</v>
      </c>
      <c r="K423" s="25">
        <v>1.9</v>
      </c>
      <c r="L423" s="25">
        <v>75</v>
      </c>
      <c r="M423" s="25">
        <v>0.5</v>
      </c>
      <c r="N423" s="25"/>
      <c r="O423" s="25">
        <v>50</v>
      </c>
      <c r="P423" s="25">
        <v>1115</v>
      </c>
      <c r="Q423" s="25">
        <v>2.69</v>
      </c>
      <c r="R423" s="25">
        <v>34</v>
      </c>
      <c r="S423" s="25">
        <v>1030</v>
      </c>
      <c r="T423" s="25">
        <v>1.98</v>
      </c>
      <c r="U423" s="25">
        <v>60</v>
      </c>
      <c r="V423" s="25">
        <v>1140</v>
      </c>
      <c r="W423" s="25">
        <v>3.16</v>
      </c>
      <c r="X423" s="25" t="s">
        <v>263</v>
      </c>
      <c r="Y423" s="26">
        <v>40386</v>
      </c>
      <c r="Z423">
        <f t="shared" si="55"/>
        <v>1.2666666666666666</v>
      </c>
      <c r="AA423">
        <f t="shared" si="64"/>
        <v>944.93333333333328</v>
      </c>
      <c r="AB423">
        <f t="shared" si="56"/>
        <v>3.790188575120601</v>
      </c>
      <c r="AC423">
        <f t="shared" si="57"/>
        <v>0.94493333333333329</v>
      </c>
      <c r="AD423">
        <f t="shared" si="58"/>
        <v>4.0110645284894186</v>
      </c>
      <c r="AE423">
        <f t="shared" si="61"/>
        <v>4.0110645284894186</v>
      </c>
      <c r="AF423">
        <f t="shared" si="65"/>
        <v>0.52249999999999996</v>
      </c>
      <c r="AQ423">
        <f t="shared" si="62"/>
        <v>3.4096547141088309</v>
      </c>
      <c r="AR423">
        <f t="shared" si="66"/>
        <v>1</v>
      </c>
    </row>
    <row r="424" spans="1:44" ht="51.75" x14ac:dyDescent="0.25">
      <c r="A424" s="24" t="s">
        <v>608</v>
      </c>
      <c r="B424" s="25" t="s">
        <v>609</v>
      </c>
      <c r="C424" s="25" t="s">
        <v>698</v>
      </c>
      <c r="D424" s="25" t="s">
        <v>281</v>
      </c>
      <c r="E424" s="25" t="s">
        <v>189</v>
      </c>
      <c r="F424" s="25">
        <v>56</v>
      </c>
      <c r="G424" s="25">
        <v>3450</v>
      </c>
      <c r="H424" s="25" t="b">
        <v>0</v>
      </c>
      <c r="I424" s="25" t="s">
        <v>262</v>
      </c>
      <c r="J424" s="25">
        <v>0.9</v>
      </c>
      <c r="K424" s="25">
        <v>1</v>
      </c>
      <c r="L424" s="25">
        <v>51.2</v>
      </c>
      <c r="M424" s="25">
        <v>0.9</v>
      </c>
      <c r="N424" s="25"/>
      <c r="O424" s="25">
        <v>51</v>
      </c>
      <c r="P424" s="25">
        <v>1067</v>
      </c>
      <c r="Q424" s="25">
        <v>2.87</v>
      </c>
      <c r="R424" s="25">
        <v>32</v>
      </c>
      <c r="S424" s="25">
        <v>973</v>
      </c>
      <c r="T424" s="25">
        <v>1.97</v>
      </c>
      <c r="U424" s="25">
        <v>62</v>
      </c>
      <c r="V424" s="25">
        <v>1097</v>
      </c>
      <c r="W424" s="25">
        <v>3.39</v>
      </c>
      <c r="X424" s="25" t="s">
        <v>263</v>
      </c>
      <c r="Y424" s="26">
        <v>41158</v>
      </c>
      <c r="Z424">
        <f t="shared" si="55"/>
        <v>1.7578125</v>
      </c>
      <c r="AA424">
        <f t="shared" si="64"/>
        <v>1311.328125</v>
      </c>
      <c r="AB424">
        <f t="shared" si="56"/>
        <v>3.7224921126224566</v>
      </c>
      <c r="AC424">
        <f t="shared" si="57"/>
        <v>1.311328125</v>
      </c>
      <c r="AD424">
        <f t="shared" si="58"/>
        <v>2.8387190373290108</v>
      </c>
      <c r="AE424">
        <f t="shared" si="61"/>
        <v>2.8387190373290108</v>
      </c>
      <c r="AF424">
        <f t="shared" si="65"/>
        <v>0.49500000000000005</v>
      </c>
      <c r="AQ424">
        <f t="shared" si="62"/>
        <v>3.479942101760189</v>
      </c>
      <c r="AR424">
        <f t="shared" si="66"/>
        <v>0</v>
      </c>
    </row>
    <row r="425" spans="1:44" ht="51.75" x14ac:dyDescent="0.25">
      <c r="A425" s="24" t="s">
        <v>258</v>
      </c>
      <c r="B425" s="25" t="s">
        <v>372</v>
      </c>
      <c r="C425" s="25" t="s">
        <v>699</v>
      </c>
      <c r="D425" s="25" t="s">
        <v>298</v>
      </c>
      <c r="E425" s="25" t="s">
        <v>189</v>
      </c>
      <c r="F425" s="25">
        <v>48</v>
      </c>
      <c r="G425" s="25">
        <v>3450</v>
      </c>
      <c r="H425" s="25" t="b">
        <v>0</v>
      </c>
      <c r="I425" s="25" t="s">
        <v>262</v>
      </c>
      <c r="J425" s="25">
        <v>0.95</v>
      </c>
      <c r="K425" s="25">
        <v>1.27</v>
      </c>
      <c r="L425" s="25">
        <v>76</v>
      </c>
      <c r="M425" s="25">
        <v>0.75</v>
      </c>
      <c r="N425" s="25"/>
      <c r="O425" s="25">
        <v>36</v>
      </c>
      <c r="P425" s="25">
        <v>511</v>
      </c>
      <c r="Q425" s="25">
        <v>4.2300000000000004</v>
      </c>
      <c r="R425" s="25">
        <v>21</v>
      </c>
      <c r="S425" s="25">
        <v>493</v>
      </c>
      <c r="T425" s="25">
        <v>2.56</v>
      </c>
      <c r="U425" s="25">
        <v>46</v>
      </c>
      <c r="V425" s="25">
        <v>514</v>
      </c>
      <c r="W425" s="25">
        <v>5.37</v>
      </c>
      <c r="X425" s="25" t="s">
        <v>263</v>
      </c>
      <c r="Y425" s="26">
        <v>41072</v>
      </c>
      <c r="Z425">
        <f t="shared" si="55"/>
        <v>1.25</v>
      </c>
      <c r="AA425">
        <f t="shared" si="64"/>
        <v>932.5</v>
      </c>
      <c r="AB425">
        <f t="shared" si="56"/>
        <v>3.790188575120601</v>
      </c>
      <c r="AC425">
        <f t="shared" si="57"/>
        <v>0.9325</v>
      </c>
      <c r="AD425">
        <f t="shared" si="58"/>
        <v>4.0645453888692771</v>
      </c>
      <c r="AE425">
        <f t="shared" si="61"/>
        <v>4.0645453888692771</v>
      </c>
      <c r="AF425">
        <f t="shared" si="65"/>
        <v>0.52249999999999996</v>
      </c>
      <c r="AQ425">
        <f t="shared" si="62"/>
        <v>3.4096547141088309</v>
      </c>
      <c r="AR425">
        <f t="shared" si="66"/>
        <v>1</v>
      </c>
    </row>
    <row r="426" spans="1:44" ht="51.75" x14ac:dyDescent="0.25">
      <c r="A426" s="24" t="s">
        <v>532</v>
      </c>
      <c r="B426" s="25" t="s">
        <v>532</v>
      </c>
      <c r="C426" s="25" t="s">
        <v>700</v>
      </c>
      <c r="D426" s="25" t="s">
        <v>281</v>
      </c>
      <c r="E426" s="25" t="s">
        <v>189</v>
      </c>
      <c r="F426" s="25">
        <v>48</v>
      </c>
      <c r="G426" s="25">
        <v>3400</v>
      </c>
      <c r="H426" s="25"/>
      <c r="I426" s="25" t="s">
        <v>262</v>
      </c>
      <c r="J426" s="25">
        <v>0.75</v>
      </c>
      <c r="K426" s="25">
        <v>1</v>
      </c>
      <c r="L426" s="25">
        <v>79.5</v>
      </c>
      <c r="M426" s="25">
        <v>0.75</v>
      </c>
      <c r="N426" s="25"/>
      <c r="O426" s="25">
        <v>45</v>
      </c>
      <c r="P426" s="25">
        <v>770</v>
      </c>
      <c r="Q426" s="25">
        <v>3.5</v>
      </c>
      <c r="R426" s="25">
        <v>29</v>
      </c>
      <c r="S426" s="25">
        <v>746</v>
      </c>
      <c r="T426" s="25">
        <v>2.33</v>
      </c>
      <c r="U426" s="25">
        <v>55</v>
      </c>
      <c r="V426" s="25">
        <v>792</v>
      </c>
      <c r="W426" s="25">
        <v>4.16</v>
      </c>
      <c r="X426" s="25" t="s">
        <v>263</v>
      </c>
      <c r="Y426" s="26">
        <v>40799</v>
      </c>
      <c r="Z426">
        <f t="shared" si="55"/>
        <v>0.94339622641509424</v>
      </c>
      <c r="AA426">
        <f t="shared" si="64"/>
        <v>703.7735849056603</v>
      </c>
      <c r="AB426">
        <f t="shared" si="56"/>
        <v>3.5029991952031856</v>
      </c>
      <c r="AC426">
        <f t="shared" si="57"/>
        <v>0.70377358490566033</v>
      </c>
      <c r="AD426">
        <f t="shared" si="58"/>
        <v>4.9774519395648484</v>
      </c>
      <c r="AE426">
        <f t="shared" si="61"/>
        <v>4.9774519395648484</v>
      </c>
      <c r="AF426">
        <f t="shared" si="65"/>
        <v>0.41250000000000003</v>
      </c>
      <c r="AQ426">
        <f t="shared" si="62"/>
        <v>3.7169601255923301</v>
      </c>
      <c r="AR426">
        <f t="shared" si="66"/>
        <v>1</v>
      </c>
    </row>
    <row r="427" spans="1:44" ht="51.75" x14ac:dyDescent="0.25">
      <c r="A427" s="24" t="s">
        <v>532</v>
      </c>
      <c r="B427" s="25" t="s">
        <v>532</v>
      </c>
      <c r="C427" s="25" t="s">
        <v>701</v>
      </c>
      <c r="D427" s="25" t="s">
        <v>281</v>
      </c>
      <c r="E427" s="25" t="s">
        <v>189</v>
      </c>
      <c r="F427" s="25">
        <v>48</v>
      </c>
      <c r="G427" s="25">
        <v>3400</v>
      </c>
      <c r="H427" s="25"/>
      <c r="I427" s="25" t="s">
        <v>262</v>
      </c>
      <c r="J427" s="25">
        <v>0.5</v>
      </c>
      <c r="K427" s="25">
        <v>1</v>
      </c>
      <c r="L427" s="25">
        <v>76</v>
      </c>
      <c r="M427" s="25">
        <v>0.5</v>
      </c>
      <c r="N427" s="25"/>
      <c r="O427" s="25">
        <v>36</v>
      </c>
      <c r="P427" s="25">
        <v>539</v>
      </c>
      <c r="Q427" s="25">
        <v>4</v>
      </c>
      <c r="R427" s="25">
        <v>25</v>
      </c>
      <c r="S427" s="25">
        <v>525</v>
      </c>
      <c r="T427" s="25">
        <v>2.85</v>
      </c>
      <c r="U427" s="25">
        <v>43</v>
      </c>
      <c r="V427" s="25">
        <v>540</v>
      </c>
      <c r="W427" s="25">
        <v>4.7699999999999996</v>
      </c>
      <c r="X427" s="25" t="s">
        <v>263</v>
      </c>
      <c r="Y427" s="26">
        <v>41170</v>
      </c>
      <c r="Z427">
        <f t="shared" si="55"/>
        <v>0.65789473684210531</v>
      </c>
      <c r="AA427">
        <f t="shared" si="64"/>
        <v>490.78947368421058</v>
      </c>
      <c r="AB427">
        <f t="shared" si="56"/>
        <v>3.0601516649164795</v>
      </c>
      <c r="AC427">
        <f t="shared" si="57"/>
        <v>0.49078947368421055</v>
      </c>
      <c r="AD427">
        <f t="shared" si="58"/>
        <v>6.235161569266821</v>
      </c>
      <c r="AE427">
        <f t="shared" si="61"/>
        <v>6.235161569266821</v>
      </c>
      <c r="AF427">
        <f t="shared" si="65"/>
        <v>0.27500000000000002</v>
      </c>
      <c r="AQ427">
        <f t="shared" si="62"/>
        <v>4.2440647661329436</v>
      </c>
      <c r="AR427">
        <f t="shared" si="66"/>
        <v>1</v>
      </c>
    </row>
    <row r="428" spans="1:44" ht="51.75" x14ac:dyDescent="0.25">
      <c r="A428" s="24" t="s">
        <v>278</v>
      </c>
      <c r="B428" s="25" t="s">
        <v>279</v>
      </c>
      <c r="C428" s="25" t="s">
        <v>702</v>
      </c>
      <c r="D428" s="25" t="s">
        <v>281</v>
      </c>
      <c r="E428" s="25" t="s">
        <v>189</v>
      </c>
      <c r="F428" s="25">
        <v>56</v>
      </c>
      <c r="G428" s="25">
        <v>3450</v>
      </c>
      <c r="H428" s="25" t="b">
        <v>0</v>
      </c>
      <c r="I428" s="25" t="s">
        <v>262</v>
      </c>
      <c r="J428" s="25">
        <v>0.95</v>
      </c>
      <c r="K428" s="25">
        <v>1.9</v>
      </c>
      <c r="L428" s="25">
        <v>68.7</v>
      </c>
      <c r="M428" s="25">
        <v>0.5</v>
      </c>
      <c r="N428" s="25"/>
      <c r="O428" s="25">
        <v>55</v>
      </c>
      <c r="P428" s="25">
        <v>1230</v>
      </c>
      <c r="Q428" s="25">
        <v>2.69</v>
      </c>
      <c r="R428" s="25">
        <v>35</v>
      </c>
      <c r="S428" s="25">
        <v>1060</v>
      </c>
      <c r="T428" s="25">
        <v>1.99</v>
      </c>
      <c r="U428" s="25">
        <v>68</v>
      </c>
      <c r="V428" s="25">
        <v>1190</v>
      </c>
      <c r="W428" s="25">
        <v>3.43</v>
      </c>
      <c r="X428" s="25" t="s">
        <v>263</v>
      </c>
      <c r="Y428" s="26">
        <v>40386</v>
      </c>
      <c r="Z428">
        <f t="shared" si="55"/>
        <v>1.3828238719068411</v>
      </c>
      <c r="AA428">
        <f t="shared" si="64"/>
        <v>1031.5866084425033</v>
      </c>
      <c r="AB428">
        <f t="shared" si="56"/>
        <v>3.790188575120601</v>
      </c>
      <c r="AC428">
        <f t="shared" si="57"/>
        <v>1.0315866084425034</v>
      </c>
      <c r="AD428">
        <f t="shared" si="58"/>
        <v>3.6741351080963081</v>
      </c>
      <c r="AE428">
        <f t="shared" si="61"/>
        <v>3.6741351080963081</v>
      </c>
      <c r="AF428">
        <f t="shared" si="65"/>
        <v>0.52249999999999996</v>
      </c>
      <c r="AQ428">
        <f t="shared" si="62"/>
        <v>3.4096547141088309</v>
      </c>
      <c r="AR428">
        <f t="shared" si="66"/>
        <v>1</v>
      </c>
    </row>
    <row r="429" spans="1:44" ht="51.75" x14ac:dyDescent="0.25">
      <c r="A429" s="24" t="s">
        <v>278</v>
      </c>
      <c r="B429" s="25" t="s">
        <v>279</v>
      </c>
      <c r="C429" s="25" t="s">
        <v>703</v>
      </c>
      <c r="D429" s="25" t="s">
        <v>281</v>
      </c>
      <c r="E429" s="25" t="s">
        <v>189</v>
      </c>
      <c r="F429" s="25">
        <v>56</v>
      </c>
      <c r="G429" s="25">
        <v>3450</v>
      </c>
      <c r="H429" s="25" t="b">
        <v>0</v>
      </c>
      <c r="I429" s="25" t="s">
        <v>262</v>
      </c>
      <c r="J429" s="25">
        <v>0.98</v>
      </c>
      <c r="K429" s="25">
        <v>1.95</v>
      </c>
      <c r="L429" s="25">
        <v>50.8</v>
      </c>
      <c r="M429" s="25">
        <v>0.5</v>
      </c>
      <c r="N429" s="25"/>
      <c r="O429" s="25">
        <v>54</v>
      </c>
      <c r="P429" s="25">
        <v>1370</v>
      </c>
      <c r="Q429" s="25">
        <v>2.36</v>
      </c>
      <c r="R429" s="25">
        <v>34</v>
      </c>
      <c r="S429" s="25">
        <v>1290</v>
      </c>
      <c r="T429" s="25">
        <v>1.58</v>
      </c>
      <c r="U429" s="25">
        <v>68</v>
      </c>
      <c r="V429" s="25">
        <v>1385</v>
      </c>
      <c r="W429" s="25">
        <v>2.95</v>
      </c>
      <c r="X429" s="25" t="s">
        <v>263</v>
      </c>
      <c r="Y429" s="26">
        <v>40386</v>
      </c>
      <c r="Z429">
        <f t="shared" si="55"/>
        <v>1.9291338582677164</v>
      </c>
      <c r="AA429">
        <f t="shared" si="64"/>
        <v>1439.1338582677165</v>
      </c>
      <c r="AB429">
        <f t="shared" si="56"/>
        <v>3.8296725476806825</v>
      </c>
      <c r="AC429">
        <f t="shared" si="57"/>
        <v>1.4391338582677164</v>
      </c>
      <c r="AD429">
        <f t="shared" si="58"/>
        <v>2.6610954399269393</v>
      </c>
      <c r="AE429">
        <f t="shared" si="61"/>
        <v>2.6610954399269393</v>
      </c>
      <c r="AF429">
        <f t="shared" si="65"/>
        <v>0.53900000000000003</v>
      </c>
      <c r="AQ429">
        <f t="shared" si="62"/>
        <v>3.3692369509177902</v>
      </c>
      <c r="AR429">
        <f t="shared" si="66"/>
        <v>0</v>
      </c>
    </row>
    <row r="430" spans="1:44" ht="51.75" x14ac:dyDescent="0.25">
      <c r="A430" s="24" t="s">
        <v>278</v>
      </c>
      <c r="B430" s="25" t="s">
        <v>412</v>
      </c>
      <c r="C430" s="25" t="s">
        <v>704</v>
      </c>
      <c r="D430" s="25" t="s">
        <v>298</v>
      </c>
      <c r="E430" s="25" t="s">
        <v>189</v>
      </c>
      <c r="F430" s="25">
        <v>48</v>
      </c>
      <c r="G430" s="25">
        <v>3450</v>
      </c>
      <c r="H430" s="25" t="b">
        <v>0</v>
      </c>
      <c r="I430" s="25" t="s">
        <v>262</v>
      </c>
      <c r="J430" s="25">
        <v>0.95</v>
      </c>
      <c r="K430" s="25">
        <v>1.9</v>
      </c>
      <c r="L430" s="25">
        <v>74</v>
      </c>
      <c r="M430" s="25">
        <v>0.5</v>
      </c>
      <c r="N430" s="25"/>
      <c r="O430" s="25">
        <v>51</v>
      </c>
      <c r="P430" s="25">
        <v>1046</v>
      </c>
      <c r="Q430" s="25">
        <v>2.93</v>
      </c>
      <c r="R430" s="25">
        <v>32</v>
      </c>
      <c r="S430" s="25">
        <v>902</v>
      </c>
      <c r="T430" s="25">
        <v>2.13</v>
      </c>
      <c r="U430" s="25">
        <v>63</v>
      </c>
      <c r="V430" s="25">
        <v>1088</v>
      </c>
      <c r="W430" s="25">
        <v>3.47</v>
      </c>
      <c r="X430" s="25" t="s">
        <v>263</v>
      </c>
      <c r="Y430" s="26">
        <v>40386</v>
      </c>
      <c r="Z430">
        <f t="shared" si="55"/>
        <v>1.2837837837837838</v>
      </c>
      <c r="AA430">
        <f t="shared" si="64"/>
        <v>957.70270270270271</v>
      </c>
      <c r="AB430">
        <f t="shared" si="56"/>
        <v>3.790188575120601</v>
      </c>
      <c r="AC430">
        <f t="shared" si="57"/>
        <v>0.95770270270270275</v>
      </c>
      <c r="AD430">
        <f t="shared" si="58"/>
        <v>3.9575836681095593</v>
      </c>
      <c r="AE430">
        <f t="shared" si="61"/>
        <v>3.9575836681095593</v>
      </c>
      <c r="AF430">
        <f t="shared" si="65"/>
        <v>0.52249999999999996</v>
      </c>
      <c r="AQ430">
        <f t="shared" si="62"/>
        <v>3.4096547141088309</v>
      </c>
      <c r="AR430">
        <f t="shared" si="66"/>
        <v>1</v>
      </c>
    </row>
    <row r="431" spans="1:44" ht="51.75" x14ac:dyDescent="0.25">
      <c r="A431" s="24" t="s">
        <v>258</v>
      </c>
      <c r="B431" s="25" t="s">
        <v>705</v>
      </c>
      <c r="C431" s="25" t="s">
        <v>706</v>
      </c>
      <c r="D431" s="25" t="s">
        <v>298</v>
      </c>
      <c r="E431" s="25" t="s">
        <v>189</v>
      </c>
      <c r="F431" s="25">
        <v>48</v>
      </c>
      <c r="G431" s="25">
        <v>3450</v>
      </c>
      <c r="H431" s="25" t="b">
        <v>0</v>
      </c>
      <c r="I431" s="25" t="s">
        <v>262</v>
      </c>
      <c r="J431" s="25">
        <v>0.99</v>
      </c>
      <c r="K431" s="25">
        <v>1.32</v>
      </c>
      <c r="L431" s="25">
        <v>79</v>
      </c>
      <c r="M431" s="25">
        <v>0.75</v>
      </c>
      <c r="N431" s="25"/>
      <c r="O431" s="25">
        <v>53</v>
      </c>
      <c r="P431" s="25">
        <v>1124</v>
      </c>
      <c r="Q431" s="25">
        <v>2.83</v>
      </c>
      <c r="R431" s="25">
        <v>34</v>
      </c>
      <c r="S431" s="25">
        <v>983</v>
      </c>
      <c r="T431" s="25">
        <v>2.08</v>
      </c>
      <c r="U431" s="25">
        <v>68</v>
      </c>
      <c r="V431" s="25">
        <v>1199</v>
      </c>
      <c r="W431" s="25">
        <v>3.4</v>
      </c>
      <c r="X431" s="25" t="s">
        <v>263</v>
      </c>
      <c r="Y431" s="26">
        <v>41786</v>
      </c>
      <c r="Z431">
        <f t="shared" si="55"/>
        <v>1.2531645569620253</v>
      </c>
      <c r="AA431">
        <f t="shared" si="64"/>
        <v>934.86075949367091</v>
      </c>
      <c r="AB431">
        <f t="shared" si="56"/>
        <v>3.8426545878033234</v>
      </c>
      <c r="AC431">
        <f t="shared" si="57"/>
        <v>0.93486075949367087</v>
      </c>
      <c r="AD431">
        <f t="shared" si="58"/>
        <v>4.1104031255783378</v>
      </c>
      <c r="AE431">
        <f t="shared" si="61"/>
        <v>4.1104031255783378</v>
      </c>
      <c r="AF431">
        <f t="shared" si="65"/>
        <v>0.54449999999999998</v>
      </c>
      <c r="AQ431">
        <f t="shared" si="62"/>
        <v>3.3560388680145667</v>
      </c>
      <c r="AR431">
        <f t="shared" si="66"/>
        <v>1</v>
      </c>
    </row>
    <row r="432" spans="1:44" ht="51.75" x14ac:dyDescent="0.25">
      <c r="A432" s="24" t="s">
        <v>291</v>
      </c>
      <c r="B432" s="25" t="s">
        <v>292</v>
      </c>
      <c r="C432" s="25" t="s">
        <v>707</v>
      </c>
      <c r="D432" s="25" t="s">
        <v>281</v>
      </c>
      <c r="E432" s="25" t="s">
        <v>189</v>
      </c>
      <c r="F432" s="25">
        <v>56</v>
      </c>
      <c r="G432" s="25">
        <v>3450</v>
      </c>
      <c r="H432" s="25"/>
      <c r="I432" s="25" t="s">
        <v>262</v>
      </c>
      <c r="J432" s="25">
        <v>0.98</v>
      </c>
      <c r="K432" s="25">
        <v>1.95</v>
      </c>
      <c r="L432" s="25">
        <v>63.9</v>
      </c>
      <c r="M432" s="25">
        <v>0.5</v>
      </c>
      <c r="N432" s="25"/>
      <c r="O432" s="25">
        <v>54</v>
      </c>
      <c r="P432" s="25">
        <v>1360</v>
      </c>
      <c r="Q432" s="25">
        <v>2.38</v>
      </c>
      <c r="R432" s="25">
        <v>34</v>
      </c>
      <c r="S432" s="25">
        <v>1270</v>
      </c>
      <c r="T432" s="25">
        <v>1.61</v>
      </c>
      <c r="U432" s="25">
        <v>70</v>
      </c>
      <c r="V432" s="25">
        <v>1225</v>
      </c>
      <c r="W432" s="25">
        <v>3.43</v>
      </c>
      <c r="X432" s="25" t="s">
        <v>263</v>
      </c>
      <c r="Y432" s="26">
        <v>40785</v>
      </c>
      <c r="Z432">
        <f t="shared" si="55"/>
        <v>1.5336463223787167</v>
      </c>
      <c r="AA432">
        <f t="shared" si="64"/>
        <v>1144.1001564945227</v>
      </c>
      <c r="AB432">
        <f t="shared" si="56"/>
        <v>3.8296725476806825</v>
      </c>
      <c r="AC432">
        <f t="shared" si="57"/>
        <v>1.1441001564945228</v>
      </c>
      <c r="AD432">
        <f t="shared" si="58"/>
        <v>3.3473228073096735</v>
      </c>
      <c r="AE432">
        <f t="shared" si="61"/>
        <v>3.3473228073096735</v>
      </c>
      <c r="AF432">
        <f t="shared" si="65"/>
        <v>0.53900000000000003</v>
      </c>
      <c r="AQ432">
        <f t="shared" si="62"/>
        <v>3.3692369509177902</v>
      </c>
      <c r="AR432">
        <f t="shared" si="66"/>
        <v>0</v>
      </c>
    </row>
    <row r="433" spans="1:44" ht="51.75" x14ac:dyDescent="0.25">
      <c r="A433" s="24" t="s">
        <v>278</v>
      </c>
      <c r="B433" s="25" t="s">
        <v>412</v>
      </c>
      <c r="C433" s="25" t="s">
        <v>708</v>
      </c>
      <c r="D433" s="25" t="s">
        <v>298</v>
      </c>
      <c r="E433" s="25" t="s">
        <v>189</v>
      </c>
      <c r="F433" s="25">
        <v>48</v>
      </c>
      <c r="G433" s="25">
        <v>3450</v>
      </c>
      <c r="H433" s="25" t="b">
        <v>0</v>
      </c>
      <c r="I433" s="25" t="s">
        <v>262</v>
      </c>
      <c r="J433" s="25">
        <v>0.95</v>
      </c>
      <c r="K433" s="25">
        <v>1.27</v>
      </c>
      <c r="L433" s="25">
        <v>74.099999999999994</v>
      </c>
      <c r="M433" s="25">
        <v>0.75</v>
      </c>
      <c r="N433" s="25"/>
      <c r="O433" s="25">
        <v>51</v>
      </c>
      <c r="P433" s="25">
        <v>1015</v>
      </c>
      <c r="Q433" s="25">
        <v>3.01</v>
      </c>
      <c r="R433" s="25">
        <v>31</v>
      </c>
      <c r="S433" s="25">
        <v>900</v>
      </c>
      <c r="T433" s="25">
        <v>2.0699999999999998</v>
      </c>
      <c r="U433" s="25">
        <v>65</v>
      </c>
      <c r="V433" s="25">
        <v>1060</v>
      </c>
      <c r="W433" s="25">
        <v>3.68</v>
      </c>
      <c r="X433" s="25" t="s">
        <v>263</v>
      </c>
      <c r="Y433" s="26">
        <v>40386</v>
      </c>
      <c r="Z433">
        <f t="shared" si="55"/>
        <v>1.2820512820512819</v>
      </c>
      <c r="AA433">
        <f t="shared" si="64"/>
        <v>956.41025641025635</v>
      </c>
      <c r="AB433">
        <f t="shared" si="56"/>
        <v>3.790188575120601</v>
      </c>
      <c r="AC433">
        <f t="shared" si="57"/>
        <v>0.95641025641025634</v>
      </c>
      <c r="AD433">
        <f t="shared" si="58"/>
        <v>3.9629317541475455</v>
      </c>
      <c r="AE433">
        <f t="shared" si="61"/>
        <v>3.9629317541475455</v>
      </c>
      <c r="AF433">
        <f t="shared" si="65"/>
        <v>0.52249999999999996</v>
      </c>
      <c r="AQ433">
        <f t="shared" si="62"/>
        <v>3.4096547141088309</v>
      </c>
      <c r="AR433">
        <f t="shared" si="66"/>
        <v>1</v>
      </c>
    </row>
    <row r="434" spans="1:44" ht="51.75" x14ac:dyDescent="0.25">
      <c r="A434" s="24" t="s">
        <v>291</v>
      </c>
      <c r="B434" s="25" t="s">
        <v>292</v>
      </c>
      <c r="C434" s="25" t="s">
        <v>709</v>
      </c>
      <c r="D434" s="25" t="s">
        <v>281</v>
      </c>
      <c r="E434" s="25" t="s">
        <v>189</v>
      </c>
      <c r="F434" s="25">
        <v>56</v>
      </c>
      <c r="G434" s="25">
        <v>3450</v>
      </c>
      <c r="H434" s="25"/>
      <c r="I434" s="25" t="s">
        <v>262</v>
      </c>
      <c r="J434" s="25">
        <v>0.98</v>
      </c>
      <c r="K434" s="25">
        <v>1.3</v>
      </c>
      <c r="L434" s="25">
        <v>63.9</v>
      </c>
      <c r="M434" s="25">
        <v>0.75</v>
      </c>
      <c r="N434" s="25"/>
      <c r="O434" s="25">
        <v>54</v>
      </c>
      <c r="P434" s="25">
        <v>1370</v>
      </c>
      <c r="Q434" s="25">
        <v>2.36</v>
      </c>
      <c r="R434" s="25">
        <v>34</v>
      </c>
      <c r="S434" s="25">
        <v>1270</v>
      </c>
      <c r="T434" s="25">
        <v>1.61</v>
      </c>
      <c r="U434" s="25">
        <v>70</v>
      </c>
      <c r="V434" s="25">
        <v>1225</v>
      </c>
      <c r="W434" s="25">
        <v>3.43</v>
      </c>
      <c r="X434" s="25" t="s">
        <v>263</v>
      </c>
      <c r="Y434" s="26">
        <v>40785</v>
      </c>
      <c r="Z434">
        <f t="shared" si="55"/>
        <v>1.5336463223787167</v>
      </c>
      <c r="AA434">
        <f t="shared" si="64"/>
        <v>1144.1001564945227</v>
      </c>
      <c r="AB434">
        <f t="shared" si="56"/>
        <v>3.8296725476806825</v>
      </c>
      <c r="AC434">
        <f t="shared" si="57"/>
        <v>1.1441001564945228</v>
      </c>
      <c r="AD434">
        <f t="shared" si="58"/>
        <v>3.3473228073096735</v>
      </c>
      <c r="AE434">
        <f t="shared" si="61"/>
        <v>3.3473228073096735</v>
      </c>
      <c r="AF434">
        <f t="shared" si="65"/>
        <v>0.53900000000000003</v>
      </c>
      <c r="AQ434">
        <f t="shared" si="62"/>
        <v>3.3692369509177902</v>
      </c>
      <c r="AR434">
        <f t="shared" si="66"/>
        <v>0</v>
      </c>
    </row>
    <row r="435" spans="1:44" ht="51.75" x14ac:dyDescent="0.25">
      <c r="A435" s="24" t="s">
        <v>258</v>
      </c>
      <c r="B435" s="25" t="s">
        <v>372</v>
      </c>
      <c r="C435" s="25" t="s">
        <v>710</v>
      </c>
      <c r="D435" s="25" t="s">
        <v>298</v>
      </c>
      <c r="E435" s="25" t="s">
        <v>189</v>
      </c>
      <c r="F435" s="25">
        <v>48</v>
      </c>
      <c r="G435" s="25">
        <v>3450</v>
      </c>
      <c r="H435" s="25" t="b">
        <v>0</v>
      </c>
      <c r="I435" s="25" t="s">
        <v>262</v>
      </c>
      <c r="J435" s="25">
        <v>0.95</v>
      </c>
      <c r="K435" s="25">
        <v>1.27</v>
      </c>
      <c r="L435" s="25">
        <v>76</v>
      </c>
      <c r="M435" s="25">
        <v>0.75</v>
      </c>
      <c r="N435" s="25"/>
      <c r="O435" s="25">
        <v>47</v>
      </c>
      <c r="P435" s="25">
        <v>792</v>
      </c>
      <c r="Q435" s="25">
        <v>3.56</v>
      </c>
      <c r="R435" s="25">
        <v>31</v>
      </c>
      <c r="S435" s="25">
        <v>755</v>
      </c>
      <c r="T435" s="25">
        <v>2.46</v>
      </c>
      <c r="U435" s="25">
        <v>57</v>
      </c>
      <c r="V435" s="25">
        <v>782</v>
      </c>
      <c r="W435" s="25">
        <v>4.37</v>
      </c>
      <c r="X435" s="25" t="s">
        <v>263</v>
      </c>
      <c r="Y435" s="26">
        <v>41044</v>
      </c>
      <c r="Z435">
        <f t="shared" si="55"/>
        <v>1.25</v>
      </c>
      <c r="AA435">
        <f t="shared" si="64"/>
        <v>932.5</v>
      </c>
      <c r="AB435">
        <f t="shared" si="56"/>
        <v>3.790188575120601</v>
      </c>
      <c r="AC435">
        <f t="shared" si="57"/>
        <v>0.9325</v>
      </c>
      <c r="AD435">
        <f t="shared" si="58"/>
        <v>4.0645453888692771</v>
      </c>
      <c r="AE435">
        <f t="shared" si="61"/>
        <v>4.0645453888692771</v>
      </c>
      <c r="AF435">
        <f t="shared" si="65"/>
        <v>0.52249999999999996</v>
      </c>
      <c r="AQ435">
        <f t="shared" si="62"/>
        <v>3.4096547141088309</v>
      </c>
      <c r="AR435">
        <f t="shared" si="66"/>
        <v>1</v>
      </c>
    </row>
  </sheetData>
  <autoFilter ref="A4:AR43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15-AAER-02</Docket_x0020_Number>
    <TaxCatchAll xmlns="8eef3743-c7b3-4cbe-8837-b6e805be353c">
      <Value>8</Value>
      <Value>6</Value>
      <Value>28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Efficiency</TermName>
          <TermId xmlns="http://schemas.microsoft.com/office/infopath/2007/PartnerControls">3f4c3fa3-6422-4506-98bd-4d45194b6221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Z5JXHV6S7NA6-3-112549</_dlc_DocId>
    <_dlc_DocIdUrl xmlns="8eef3743-c7b3-4cbe-8837-b6e805be353c">
      <Url>http://efilingspinternal/_layouts/DocIdRedir.aspx?ID=Z5JXHV6S7NA6-3-112549</Url>
      <Description>Z5JXHV6S7NA6-3-112549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9F857-8465-4FC5-B674-A2D70FB0A430}"/>
</file>

<file path=customXml/itemProps2.xml><?xml version="1.0" encoding="utf-8"?>
<ds:datastoreItem xmlns:ds="http://schemas.openxmlformats.org/officeDocument/2006/customXml" ds:itemID="{91BC8DAF-8F2A-49CD-B585-9B9CF44AC662}"/>
</file>

<file path=customXml/itemProps3.xml><?xml version="1.0" encoding="utf-8"?>
<ds:datastoreItem xmlns:ds="http://schemas.openxmlformats.org/officeDocument/2006/customXml" ds:itemID="{E37A3D94-9C58-4170-BBF3-2EFB570100EA}"/>
</file>

<file path=customXml/itemProps4.xml><?xml version="1.0" encoding="utf-8"?>
<ds:datastoreItem xmlns:ds="http://schemas.openxmlformats.org/officeDocument/2006/customXml" ds:itemID="{6453D340-8FBB-4831-B2D8-03D51BE32C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Introduction</vt:lpstr>
      <vt:lpstr>Proposed Standard</vt:lpstr>
      <vt:lpstr>Replacement Motor Data</vt:lpstr>
      <vt:lpstr>CEC041417PumpsandMotorData</vt:lpstr>
      <vt:lpstr>Replacement Motors Chart</vt:lpstr>
      <vt:lpstr>Pump and Motor Chart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Commission Staff Motor Weighted Energy Factor Calculation Spreadsheet</dc:title>
  <dc:creator>Steffensen, Sean@Energy</dc:creator>
  <cp:lastModifiedBy>Steffensen, Sean@Energy</cp:lastModifiedBy>
  <dcterms:created xsi:type="dcterms:W3CDTF">2017-08-15T16:35:00Z</dcterms:created>
  <dcterms:modified xsi:type="dcterms:W3CDTF">2017-08-15T20:40:20Z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9618afde-dcc5-437a-babb-fc530afc6c51</vt:lpwstr>
  </property>
  <property fmtid="{D5CDD505-2E9C-101B-9397-08002B2CF9AE}" pid="4" name="Subject_x0020_Areas">
    <vt:lpwstr>28;#Efficiency|3f4c3fa3-6422-4506-98bd-4d45194b6221</vt:lpwstr>
  </property>
  <property fmtid="{D5CDD505-2E9C-101B-9397-08002B2CF9AE}" pid="5" name="_CopySource">
    <vt:lpwstr>http://efilingspinternal/PendingDocuments/15-AAER-02/20170815T164556_Commission_Staff_Motor_Weighted_Energy_Factor_Calculation_Sprea.xlsx</vt:lpwstr>
  </property>
  <property fmtid="{D5CDD505-2E9C-101B-9397-08002B2CF9AE}" pid="6" name="Subject Areas">
    <vt:lpwstr>28;#Efficiency|3f4c3fa3-6422-4506-98bd-4d45194b6221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2393600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